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data" ContentType="application/vnd.openxmlformats-officedocument.model+data"/>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pivotCache/pivotCacheDefinition1.xml" ContentType="application/vnd.openxmlformats-officedocument.spreadsheetml.pivotCacheDefinition+xml"/>
  <Override PartName="/xl/pivotCache/pivotCacheRecords1.xml" ContentType="application/vnd.openxmlformats-officedocument.spreadsheetml.pivotCacheRecords+xml"/>
  <Override PartName="/xl/pivotCache/pivotCacheDefinition2.xml" ContentType="application/vnd.openxmlformats-officedocument.spreadsheetml.pivotCacheDefinition+xml"/>
  <Override PartName="/xl/pivotCache/pivotCacheRecords2.xml" ContentType="application/vnd.openxmlformats-officedocument.spreadsheetml.pivotCacheRecords+xml"/>
  <Override PartName="/xl/pivotCache/pivotCacheDefinition3.xml" ContentType="application/vnd.openxmlformats-officedocument.spreadsheetml.pivotCacheDefinition+xml"/>
  <Override PartName="/xl/pivotCache/pivotCacheRecords3.xml" ContentType="application/vnd.openxmlformats-officedocument.spreadsheetml.pivotCacheRecords+xml"/>
  <Override PartName="/xl/pivotCache/pivotCacheDefinition4.xml" ContentType="application/vnd.openxmlformats-officedocument.spreadsheetml.pivotCacheDefinition+xml"/>
  <Override PartName="/xl/pivotCache/pivotCacheRecords4.xml" ContentType="application/vnd.openxmlformats-officedocument.spreadsheetml.pivotCacheRecords+xml"/>
  <Override PartName="/xl/pivotCache/pivotCacheDefinition5.xml" ContentType="application/vnd.openxmlformats-officedocument.spreadsheetml.pivotCacheDefinition+xml"/>
  <Override PartName="/xl/pivotCache/pivotCacheRecords5.xml" ContentType="application/vnd.openxmlformats-officedocument.spreadsheetml.pivotCacheRecords+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ctrlProps/ctrlProp4.xml" ContentType="application/vnd.ms-excel.controlproperties+xml"/>
  <Override PartName="/xl/ctrlProps/ctrlProp5.xml" ContentType="application/vnd.ms-excel.controlproperties+xml"/>
  <Override PartName="/xl/ctrlProps/ctrlProp6.xml" ContentType="application/vnd.ms-excel.controlproperties+xml"/>
  <Override PartName="/xl/ctrlProps/ctrlProp7.xml" ContentType="application/vnd.ms-excel.controlproperties+xml"/>
  <Override PartName="/xl/ctrlProps/ctrlProp8.xml" ContentType="application/vnd.ms-excel.controlproperties+xml"/>
  <Override PartName="/xl/ctrlProps/ctrlProp9.xml" ContentType="application/vnd.ms-excel.controlproperties+xml"/>
  <Override PartName="/xl/ctrlProps/ctrlProp10.xml" ContentType="application/vnd.ms-excel.controlproperties+xml"/>
  <Override PartName="/xl/ctrlProps/ctrlProp11.xml" ContentType="application/vnd.ms-excel.controlproperties+xml"/>
  <Override PartName="/xl/ctrlProps/ctrlProp12.xml" ContentType="application/vnd.ms-excel.controlproperties+xml"/>
  <Override PartName="/xl/ctrlProps/ctrlProp13.xml" ContentType="application/vnd.ms-excel.controlproperties+xml"/>
  <Override PartName="/xl/ctrlProps/ctrlProp14.xml" ContentType="application/vnd.ms-excel.controlproperties+xml"/>
  <Override PartName="/xl/ctrlProps/ctrlProp15.xml" ContentType="application/vnd.ms-excel.controlproperties+xml"/>
  <Override PartName="/xl/ctrlProps/ctrlProp16.xml" ContentType="application/vnd.ms-excel.controlproperties+xml"/>
  <Override PartName="/xl/ctrlProps/ctrlProp17.xml" ContentType="application/vnd.ms-excel.controlproperties+xml"/>
  <Override PartName="/xl/ctrlProps/ctrlProp18.xml" ContentType="application/vnd.ms-excel.controlproperties+xml"/>
  <Override PartName="/xl/ctrlProps/ctrlProp19.xml" ContentType="application/vnd.ms-excel.controlproperties+xml"/>
  <Override PartName="/xl/ctrlProps/ctrlProp20.xml" ContentType="application/vnd.ms-excel.controlproperties+xml"/>
  <Override PartName="/xl/ctrlProps/ctrlProp21.xml" ContentType="application/vnd.ms-excel.controlproperties+xml"/>
  <Override PartName="/xl/ctrlProps/ctrlProp22.xml" ContentType="application/vnd.ms-excel.controlproperties+xml"/>
  <Override PartName="/xl/ctrlProps/ctrlProp23.xml" ContentType="application/vnd.ms-excel.controlproperties+xml"/>
  <Override PartName="/xl/ctrlProps/ctrlProp24.xml" ContentType="application/vnd.ms-excel.controlproperties+xml"/>
  <Override PartName="/xl/ctrlProps/ctrlProp25.xml" ContentType="application/vnd.ms-excel.controlproperties+xml"/>
  <Override PartName="/xl/drawings/drawing2.xml" ContentType="application/vnd.openxmlformats-officedocument.drawing+xml"/>
  <Override PartName="/xl/drawings/drawing3.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drawings/drawing4.xml" ContentType="application/vnd.openxmlformats-officedocument.drawingml.chartshapes+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drawings/drawing5.xml" ContentType="application/vnd.openxmlformats-officedocument.drawingml.chartshapes+xml"/>
  <Override PartName="/xl/drawings/drawing6.xml" ContentType="application/vnd.openxmlformats-officedocument.drawing+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drawings/drawing7.xml" ContentType="application/vnd.openxmlformats-officedocument.drawingml.chartshapes+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drawings/drawing8.xml" ContentType="application/vnd.openxmlformats-officedocument.drawingml.chartshapes+xml"/>
  <Override PartName="/xl/drawings/drawing9.xml" ContentType="application/vnd.openxmlformats-officedocument.drawing+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theme/themeOverride1.xml" ContentType="application/vnd.openxmlformats-officedocument.themeOverride+xml"/>
  <Override PartName="/xl/drawings/drawing10.xml" ContentType="application/vnd.openxmlformats-officedocument.drawingml.chartshapes+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drawings/drawing11.xml" ContentType="application/vnd.openxmlformats-officedocument.drawingml.chartshapes+xml"/>
  <Override PartName="/xl/pivotTables/pivotTable1.xml" ContentType="application/vnd.openxmlformats-officedocument.spreadsheetml.pivotTable+xml"/>
  <Override PartName="/xl/drawings/drawing12.xml" ContentType="application/vnd.openxmlformats-officedocument.drawing+xml"/>
  <Override PartName="/xl/drawings/drawing13.xml" ContentType="application/vnd.openxmlformats-officedocument.drawing+xml"/>
  <Override PartName="/xl/pivotTables/pivotTable2.xml" ContentType="application/vnd.openxmlformats-officedocument.spreadsheetml.pivotTable+xml"/>
  <Override PartName="/xl/drawings/drawing14.xml" ContentType="application/vnd.openxmlformats-officedocument.drawing+xml"/>
  <Override PartName="/xl/pivotTables/pivotTable3.xml" ContentType="application/vnd.openxmlformats-officedocument.spreadsheetml.pivotTable+xml"/>
  <Override PartName="/xl/drawings/drawing15.xml" ContentType="application/vnd.openxmlformats-officedocument.drawing+xml"/>
  <Override PartName="/xl/pivotTables/pivotTable4.xml" ContentType="application/vnd.openxmlformats-officedocument.spreadsheetml.pivotTable+xml"/>
  <Override PartName="/xl/drawings/drawing16.xml" ContentType="application/vnd.openxmlformats-officedocument.drawing+xml"/>
  <Override PartName="/xl/drawings/drawing17.xml" ContentType="application/vnd.openxmlformats-officedocument.drawing+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18.xml" ContentType="application/vnd.openxmlformats-officedocument.drawing+xml"/>
  <Override PartName="/xl/charts/chart8.xml" ContentType="application/vnd.openxmlformats-officedocument.drawingml.chart+xml"/>
  <Override PartName="/xl/theme/themeOverride2.xml" ContentType="application/vnd.openxmlformats-officedocument.themeOverride+xml"/>
  <Override PartName="/xl/drawings/drawing19.xml" ContentType="application/vnd.openxmlformats-officedocument.drawingml.chartshapes+xml"/>
  <Override PartName="/xl/charts/chart9.xml" ContentType="application/vnd.openxmlformats-officedocument.drawingml.chart+xml"/>
  <Override PartName="/xl/theme/themeOverride3.xml" ContentType="application/vnd.openxmlformats-officedocument.themeOverride+xml"/>
  <Override PartName="/xl/drawings/drawing20.xml" ContentType="application/vnd.openxmlformats-officedocument.drawingml.chartshapes+xml"/>
  <Override PartName="/xl/drawings/drawing21.xml" ContentType="application/vnd.openxmlformats-officedocument.drawing+xml"/>
  <Override PartName="/xl/pivotTables/pivotTable5.xml" ContentType="application/vnd.openxmlformats-officedocument.spreadsheetml.pivotTable+xml"/>
  <Override PartName="/xl/drawings/drawing22.xml" ContentType="application/vnd.openxmlformats-officedocument.drawing+xml"/>
  <Override PartName="/xl/charts/chart10.xml" ContentType="application/vnd.openxmlformats-officedocument.drawingml.chart+xml"/>
  <Override PartName="/xl/theme/themeOverride4.xml" ContentType="application/vnd.openxmlformats-officedocument.themeOverride+xml"/>
  <Override PartName="/xl/drawings/drawing23.xml" ContentType="application/vnd.openxmlformats-officedocument.drawingml.chartshapes+xml"/>
  <Override PartName="/xl/charts/chart11.xml" ContentType="application/vnd.openxmlformats-officedocument.drawingml.chart+xml"/>
  <Override PartName="/xl/theme/themeOverride5.xml" ContentType="application/vnd.openxmlformats-officedocument.themeOverride+xml"/>
  <Override PartName="/xl/drawings/drawing24.xml" ContentType="application/vnd.openxmlformats-officedocument.drawingml.chartshapes+xml"/>
  <Override PartName="/xl/drawings/drawing25.xml" ContentType="application/vnd.openxmlformats-officedocument.drawing+xml"/>
  <Override PartName="/xl/charts/chart12.xml" ContentType="application/vnd.openxmlformats-officedocument.drawingml.chart+xml"/>
  <Override PartName="/xl/charts/style8.xml" ContentType="application/vnd.ms-office.chartstyle+xml"/>
  <Override PartName="/xl/charts/colors8.xml" ContentType="application/vnd.ms-office.chartcolorsty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saveExternalLinkValues="0" codeName="ThisWorkbook" hidePivotFieldList="1" defaultThemeVersion="164011"/>
  <mc:AlternateContent xmlns:mc="http://schemas.openxmlformats.org/markup-compatibility/2006">
    <mc:Choice Requires="x15">
      <x15ac:absPath xmlns:x15ac="http://schemas.microsoft.com/office/spreadsheetml/2010/11/ac" url="C:\Users\mortegas.SECJUR\Documents\PLANEACION\LEY DE TRANSPARENCIA\PUBLICACIONES WEB 2018\"/>
    </mc:Choice>
  </mc:AlternateContent>
  <bookViews>
    <workbookView showSheetTabs="0" xWindow="0" yWindow="0" windowWidth="28800" windowHeight="11730" tabRatio="914" firstSheet="4" activeTab="15"/>
  </bookViews>
  <sheets>
    <sheet name="Formato para Impresión" sheetId="19" r:id="rId1"/>
    <sheet name="FICHA TÉCNICA" sheetId="20" r:id="rId2"/>
    <sheet name="FICHA INDICADOR" sheetId="6" r:id="rId3"/>
    <sheet name="POR DEPENDENCIA" sheetId="8" r:id="rId4"/>
    <sheet name="POR PROCESO" sheetId="18" r:id="rId5"/>
    <sheet name="TD P. ESTRATEGICO" sheetId="14" r:id="rId6"/>
    <sheet name="PLAN DE GESTIÓN" sheetId="15" r:id="rId7"/>
    <sheet name="TD P DESARROLLO" sheetId="13" r:id="rId8"/>
    <sheet name="POA 2018" sheetId="24" r:id="rId9"/>
    <sheet name="POA 2018 (2)" sheetId="25" r:id="rId10"/>
    <sheet name="PLAN ESTRATÉGICO" sheetId="27" r:id="rId11"/>
    <sheet name="matriz" sheetId="5" r:id="rId12"/>
    <sheet name="PLAN DE DESARROLLO" sheetId="16" r:id="rId13"/>
    <sheet name="CONVEN" sheetId="10" r:id="rId14"/>
    <sheet name="CMI" sheetId="21" r:id="rId15"/>
    <sheet name="INICIO" sheetId="12" r:id="rId16"/>
    <sheet name="IMPERATIVOS" sheetId="22" r:id="rId17"/>
    <sheet name="PLANES" sheetId="23" r:id="rId18"/>
    <sheet name="Hoja2" sheetId="26" r:id="rId19"/>
    <sheet name="listados" sheetId="7" state="hidden" r:id="rId20"/>
    <sheet name="Hoja1" sheetId="2" state="hidden" r:id="rId21"/>
  </sheets>
  <externalReferences>
    <externalReference r:id="rId22"/>
    <externalReference r:id="rId23"/>
    <externalReference r:id="rId24"/>
    <externalReference r:id="rId25"/>
  </externalReferences>
  <definedNames>
    <definedName name="_1er_trim">matriz!$AK$5:$AK$150</definedName>
    <definedName name="_2do_trim">matriz!$AL$5:$AL$150</definedName>
    <definedName name="_2PR_2019">matriz!$AD$5:$AD$150</definedName>
    <definedName name="_3er_trim">matriz!$AM$5:$AM$150</definedName>
    <definedName name="_422_NÚMERO_DE_DÍAS_PROMEDIO_UTILIZADO_PARA_LA_EXPEDICIÓN_DE_CONCEPTOS">matriz!$D$12:$AV$12</definedName>
    <definedName name="_423_NÚMERO_DE_ESTUDIOS_JURÍDICOS__REALIZADOS_EN_TEMAS_DE_INTERÉS_PARA_EL_DISTRITO_CAPITAL">matriz!$D$16:$AV$16</definedName>
    <definedName name="_424_NÚMERO_DE_SISTEMAS_DE_INFORMACIÓN_JURÍDICOS_CON_DESARROLLO__SOPORTE_Y_MANTENIMIENTO" localSheetId="9">matriz!#REF!</definedName>
    <definedName name="_424_NÚMERO_DE_SISTEMAS_DE_INFORMACIÓN_JURÍDICOS_CON_DESARROLLO__SOPORTE_Y_MANTENIMIENTO">matriz!#REF!</definedName>
    <definedName name="_425_NÚMERO_DE_EVENTOS_DE_ORIENTACIÓN_JURÍDICA_DESARROLLADOS">matriz!$D$13:$AV$13</definedName>
    <definedName name="_426_NÚMERO_DE_CIUDADANOS_ORIENTADOS_EN_DERECHOS_Y_OBLIGACIONES_DE_LAS_ENTIDADES_SIN_ÁNIMO_DE_LUCRO___ESAL">matriz!$D$14:$AV$14</definedName>
    <definedName name="_427_PORCENTAJE_DE_PERCEPCIÓN_DE_LOS_SERVICIOS_PRESTADOS_A_ENTIDADES_SIN_ÁNIMO_DE_LUCRO___ESAL">matriz!$D$15:$AV$15</definedName>
    <definedName name="_428_NÚMERO_DE_DIRECTRICES_EN_MATERIA_DE_POLÍTICA_PÚBLICA_DISCIPLINARIA_DISTRITAL_FORMULADAS_POR_LA_DDAD">matriz!$D$6:$AV$6</definedName>
    <definedName name="_429_NÚMERO_DE_SERVIDORES_PÚBLICOS_DEL_DISTRITO_ORIENTADOS_EN_TEMAS_DE_RESPONSABILIDAD_DISCIPLINARIA">matriz!$D$7:$AV$7</definedName>
    <definedName name="_430_NÚMERO_DE_CAPACITACIONES_BRINDADAS_A_LOS_OPERADORES_DISCIPLINARIOS_DISTRITALES_EN_TEMAS_PROPIOS_DEL_DERECHO_DISCIPLINARIO">matriz!$D$9:$AV$9</definedName>
    <definedName name="_4to_trim">matriz!$AN$5:$AN$150</definedName>
    <definedName name="_xlnm._FilterDatabase" localSheetId="11" hidden="1">matriz!$4:$60</definedName>
    <definedName name="_xlnm._FilterDatabase" localSheetId="6" hidden="1">'PLAN DE GESTIÓN'!$A$7:$T$7</definedName>
    <definedName name="_xlnm._FilterDatabase" localSheetId="9" hidden="1">'POA 2018 (2)'!$A$4:$AC$4</definedName>
    <definedName name="_xlcn.WorksheetConnection_IMPERATIVOSB75D791" hidden="1">IMPERATIVOS!$B$75:$D$79</definedName>
    <definedName name="ADMINISTRATIVA" localSheetId="1">CONVEN!#REF!</definedName>
    <definedName name="ADMINISTRATIVA" localSheetId="9">CONVEN!#REF!</definedName>
    <definedName name="ADMINISTRATIVA">CONVEN!#REF!</definedName>
    <definedName name="analiza">matriz!$Y$5:$Y$150</definedName>
    <definedName name="Anualización">matriz!$U$5:$U$150</definedName>
    <definedName name="_xlnm.Print_Area" localSheetId="14">CMI!$A$5:$X$62</definedName>
    <definedName name="_xlnm.Print_Area" localSheetId="2">'FICHA INDICADOR'!$A:$P</definedName>
    <definedName name="_xlnm.Print_Area" localSheetId="1">'FICHA TÉCNICA'!$1:$42</definedName>
    <definedName name="_xlnm.Print_Area" localSheetId="0">'Formato para Impresión'!$A:$P</definedName>
    <definedName name="_xlnm.Print_Area" localSheetId="12">'PLAN DE DESARROLLO'!$B$1:$N$27</definedName>
    <definedName name="_xlnm.Print_Area" localSheetId="6">'PLAN DE GESTIÓN'!$B:$M</definedName>
    <definedName name="_xlnm.Print_Area" localSheetId="3">'POR DEPENDENCIA'!$E$1:$T$70</definedName>
    <definedName name="_xlnm.Print_Area" localSheetId="4">'POR PROCESO'!$G$2:$V$72</definedName>
    <definedName name="_xlnm.Print_Area" localSheetId="7">'TD P DESARROLLO'!$B$3:$M$19</definedName>
    <definedName name="CIUDADANO" localSheetId="1">CONVEN!#REF!</definedName>
    <definedName name="CIUDADANO" localSheetId="9">CONVEN!#REF!</definedName>
    <definedName name="CIUDADANO">CONVEN!#REF!</definedName>
    <definedName name="COMUNICACIONES" localSheetId="1">CONVEN!#REF!</definedName>
    <definedName name="COMUNICACIONES" localSheetId="9">CONVEN!#REF!</definedName>
    <definedName name="COMUNICACIONES">CONVEN!#REF!</definedName>
    <definedName name="CONTRACTUAL" localSheetId="1">CONVEN!#REF!</definedName>
    <definedName name="CONTRACTUAL" localSheetId="9">CONVEN!#REF!</definedName>
    <definedName name="CONTRACTUAL">CONVEN!#REF!</definedName>
    <definedName name="CONTROL_INTERNO" localSheetId="1">CONVEN!#REF!</definedName>
    <definedName name="CONTROL_INTERNO" localSheetId="9">CONVEN!#REF!</definedName>
    <definedName name="CONTROL_INTERNO">CONVEN!#REF!</definedName>
    <definedName name="CUMPLIMIENTO_DEL_PLAN_DE_COMUNICACIONES_DE_LA_SECRETARÍA_JURÍDICA_DISTRITAL">matriz!$D$5:$AV$5</definedName>
    <definedName name="decisiones">matriz!$Z$5:$Z$150</definedName>
    <definedName name="Denominador">matriz!$N$5:$N$150</definedName>
    <definedName name="DEPENDENCIA">matriz!$F$5:$F$150</definedName>
    <definedName name="DESPACHO_SECRETARÍA_JURÍDICA">CONVEN!$B$5:$B$13</definedName>
    <definedName name="DIRECCIÓN_DE_GESTIÓN_CORPORATIVA">CONVEN!$C$5:$C$18</definedName>
    <definedName name="DIRECCIÓN_DISTRITAL_DE_ASUNTOS_DISCIPLINARIOS">CONVEN!$D$5:$D$13</definedName>
    <definedName name="DIRECCIÓN_DISTRITAL_DE_DEFENSA_JUDICIAL_Y_PREVENCIÓN_DEL_DAÑO_ANTIJURÍDICO">CONVEN!$E$5:$E$13</definedName>
    <definedName name="DIRECCIÓN_DISTRITAL_DE_DOCTRINA_Y_ASUNTOS_NORMATIVOS">CONVEN!$F$5:$F$13</definedName>
    <definedName name="DIRECCIÓN_DISTRITAL_DE_INSPECCIÓN__VIGILANCIA_Y_CONTROL_DE_PERSONAS_JURÍDICAS_SIN_ÁNIMO_DE_LUCRO">CONVEN!$G$5:$G$13</definedName>
    <definedName name="DIRECCIÓN_DISTRITAL_DE_POLÍTICA_E_INFORMÁTICA_JURÍDICA">CONVEN!$H$5:$H$13</definedName>
    <definedName name="DISCIPLINARIO" localSheetId="1">CONVEN!#REF!</definedName>
    <definedName name="DISCIPLINARIO" localSheetId="9">CONVEN!#REF!</definedName>
    <definedName name="DISCIPLINARIO">CONVEN!#REF!</definedName>
    <definedName name="DOCTRINA">CMI!$C$45:$F$45</definedName>
    <definedName name="DOCUMENTAL" localSheetId="1">CONVEN!#REF!</definedName>
    <definedName name="DOCUMENTAL" localSheetId="9">CONVEN!#REF!</definedName>
    <definedName name="DOCUMENTAL">CONVEN!#REF!</definedName>
    <definedName name="EFICIENCIA_FISCAL_EN_LA_DEFENSA_JUDICIAL_DE_LOS_INTERESES_DEL_DISTRITO_CAPITAL">matriz!$D$10:$AV$10</definedName>
    <definedName name="EJE_1er_trim">matriz!$AO$5:$AO$150</definedName>
    <definedName name="EJE_2016">matriz!$AF$5:$AF$150</definedName>
    <definedName name="EJE_2017">matriz!$AG$5:$AG$150</definedName>
    <definedName name="EJE_2018">matriz!$AH$5:$AH$150</definedName>
    <definedName name="EJE_2019">matriz!$AI$5:$AI$150</definedName>
    <definedName name="EJE_2020">matriz!$AJ$5:$AJ$150</definedName>
    <definedName name="EJE_2do_trim">matriz!$AP$5:$AP$150</definedName>
    <definedName name="EJE_3er_trim">matriz!$AQ$5:$AQ$150</definedName>
    <definedName name="EJE_4to_trim">matriz!$AR$5:$AR$150</definedName>
    <definedName name="emitir">matriz!$C$22:$F$22</definedName>
    <definedName name="ESAL" localSheetId="1">CONVEN!#REF!</definedName>
    <definedName name="ESAL" localSheetId="9">CONVEN!#REF!</definedName>
    <definedName name="ESAL">CONVEN!#REF!</definedName>
    <definedName name="EVALUACION" localSheetId="1">CONVEN!#REF!</definedName>
    <definedName name="EVALUACION" localSheetId="9">CONVEN!#REF!</definedName>
    <definedName name="EVALUACION">CONVEN!#REF!</definedName>
    <definedName name="EXP_DENOMINADOR">matriz!$P:$P</definedName>
    <definedName name="EXP_NUMERADOR">matriz!$O:$O</definedName>
    <definedName name="EXPLICACION_DE_LA_VARIABLE_DENOMINADOR">matriz!$P$5:$P$150</definedName>
    <definedName name="EXPLICACION_DE_LA_VARIABLE_NUMERADOR">matriz!$O$5:$O$150</definedName>
    <definedName name="FINANCIERA" localSheetId="1">CONVEN!#REF!</definedName>
    <definedName name="FINANCIERA" localSheetId="9">CONVEN!#REF!</definedName>
    <definedName name="FINANCIERA">CONVEN!#REF!</definedName>
    <definedName name="FORMULA">matriz!$K:$K</definedName>
    <definedName name="FORMULA_DEL_INDICADOR">matriz!$K$5:$K$150</definedName>
    <definedName name="FUENTE_DE_INFORMACION_denominador">matriz!$R$5:$R$150</definedName>
    <definedName name="Fuente_de_información_línea_base">matriz!$T$5:$T$150</definedName>
    <definedName name="FUENTE_DE_INFORMACION_NUMERADOR">matriz!$Q$5:$Q$150</definedName>
    <definedName name="FUENTE_DEN">matriz!$R:$R</definedName>
    <definedName name="FUENTE_LB">matriz!$T:$T</definedName>
    <definedName name="FUENTE_NUM">matriz!$Q:$Q</definedName>
    <definedName name="GEST_JUDICIAL" localSheetId="1">CONVEN!#REF!</definedName>
    <definedName name="GEST_JUDICIAL" localSheetId="9">CONVEN!#REF!</definedName>
    <definedName name="GEST_JUDICIAL">CONVEN!#REF!</definedName>
    <definedName name="GESTION_NORMATIVA" localSheetId="1">CONVEN!#REF!</definedName>
    <definedName name="GESTION_NORMATIVA" localSheetId="9">CONVEN!#REF!</definedName>
    <definedName name="GESTION_NORMATIVA">CONVEN!#REF!</definedName>
    <definedName name="IMPERATIVO">matriz!$D$5:$D$150</definedName>
    <definedName name="INDICADOR">matriz!$C:$C</definedName>
    <definedName name="JURIDICA_DISTRITAL" localSheetId="1">CONVEN!#REF!</definedName>
    <definedName name="JURIDICA_DISTRITAL" localSheetId="9">CONVEN!#REF!</definedName>
    <definedName name="JURIDICA_DISTRITAL">CONVEN!#REF!</definedName>
    <definedName name="Línea_base">matriz!$S$5:$S$150</definedName>
    <definedName name="mantener">matriz!$C$27:$F$28</definedName>
    <definedName name="MEDIDA">matriz!$L:$L</definedName>
    <definedName name="MIDE">matriz!$J$5:$J$150</definedName>
    <definedName name="MIDE1">matriz!$G:$G</definedName>
    <definedName name="MIDE2">matriz!$H:$H</definedName>
    <definedName name="MIDE3">matriz!$I:$I</definedName>
    <definedName name="MIDE4">matriz!$J:$J</definedName>
    <definedName name="NIVEL_DE_ÉXITO_PROCESAL_EN_EL_DISTRITO_CAPITAL">matriz!$D$11:$AV$11</definedName>
    <definedName name="NOMBRE_DEL_INDICADOR">matriz!$D$5:$AV$150</definedName>
    <definedName name="NOTIFICACIONES" localSheetId="1">CONVEN!#REF!</definedName>
    <definedName name="NOTIFICACIONES" localSheetId="9">CONVEN!#REF!</definedName>
    <definedName name="NOTIFICACIONES">CONVEN!#REF!</definedName>
    <definedName name="Numerador">matriz!$M$5:$M$150</definedName>
    <definedName name="OFICINA_ASESORA_DE_PLANEACIÓN">CONVEN!$I$5:$I$13</definedName>
    <definedName name="OFICINA_DE_CONTROL_INTERNO">CONVEN!$J$5:$J$13</definedName>
    <definedName name="OFICINA_DE_TECNOLOGÍAS_DE_LA_INFORMACIÓN_Y_LAS_COMUNICACIONES">CONVEN!$K$5:$K$13</definedName>
    <definedName name="Periodicidad">matriz!$V$5:$V$150</definedName>
    <definedName name="PLANEACION" localSheetId="1">CONVEN!#REF!</definedName>
    <definedName name="PLANEACION" localSheetId="9">CONVEN!#REF!</definedName>
    <definedName name="PLANEACION">CONVEN!#REF!</definedName>
    <definedName name="PLANEACION_Y_MEJORA_CONTINUA" localSheetId="1">CONVEN!#REF!</definedName>
    <definedName name="PLANEACION_Y_MEJORA_CONTINUA" localSheetId="9">CONVEN!#REF!</definedName>
    <definedName name="PLANEACION_Y_MEJORA_CONTINUA">CONVEN!#REF!</definedName>
    <definedName name="PO_001_PLANEACION_Y_MEJORA_CONTINUA">CONVEN!$B$22:$B$37</definedName>
    <definedName name="PO_001_PLANEACIÓN_Y_MEJORA_CONTINUA" localSheetId="1">CONVEN!#REF!</definedName>
    <definedName name="PO_001_PLANEACIÓN_Y_MEJORA_CONTINUA" localSheetId="9">CONVEN!#REF!</definedName>
    <definedName name="PO_001_PLANEACIÓN_Y_MEJORA_CONTINUA">CONVEN!#REF!</definedName>
    <definedName name="PO_002_GESTIÓN_DE_LAS_COMUNICACIONES">CONVEN!$C$22:$C$38</definedName>
    <definedName name="PO_003_GESTIÓN_DE_TIC">CONVEN!$D$22:$D$38</definedName>
    <definedName name="PO_004_GESTIÓN_DOCUMENTAL">CONVEN!$E$22:$E$38</definedName>
    <definedName name="PO_005_GESTIÓN_DEL_TALENTO_HUMANO">CONVEN!$F$22:$F$38</definedName>
    <definedName name="PO_006_GESTIÓN_JURÍDICA_DISTRITAL">CONVEN!$G$22:$G$38</definedName>
    <definedName name="PO_007_GESTIÓN_DISCIPLINARIA_DISTRITAL">CONVEN!$H$22:$H$38</definedName>
    <definedName name="PO_008_INSPECCIÓN_VIGILANCIA_Y_CONTROL_ESAL">CONVEN!$I$22:$I$38</definedName>
    <definedName name="PO_009_GESTIÓN_NORMATIVA_Y_CONCEPTUAL">CONVEN!$J$22:$J$38</definedName>
    <definedName name="PO_010_GESTIÓN_JUDICIAL_Y_EXTRAJUDICIAL_DEL_DISTRITO">CONVEN!$K$22:$K$38</definedName>
    <definedName name="PO_011_NOTIFICACIONES">CONVEN!$L$22:$L$38</definedName>
    <definedName name="PO_012_GESTIÓN_FINANCIERA">CONVEN!$M$22:$M$38</definedName>
    <definedName name="PO_013_GESTIÓN_ADMINISTRATIVA">CONVEN!$N$22:$N$38</definedName>
    <definedName name="PO_014_GESTIÓN_CONTRACTUAL">CONVEN!$O$22:$O$38</definedName>
    <definedName name="PO_015_EVALUACIÓN_INDEPENDIENTE">CONVEN!$P$22:$P$38</definedName>
    <definedName name="PO_016_CONTROL_INTERNO_DISCIPLINARIO">CONVEN!$Q$22:$Q$38</definedName>
    <definedName name="PO_017_ATENCIÓN_A_LA_CIUDADANÍA">CONVEN!$R$22:$R$38</definedName>
    <definedName name="PR_2016">matriz!$AA$5:$AA$150</definedName>
    <definedName name="PR_2017">matriz!$AB$5:$AB$150</definedName>
    <definedName name="PR_2018">matriz!$AC$5:$AC$150</definedName>
    <definedName name="PR_2020">matriz!$AE$5:$AE$150</definedName>
    <definedName name="PROCESO">matriz!$E$5:$E$150</definedName>
    <definedName name="PROCESOS" localSheetId="1">CONVEN!#REF!</definedName>
    <definedName name="PROCESOS" localSheetId="9">CONVEN!#REF!</definedName>
    <definedName name="PROCESOS">CONVEN!#REF!</definedName>
    <definedName name="recopila">matriz!$X$5:$X$150</definedName>
    <definedName name="Resultados_1er_Trimestre">matriz!$AS$5:$AS$150</definedName>
    <definedName name="Resultados_2do_Trimestre">matriz!$AT$5:$AT$150</definedName>
    <definedName name="Resultados_3er_Trimestre">matriz!$AU$5:$AU$150</definedName>
    <definedName name="Resultados_4to_Trimestre">matriz!$AV$5:$AV$150</definedName>
    <definedName name="SUBSECRETARÍA_JURÍDICA_DISTRITAL">CONVEN!$L$5:$L$13</definedName>
    <definedName name="THUMANO" localSheetId="1">CONVEN!#REF!</definedName>
    <definedName name="THUMANO" localSheetId="9">CONVEN!#REF!</definedName>
    <definedName name="THUMANO">CONVEN!#REF!</definedName>
    <definedName name="TIC" localSheetId="1">CONVEN!#REF!</definedName>
    <definedName name="TIC" localSheetId="9">CONVEN!#REF!</definedName>
    <definedName name="TIC">CONVEN!#REF!</definedName>
    <definedName name="Tipo">matriz!$W$5:$W$150</definedName>
    <definedName name="_xlnm.Print_Titles" localSheetId="12">'PLAN DE DESARROLLO'!$1:$6</definedName>
    <definedName name="_xlnm.Print_Titles" localSheetId="6">'PLAN DE GESTIÓN'!$1:$8</definedName>
    <definedName name="_xlnm.Print_Titles" localSheetId="5">'TD P. ESTRATEGICO'!$1:$41</definedName>
    <definedName name="UNIDAD_DE_MEDIDA">matriz!$L$5:$L$150</definedName>
  </definedNames>
  <calcPr calcId="162913"/>
  <customWorkbookViews>
    <customWorkbookView name="consulta" guid="{7FB50B2F-45DA-4DA3-BDA5-580E793170E4}" includePrintSettings="0" includeHiddenRowCol="0" maximized="1" showHorizontalScroll="0" showSheetTabs="0" xWindow="-8" yWindow="-8" windowWidth="1936" windowHeight="1056" activeSheetId="8" showFormulaBar="0"/>
  </customWorkbookViews>
  <pivotCaches>
    <pivotCache cacheId="1" r:id="rId26"/>
    <pivotCache cacheId="2" r:id="rId27"/>
    <pivotCache cacheId="3" r:id="rId28"/>
    <pivotCache cacheId="9" r:id="rId29"/>
    <pivotCache cacheId="18" r:id="rId30"/>
  </pivotCaches>
  <extLst>
    <ext xmlns:x15="http://schemas.microsoft.com/office/spreadsheetml/2010/11/main" uri="{140A7094-0E35-4892-8432-C4D2E57EDEB5}">
      <x15:workbookPr chartTrackingRefBase="1"/>
    </ext>
    <ext xmlns:x15="http://schemas.microsoft.com/office/spreadsheetml/2010/11/main" uri="{FCE2AD5D-F65C-4FA6-A056-5C36A1767C68}">
      <x15:dataModel>
        <x15:modelTables>
          <x15:modelTable id="Rango" name="Rango" connection="WorksheetConnection_IMPERATIVOS!$B$75:$D$79"/>
        </x15:modelTables>
      </x15:dataModel>
    </ext>
  </extLst>
</workbook>
</file>

<file path=xl/calcChain.xml><?xml version="1.0" encoding="utf-8"?>
<calcChain xmlns="http://schemas.openxmlformats.org/spreadsheetml/2006/main">
  <c r="AH25" i="5" l="1"/>
  <c r="AH43" i="5" l="1"/>
  <c r="AH21" i="5" l="1"/>
  <c r="AH30" i="5"/>
  <c r="AH60" i="5" l="1"/>
  <c r="AH10" i="5" l="1"/>
  <c r="AH24" i="5" l="1"/>
  <c r="AH23" i="5"/>
  <c r="AH48" i="5"/>
  <c r="AH54" i="5" l="1"/>
  <c r="AH20" i="5" l="1"/>
  <c r="M20" i="19" l="1"/>
  <c r="M19" i="19"/>
  <c r="J20" i="19"/>
  <c r="J19" i="19"/>
  <c r="F20" i="19"/>
  <c r="F19" i="19"/>
  <c r="D19" i="19"/>
  <c r="B19" i="19"/>
  <c r="E14" i="19"/>
  <c r="AH38" i="5" l="1"/>
  <c r="H17" i="26" l="1"/>
  <c r="M6" i="26"/>
  <c r="M7" i="26"/>
  <c r="M8" i="26"/>
  <c r="M10" i="26"/>
  <c r="M11" i="26"/>
  <c r="L6" i="26"/>
  <c r="L7" i="26"/>
  <c r="L8" i="26"/>
  <c r="L10" i="26"/>
  <c r="L11" i="26"/>
  <c r="K6" i="26"/>
  <c r="K7" i="26"/>
  <c r="K8" i="26"/>
  <c r="K10" i="26"/>
  <c r="K11" i="26"/>
  <c r="K5" i="26"/>
  <c r="L5" i="26" s="1"/>
  <c r="M5" i="26" s="1"/>
  <c r="I6" i="26"/>
  <c r="I7" i="26"/>
  <c r="I8" i="26"/>
  <c r="I10" i="26"/>
  <c r="I11" i="26"/>
  <c r="I12" i="26"/>
  <c r="I13" i="26"/>
  <c r="I14" i="26"/>
  <c r="I5" i="26"/>
  <c r="H11" i="26"/>
  <c r="G11" i="26"/>
  <c r="H8" i="26"/>
  <c r="M12" i="26" l="1"/>
  <c r="K12" i="26"/>
  <c r="L12" i="26"/>
  <c r="K31" i="15" l="1"/>
  <c r="J31" i="15"/>
  <c r="I31" i="15"/>
  <c r="H31" i="15"/>
  <c r="G31" i="15"/>
  <c r="F31" i="15"/>
  <c r="E31" i="15"/>
  <c r="D31" i="15"/>
  <c r="Q11" i="15"/>
  <c r="Q12" i="15"/>
  <c r="Q22" i="15"/>
  <c r="Q23" i="15"/>
  <c r="Q27" i="15"/>
  <c r="Q28" i="15"/>
  <c r="Q32" i="15"/>
  <c r="Q33" i="15"/>
  <c r="Q37" i="15"/>
  <c r="Q38" i="15"/>
  <c r="Q43" i="15"/>
  <c r="Q44" i="15"/>
  <c r="Q48" i="15"/>
  <c r="Q49" i="15"/>
  <c r="Q54" i="15"/>
  <c r="Q55" i="15"/>
  <c r="Q58" i="15"/>
  <c r="Q59" i="15"/>
  <c r="Q63" i="15"/>
  <c r="Q64" i="15"/>
  <c r="Q68" i="15"/>
  <c r="O11" i="15" l="1"/>
  <c r="O12" i="15"/>
  <c r="O22" i="15"/>
  <c r="O23" i="15"/>
  <c r="O27" i="15"/>
  <c r="O28" i="15"/>
  <c r="O32" i="15"/>
  <c r="O33" i="15"/>
  <c r="O37" i="15"/>
  <c r="O38" i="15"/>
  <c r="O43" i="15"/>
  <c r="O44" i="15"/>
  <c r="O49" i="15"/>
  <c r="O54" i="15"/>
  <c r="O55" i="15"/>
  <c r="O58" i="15"/>
  <c r="O59" i="15"/>
  <c r="O63" i="15"/>
  <c r="O64" i="15"/>
  <c r="O68" i="15"/>
  <c r="O69" i="15"/>
  <c r="O70" i="15"/>
  <c r="K67" i="15"/>
  <c r="J67" i="15"/>
  <c r="I67" i="15"/>
  <c r="Q67" i="15" s="1"/>
  <c r="H67" i="15"/>
  <c r="G67" i="15"/>
  <c r="F67" i="15"/>
  <c r="E67" i="15"/>
  <c r="D67" i="15"/>
  <c r="K66" i="15"/>
  <c r="J66" i="15"/>
  <c r="I66" i="15"/>
  <c r="Q66" i="15" s="1"/>
  <c r="H66" i="15"/>
  <c r="G66" i="15"/>
  <c r="F66" i="15"/>
  <c r="E66" i="15"/>
  <c r="D66" i="15"/>
  <c r="K65" i="15"/>
  <c r="J65" i="15"/>
  <c r="I65" i="15"/>
  <c r="Q65" i="15" s="1"/>
  <c r="H65" i="15"/>
  <c r="G65" i="15"/>
  <c r="F65" i="15"/>
  <c r="E65" i="15"/>
  <c r="D65" i="15"/>
  <c r="C67" i="15"/>
  <c r="C66" i="15"/>
  <c r="C65" i="15"/>
  <c r="L66" i="15"/>
  <c r="L67" i="15"/>
  <c r="L65" i="15"/>
  <c r="L62" i="15"/>
  <c r="L61" i="15"/>
  <c r="L60" i="15"/>
  <c r="L57" i="15"/>
  <c r="L56" i="15"/>
  <c r="K62" i="15"/>
  <c r="J62" i="15"/>
  <c r="I62" i="15"/>
  <c r="Q62" i="15" s="1"/>
  <c r="H62" i="15"/>
  <c r="G62" i="15"/>
  <c r="F62" i="15"/>
  <c r="E62" i="15"/>
  <c r="D62" i="15"/>
  <c r="K61" i="15"/>
  <c r="J61" i="15"/>
  <c r="I61" i="15"/>
  <c r="Q61" i="15" s="1"/>
  <c r="H61" i="15"/>
  <c r="G61" i="15"/>
  <c r="F61" i="15"/>
  <c r="E61" i="15"/>
  <c r="D61" i="15"/>
  <c r="K60" i="15"/>
  <c r="J60" i="15"/>
  <c r="I60" i="15"/>
  <c r="Q60" i="15" s="1"/>
  <c r="H60" i="15"/>
  <c r="G60" i="15"/>
  <c r="F60" i="15"/>
  <c r="E60" i="15"/>
  <c r="D60" i="15"/>
  <c r="C62" i="15"/>
  <c r="C61" i="15"/>
  <c r="C60" i="15"/>
  <c r="B67" i="15"/>
  <c r="B66" i="15"/>
  <c r="B65" i="15"/>
  <c r="B64" i="15"/>
  <c r="B62" i="15"/>
  <c r="B61" i="15"/>
  <c r="B60" i="15"/>
  <c r="B59" i="15"/>
  <c r="L51" i="15"/>
  <c r="L52" i="15"/>
  <c r="L53" i="15"/>
  <c r="K57" i="15"/>
  <c r="J57" i="15"/>
  <c r="I57" i="15"/>
  <c r="Q57" i="15" s="1"/>
  <c r="H57" i="15"/>
  <c r="G57" i="15"/>
  <c r="F57" i="15"/>
  <c r="E57" i="15"/>
  <c r="D57" i="15"/>
  <c r="K56" i="15"/>
  <c r="J56" i="15"/>
  <c r="I56" i="15"/>
  <c r="Q56" i="15" s="1"/>
  <c r="H56" i="15"/>
  <c r="G56" i="15"/>
  <c r="F56" i="15"/>
  <c r="E56" i="15"/>
  <c r="D56" i="15"/>
  <c r="C57" i="15"/>
  <c r="C56" i="15"/>
  <c r="B57" i="15"/>
  <c r="B55" i="15"/>
  <c r="L42" i="15"/>
  <c r="L39" i="15"/>
  <c r="L40" i="15"/>
  <c r="L41" i="15"/>
  <c r="L50" i="15"/>
  <c r="L35" i="15"/>
  <c r="L36" i="15"/>
  <c r="L34" i="15"/>
  <c r="L30" i="15"/>
  <c r="L31" i="15"/>
  <c r="L29" i="15"/>
  <c r="L25" i="15"/>
  <c r="L26" i="15"/>
  <c r="L24" i="15"/>
  <c r="L14" i="15"/>
  <c r="L15" i="15"/>
  <c r="L16" i="15"/>
  <c r="L17" i="15"/>
  <c r="L18" i="15"/>
  <c r="L19" i="15"/>
  <c r="L20" i="15"/>
  <c r="L21" i="15"/>
  <c r="L13" i="15"/>
  <c r="L10" i="15"/>
  <c r="L46" i="15"/>
  <c r="L47" i="15"/>
  <c r="L45" i="15"/>
  <c r="K53" i="15"/>
  <c r="J53" i="15"/>
  <c r="I53" i="15"/>
  <c r="H53" i="15"/>
  <c r="G53" i="15"/>
  <c r="F53" i="15"/>
  <c r="E53" i="15"/>
  <c r="D53" i="15"/>
  <c r="K52" i="15"/>
  <c r="J52" i="15"/>
  <c r="I52" i="15"/>
  <c r="H52" i="15"/>
  <c r="G52" i="15"/>
  <c r="F52" i="15"/>
  <c r="E52" i="15"/>
  <c r="D52" i="15"/>
  <c r="K51" i="15"/>
  <c r="J51" i="15"/>
  <c r="I51" i="15"/>
  <c r="H51" i="15"/>
  <c r="G51" i="15"/>
  <c r="F51" i="15"/>
  <c r="E51" i="15"/>
  <c r="D51" i="15"/>
  <c r="K50" i="15"/>
  <c r="J50" i="15"/>
  <c r="I50" i="15"/>
  <c r="H50" i="15"/>
  <c r="G50" i="15"/>
  <c r="F50" i="15"/>
  <c r="E50" i="15"/>
  <c r="D50" i="15"/>
  <c r="C53" i="15"/>
  <c r="C52" i="15"/>
  <c r="C51" i="15"/>
  <c r="C50" i="15"/>
  <c r="B53" i="15"/>
  <c r="B52" i="15"/>
  <c r="B51" i="15"/>
  <c r="B50" i="15"/>
  <c r="B49" i="15"/>
  <c r="B46" i="15"/>
  <c r="B47" i="15"/>
  <c r="B45" i="15"/>
  <c r="K47" i="15"/>
  <c r="J47" i="15"/>
  <c r="I47" i="15"/>
  <c r="Q47" i="15" s="1"/>
  <c r="H47" i="15"/>
  <c r="G47" i="15"/>
  <c r="F47" i="15"/>
  <c r="E47" i="15"/>
  <c r="D47" i="15"/>
  <c r="K46" i="15"/>
  <c r="J46" i="15"/>
  <c r="I46" i="15"/>
  <c r="Q46" i="15" s="1"/>
  <c r="H46" i="15"/>
  <c r="G46" i="15"/>
  <c r="F46" i="15"/>
  <c r="E46" i="15"/>
  <c r="D46" i="15"/>
  <c r="K45" i="15"/>
  <c r="J45" i="15"/>
  <c r="I45" i="15"/>
  <c r="Q45" i="15" s="1"/>
  <c r="H45" i="15"/>
  <c r="G45" i="15"/>
  <c r="F45" i="15"/>
  <c r="E45" i="15"/>
  <c r="D45" i="15"/>
  <c r="C47" i="15"/>
  <c r="C46" i="15"/>
  <c r="C45" i="15"/>
  <c r="B44" i="15"/>
  <c r="L11" i="15"/>
  <c r="L12" i="15"/>
  <c r="L27" i="15"/>
  <c r="L28" i="15"/>
  <c r="L32" i="15"/>
  <c r="L33" i="15"/>
  <c r="L37" i="15"/>
  <c r="L38" i="15"/>
  <c r="L43" i="15"/>
  <c r="L44" i="15"/>
  <c r="L49" i="15"/>
  <c r="L55" i="15"/>
  <c r="L59" i="15"/>
  <c r="L64" i="15"/>
  <c r="B42" i="15"/>
  <c r="B41" i="15"/>
  <c r="B40" i="15"/>
  <c r="B39" i="15"/>
  <c r="K42" i="15"/>
  <c r="J42" i="15"/>
  <c r="I42" i="15"/>
  <c r="H42" i="15"/>
  <c r="G42" i="15"/>
  <c r="F42" i="15"/>
  <c r="E42" i="15"/>
  <c r="D42" i="15"/>
  <c r="K41" i="15"/>
  <c r="J41" i="15"/>
  <c r="I41" i="15"/>
  <c r="H41" i="15"/>
  <c r="G41" i="15"/>
  <c r="F41" i="15"/>
  <c r="E41" i="15"/>
  <c r="D41" i="15"/>
  <c r="K40" i="15"/>
  <c r="J40" i="15"/>
  <c r="I40" i="15"/>
  <c r="H40" i="15"/>
  <c r="G40" i="15"/>
  <c r="F40" i="15"/>
  <c r="E40" i="15"/>
  <c r="D40" i="15"/>
  <c r="K39" i="15"/>
  <c r="J39" i="15"/>
  <c r="I39" i="15"/>
  <c r="H39" i="15"/>
  <c r="G39" i="15"/>
  <c r="F39" i="15"/>
  <c r="E39" i="15"/>
  <c r="D39" i="15"/>
  <c r="C42" i="15"/>
  <c r="C41" i="15"/>
  <c r="C40" i="15"/>
  <c r="C39" i="15"/>
  <c r="C36" i="15"/>
  <c r="C35" i="15"/>
  <c r="C34" i="15"/>
  <c r="B38" i="15"/>
  <c r="C31" i="15"/>
  <c r="K36" i="15"/>
  <c r="J36" i="15"/>
  <c r="I36" i="15"/>
  <c r="Q36" i="15" s="1"/>
  <c r="H36" i="15"/>
  <c r="G36" i="15"/>
  <c r="F36" i="15"/>
  <c r="E36" i="15"/>
  <c r="K35" i="15"/>
  <c r="J35" i="15"/>
  <c r="I35" i="15"/>
  <c r="H35" i="15"/>
  <c r="G35" i="15"/>
  <c r="F35" i="15"/>
  <c r="E35" i="15"/>
  <c r="K34" i="15"/>
  <c r="J34" i="15"/>
  <c r="I34" i="15"/>
  <c r="Q34" i="15" s="1"/>
  <c r="H34" i="15"/>
  <c r="G34" i="15"/>
  <c r="F34" i="15"/>
  <c r="E34" i="15"/>
  <c r="D36" i="15"/>
  <c r="D35" i="15"/>
  <c r="D34" i="15"/>
  <c r="B35" i="15"/>
  <c r="B36" i="15"/>
  <c r="B33" i="15"/>
  <c r="B28" i="15"/>
  <c r="B23" i="15"/>
  <c r="C30" i="15"/>
  <c r="C29" i="15"/>
  <c r="C26" i="15"/>
  <c r="C25" i="15"/>
  <c r="C24" i="15"/>
  <c r="K30" i="15"/>
  <c r="J30" i="15"/>
  <c r="I30" i="15"/>
  <c r="Q30" i="15" s="1"/>
  <c r="H30" i="15"/>
  <c r="G30" i="15"/>
  <c r="F30" i="15"/>
  <c r="E30" i="15"/>
  <c r="D30" i="15"/>
  <c r="K29" i="15"/>
  <c r="J29" i="15"/>
  <c r="I29" i="15"/>
  <c r="Q29" i="15" s="1"/>
  <c r="H29" i="15"/>
  <c r="G29" i="15"/>
  <c r="F29" i="15"/>
  <c r="E29" i="15"/>
  <c r="D29" i="15"/>
  <c r="K26" i="15"/>
  <c r="J26" i="15"/>
  <c r="I26" i="15"/>
  <c r="Q26" i="15" s="1"/>
  <c r="H26" i="15"/>
  <c r="G26" i="15"/>
  <c r="F26" i="15"/>
  <c r="E26" i="15"/>
  <c r="D26" i="15"/>
  <c r="K25" i="15"/>
  <c r="J25" i="15"/>
  <c r="I25" i="15"/>
  <c r="Q25" i="15" s="1"/>
  <c r="H25" i="15"/>
  <c r="G25" i="15"/>
  <c r="F25" i="15"/>
  <c r="E25" i="15"/>
  <c r="D25" i="15"/>
  <c r="K24" i="15"/>
  <c r="J24" i="15"/>
  <c r="I24" i="15"/>
  <c r="Q24" i="15" s="1"/>
  <c r="H24" i="15"/>
  <c r="G24" i="15"/>
  <c r="F24" i="15"/>
  <c r="E24" i="15"/>
  <c r="D24" i="15"/>
  <c r="K21" i="15"/>
  <c r="J21" i="15"/>
  <c r="I21" i="15"/>
  <c r="Q21" i="15" s="1"/>
  <c r="H21" i="15"/>
  <c r="G21" i="15"/>
  <c r="F21" i="15"/>
  <c r="E21" i="15"/>
  <c r="D21" i="15"/>
  <c r="K20" i="15"/>
  <c r="J20" i="15"/>
  <c r="I20" i="15"/>
  <c r="Q20" i="15" s="1"/>
  <c r="H20" i="15"/>
  <c r="G20" i="15"/>
  <c r="F20" i="15"/>
  <c r="E20" i="15"/>
  <c r="D20" i="15"/>
  <c r="K19" i="15"/>
  <c r="J19" i="15"/>
  <c r="I19" i="15"/>
  <c r="Q19" i="15" s="1"/>
  <c r="H19" i="15"/>
  <c r="G19" i="15"/>
  <c r="F19" i="15"/>
  <c r="E19" i="15"/>
  <c r="D19" i="15"/>
  <c r="K18" i="15"/>
  <c r="J18" i="15"/>
  <c r="I18" i="15"/>
  <c r="Q18" i="15" s="1"/>
  <c r="H18" i="15"/>
  <c r="G18" i="15"/>
  <c r="F18" i="15"/>
  <c r="E18" i="15"/>
  <c r="D18" i="15"/>
  <c r="K17" i="15"/>
  <c r="J17" i="15"/>
  <c r="I17" i="15"/>
  <c r="Q17" i="15" s="1"/>
  <c r="H17" i="15"/>
  <c r="G17" i="15"/>
  <c r="F17" i="15"/>
  <c r="E17" i="15"/>
  <c r="D17" i="15"/>
  <c r="K16" i="15"/>
  <c r="J16" i="15"/>
  <c r="I16" i="15"/>
  <c r="Q16" i="15" s="1"/>
  <c r="H16" i="15"/>
  <c r="G16" i="15"/>
  <c r="F16" i="15"/>
  <c r="E16" i="15"/>
  <c r="D16" i="15"/>
  <c r="K15" i="15"/>
  <c r="J15" i="15"/>
  <c r="I15" i="15"/>
  <c r="Q15" i="15" s="1"/>
  <c r="H15" i="15"/>
  <c r="G15" i="15"/>
  <c r="F15" i="15"/>
  <c r="E15" i="15"/>
  <c r="D15" i="15"/>
  <c r="K14" i="15"/>
  <c r="J14" i="15"/>
  <c r="I14" i="15"/>
  <c r="Q14" i="15" s="1"/>
  <c r="H14" i="15"/>
  <c r="G14" i="15"/>
  <c r="F14" i="15"/>
  <c r="E14" i="15"/>
  <c r="D14" i="15"/>
  <c r="K13" i="15"/>
  <c r="J13" i="15"/>
  <c r="I13" i="15"/>
  <c r="Q13" i="15" s="1"/>
  <c r="H13" i="15"/>
  <c r="G13" i="15"/>
  <c r="F13" i="15"/>
  <c r="E13" i="15"/>
  <c r="D13" i="15"/>
  <c r="K10" i="15"/>
  <c r="J10" i="15"/>
  <c r="H10" i="15"/>
  <c r="Q10" i="15" s="1"/>
  <c r="G10" i="15"/>
  <c r="F10" i="15"/>
  <c r="E10" i="15"/>
  <c r="D10" i="15"/>
  <c r="Q35" i="15" l="1"/>
  <c r="Q39" i="15"/>
  <c r="Q40" i="15"/>
  <c r="Q41" i="15"/>
  <c r="Q42" i="15"/>
  <c r="Q50" i="15"/>
  <c r="Q51" i="15"/>
  <c r="Q52" i="15"/>
  <c r="Q53" i="15"/>
  <c r="O10" i="15"/>
  <c r="O13" i="15"/>
  <c r="O14" i="15"/>
  <c r="O15" i="15"/>
  <c r="O16" i="15"/>
  <c r="O17" i="15"/>
  <c r="O18" i="15"/>
  <c r="O19" i="15"/>
  <c r="O20" i="15"/>
  <c r="O21" i="15"/>
  <c r="O24" i="15"/>
  <c r="O25" i="15"/>
  <c r="O26" i="15"/>
  <c r="O29" i="15"/>
  <c r="O30" i="15"/>
  <c r="O34" i="15"/>
  <c r="O45" i="15"/>
  <c r="O46" i="15"/>
  <c r="O47" i="15"/>
  <c r="O50" i="15"/>
  <c r="O51" i="15"/>
  <c r="O52" i="15"/>
  <c r="O53" i="15"/>
  <c r="O62" i="15"/>
  <c r="O65" i="15"/>
  <c r="O66" i="15"/>
  <c r="O67" i="15"/>
  <c r="O39" i="15"/>
  <c r="O40" i="15"/>
  <c r="O42" i="15"/>
  <c r="O56" i="15"/>
  <c r="O57" i="15"/>
  <c r="O60" i="15"/>
  <c r="O61" i="15"/>
  <c r="O36" i="15"/>
  <c r="O35" i="15"/>
  <c r="O41" i="15"/>
  <c r="C10" i="15"/>
  <c r="C21" i="15"/>
  <c r="C20" i="15"/>
  <c r="C19" i="15"/>
  <c r="C18" i="15"/>
  <c r="C17" i="15"/>
  <c r="C16" i="15"/>
  <c r="C15" i="15"/>
  <c r="C14" i="15"/>
  <c r="C13" i="15"/>
  <c r="M22" i="16" l="1"/>
  <c r="L16" i="16"/>
  <c r="L17" i="16"/>
  <c r="L18" i="16"/>
  <c r="L19" i="16"/>
  <c r="L20" i="16"/>
  <c r="L21" i="16"/>
  <c r="L22" i="16"/>
  <c r="H16" i="16"/>
  <c r="M16" i="16" s="1"/>
  <c r="H17" i="16"/>
  <c r="M17" i="16" s="1"/>
  <c r="H18" i="16"/>
  <c r="M18" i="16" s="1"/>
  <c r="H19" i="16"/>
  <c r="M19" i="16" s="1"/>
  <c r="H20" i="16"/>
  <c r="H21" i="16"/>
  <c r="M21" i="16" s="1"/>
  <c r="F17" i="16"/>
  <c r="F18" i="16"/>
  <c r="F19" i="16"/>
  <c r="F20" i="16"/>
  <c r="F21" i="16"/>
  <c r="F22" i="16"/>
  <c r="D18" i="16"/>
  <c r="E18" i="16"/>
  <c r="G18" i="16"/>
  <c r="I18" i="16"/>
  <c r="J18" i="16"/>
  <c r="K18" i="16"/>
  <c r="E19" i="16"/>
  <c r="G19" i="16"/>
  <c r="I19" i="16"/>
  <c r="J19" i="16"/>
  <c r="K19" i="16"/>
  <c r="E20" i="16"/>
  <c r="G20" i="16"/>
  <c r="I20" i="16"/>
  <c r="J20" i="16"/>
  <c r="K20" i="16"/>
  <c r="E21" i="16"/>
  <c r="G21" i="16"/>
  <c r="I21" i="16"/>
  <c r="J21" i="16"/>
  <c r="K21" i="16"/>
  <c r="E22" i="16"/>
  <c r="G22" i="16"/>
  <c r="T22" i="16" s="1"/>
  <c r="I22" i="16"/>
  <c r="J22" i="16"/>
  <c r="K22" i="16"/>
  <c r="D19" i="16"/>
  <c r="D20" i="16"/>
  <c r="D21" i="16"/>
  <c r="D22" i="16"/>
  <c r="C18" i="16"/>
  <c r="C19" i="16"/>
  <c r="C20" i="16"/>
  <c r="C21" i="16"/>
  <c r="C22" i="16"/>
  <c r="B21" i="16"/>
  <c r="B22" i="16"/>
  <c r="B19" i="16"/>
  <c r="B20" i="16"/>
  <c r="B18" i="16"/>
  <c r="V18" i="16" l="1"/>
  <c r="V21" i="16"/>
  <c r="N19" i="16"/>
  <c r="V22" i="16"/>
  <c r="X22" i="16"/>
  <c r="N18" i="16"/>
  <c r="M20" i="16"/>
  <c r="N20" i="16" s="1"/>
  <c r="N21" i="16"/>
  <c r="X20" i="16"/>
  <c r="P18" i="16"/>
  <c r="R19" i="16"/>
  <c r="P22" i="16"/>
  <c r="R20" i="16"/>
  <c r="V20" i="16"/>
  <c r="R21" i="16"/>
  <c r="X21" i="16"/>
  <c r="N22" i="16"/>
  <c r="P21" i="16"/>
  <c r="X19" i="16"/>
  <c r="V19" i="16"/>
  <c r="T18" i="16"/>
  <c r="X18" i="16"/>
  <c r="P20" i="16"/>
  <c r="T19" i="16"/>
  <c r="T21" i="16"/>
  <c r="P19" i="16"/>
  <c r="R22" i="16"/>
  <c r="R18" i="16"/>
  <c r="T20" i="16"/>
  <c r="AH37" i="5" l="1"/>
  <c r="AH34" i="5" l="1"/>
  <c r="AH57" i="5"/>
  <c r="AH52" i="5"/>
  <c r="AH51" i="5"/>
  <c r="AH42" i="5"/>
  <c r="A40" i="5" l="1"/>
  <c r="AH40" i="5"/>
  <c r="A41" i="5"/>
  <c r="AH41" i="5" l="1"/>
  <c r="AH18" i="5"/>
  <c r="AH33" i="5"/>
  <c r="AH59" i="5"/>
  <c r="A59" i="5"/>
  <c r="AH15" i="5" l="1"/>
  <c r="AH14" i="5"/>
  <c r="A47" i="25" l="1"/>
  <c r="I54" i="25"/>
  <c r="I53" i="25"/>
  <c r="I52" i="25"/>
  <c r="I51" i="25"/>
  <c r="I50" i="25"/>
  <c r="I49" i="25"/>
  <c r="I48" i="25"/>
  <c r="I47" i="25"/>
  <c r="I46" i="25"/>
  <c r="I45" i="25"/>
  <c r="I44" i="25"/>
  <c r="I43" i="25"/>
  <c r="I42" i="25"/>
  <c r="I41" i="25"/>
  <c r="I40" i="25"/>
  <c r="I39" i="25"/>
  <c r="I38" i="25"/>
  <c r="I37" i="25"/>
  <c r="I36" i="25"/>
  <c r="I35" i="25"/>
  <c r="I34" i="25"/>
  <c r="I33" i="25"/>
  <c r="I32" i="25"/>
  <c r="I31" i="25"/>
  <c r="I30" i="25"/>
  <c r="I29" i="25"/>
  <c r="I28" i="25"/>
  <c r="I27" i="25"/>
  <c r="I26" i="25"/>
  <c r="I25" i="25"/>
  <c r="I24" i="25"/>
  <c r="I23" i="25"/>
  <c r="I22" i="25"/>
  <c r="I21" i="25"/>
  <c r="I20" i="25"/>
  <c r="I19" i="25"/>
  <c r="I18" i="25"/>
  <c r="I17" i="25"/>
  <c r="I16" i="25"/>
  <c r="I15" i="25"/>
  <c r="I14" i="25"/>
  <c r="I13" i="25"/>
  <c r="I12" i="25"/>
  <c r="I11" i="25"/>
  <c r="I10" i="25"/>
  <c r="I9" i="25"/>
  <c r="I8" i="25"/>
  <c r="I7" i="25"/>
  <c r="I6" i="25"/>
  <c r="I5" i="25"/>
  <c r="H54" i="25"/>
  <c r="H53" i="25"/>
  <c r="H52" i="25"/>
  <c r="H51" i="25"/>
  <c r="H50" i="25"/>
  <c r="H49" i="25"/>
  <c r="H48" i="25"/>
  <c r="H47" i="25"/>
  <c r="H46" i="25"/>
  <c r="H45" i="25"/>
  <c r="H44" i="25"/>
  <c r="H43" i="25"/>
  <c r="H42" i="25"/>
  <c r="H41" i="25"/>
  <c r="H40" i="25"/>
  <c r="H39" i="25"/>
  <c r="H38" i="25"/>
  <c r="H37" i="25"/>
  <c r="H36" i="25"/>
  <c r="H35" i="25"/>
  <c r="H34" i="25"/>
  <c r="H33" i="25"/>
  <c r="H32" i="25"/>
  <c r="H31" i="25"/>
  <c r="H30" i="25"/>
  <c r="H29" i="25"/>
  <c r="H28" i="25"/>
  <c r="H27" i="25"/>
  <c r="H26" i="25"/>
  <c r="H25" i="25"/>
  <c r="H24" i="25"/>
  <c r="H23" i="25"/>
  <c r="H22" i="25"/>
  <c r="H21" i="25"/>
  <c r="H20" i="25"/>
  <c r="H19" i="25"/>
  <c r="H18" i="25"/>
  <c r="H17" i="25"/>
  <c r="H16" i="25"/>
  <c r="H15" i="25"/>
  <c r="H14" i="25"/>
  <c r="H13" i="25"/>
  <c r="H12" i="25"/>
  <c r="H11" i="25"/>
  <c r="H10" i="25"/>
  <c r="H9" i="25"/>
  <c r="H8" i="25"/>
  <c r="H7" i="25"/>
  <c r="H6" i="25"/>
  <c r="H5" i="25"/>
  <c r="G54" i="25"/>
  <c r="G53" i="25"/>
  <c r="G52" i="25"/>
  <c r="G51" i="25"/>
  <c r="G50" i="25"/>
  <c r="G49" i="25"/>
  <c r="G48" i="25"/>
  <c r="G47" i="25"/>
  <c r="G46" i="25"/>
  <c r="G45" i="25"/>
  <c r="G44" i="25"/>
  <c r="G43" i="25"/>
  <c r="G42" i="25"/>
  <c r="G41" i="25"/>
  <c r="G40" i="25"/>
  <c r="G39" i="25"/>
  <c r="G38" i="25"/>
  <c r="G37" i="25"/>
  <c r="G36" i="25"/>
  <c r="G35" i="25"/>
  <c r="G34" i="25"/>
  <c r="G33" i="25"/>
  <c r="G32" i="25"/>
  <c r="G31" i="25"/>
  <c r="G30" i="25"/>
  <c r="G29" i="25"/>
  <c r="G28" i="25"/>
  <c r="G27" i="25"/>
  <c r="G26" i="25"/>
  <c r="G25" i="25"/>
  <c r="G24" i="25"/>
  <c r="G23" i="25"/>
  <c r="G22" i="25"/>
  <c r="G21" i="25"/>
  <c r="G20" i="25"/>
  <c r="G19" i="25"/>
  <c r="G18" i="25"/>
  <c r="G17" i="25"/>
  <c r="G16" i="25"/>
  <c r="G15" i="25"/>
  <c r="G14" i="25"/>
  <c r="G13" i="25"/>
  <c r="G12" i="25"/>
  <c r="G11" i="25"/>
  <c r="G10" i="25"/>
  <c r="G9" i="25"/>
  <c r="G8" i="25"/>
  <c r="G7" i="25"/>
  <c r="G6" i="25"/>
  <c r="G5" i="25"/>
  <c r="F54" i="25"/>
  <c r="F53" i="25"/>
  <c r="F52" i="25"/>
  <c r="F51" i="25"/>
  <c r="F50" i="25"/>
  <c r="F49" i="25"/>
  <c r="F48" i="25"/>
  <c r="F47" i="25"/>
  <c r="F46" i="25"/>
  <c r="F45" i="25"/>
  <c r="F44" i="25"/>
  <c r="F43" i="25"/>
  <c r="F42" i="25"/>
  <c r="F41" i="25"/>
  <c r="F40" i="25"/>
  <c r="F39" i="25"/>
  <c r="F38" i="25"/>
  <c r="F37" i="25"/>
  <c r="F36" i="25"/>
  <c r="F35" i="25"/>
  <c r="F34" i="25"/>
  <c r="F33" i="25"/>
  <c r="F32" i="25"/>
  <c r="F31" i="25"/>
  <c r="F30" i="25"/>
  <c r="F29" i="25"/>
  <c r="F28" i="25"/>
  <c r="F27" i="25"/>
  <c r="F26" i="25"/>
  <c r="F25" i="25"/>
  <c r="F24" i="25"/>
  <c r="F23" i="25"/>
  <c r="F22" i="25"/>
  <c r="F21" i="25"/>
  <c r="F20" i="25"/>
  <c r="F19" i="25"/>
  <c r="F18" i="25"/>
  <c r="F17" i="25"/>
  <c r="F16" i="25"/>
  <c r="F15" i="25"/>
  <c r="F14" i="25"/>
  <c r="F13" i="25"/>
  <c r="F12" i="25"/>
  <c r="F11" i="25"/>
  <c r="F10" i="25"/>
  <c r="F9" i="25"/>
  <c r="F8" i="25"/>
  <c r="F7" i="25"/>
  <c r="F6" i="25"/>
  <c r="F5" i="25"/>
  <c r="E54" i="25"/>
  <c r="E53" i="25"/>
  <c r="E52" i="25"/>
  <c r="E51" i="25"/>
  <c r="E50" i="25"/>
  <c r="E49" i="25"/>
  <c r="E48" i="25"/>
  <c r="E47" i="25"/>
  <c r="E46" i="25"/>
  <c r="E45" i="25"/>
  <c r="E44" i="25"/>
  <c r="E43" i="25"/>
  <c r="E42" i="25"/>
  <c r="E41" i="25"/>
  <c r="E40" i="25"/>
  <c r="E39" i="25"/>
  <c r="E38" i="25"/>
  <c r="E37" i="25"/>
  <c r="E36" i="25"/>
  <c r="E35" i="25"/>
  <c r="E34" i="25"/>
  <c r="E33" i="25"/>
  <c r="E32" i="25"/>
  <c r="E31" i="25"/>
  <c r="E30" i="25"/>
  <c r="E29" i="25"/>
  <c r="E28" i="25"/>
  <c r="E27" i="25"/>
  <c r="E26" i="25"/>
  <c r="E25" i="25"/>
  <c r="E24" i="25"/>
  <c r="E23" i="25"/>
  <c r="E22" i="25"/>
  <c r="E21" i="25"/>
  <c r="E20" i="25"/>
  <c r="E19" i="25"/>
  <c r="E18" i="25"/>
  <c r="E17" i="25"/>
  <c r="E16" i="25"/>
  <c r="E15" i="25"/>
  <c r="E14" i="25"/>
  <c r="E13" i="25"/>
  <c r="E12" i="25"/>
  <c r="E11" i="25"/>
  <c r="E10" i="25"/>
  <c r="E9" i="25"/>
  <c r="E8" i="25"/>
  <c r="E7" i="25"/>
  <c r="E6" i="25"/>
  <c r="E5" i="25"/>
  <c r="C6" i="25"/>
  <c r="C7" i="25"/>
  <c r="C8" i="25"/>
  <c r="C9" i="25"/>
  <c r="C10" i="25"/>
  <c r="C11" i="25"/>
  <c r="C12" i="25"/>
  <c r="C13" i="25"/>
  <c r="C14" i="25"/>
  <c r="C15" i="25"/>
  <c r="C16" i="25"/>
  <c r="C17" i="25"/>
  <c r="C18" i="25"/>
  <c r="C19" i="25"/>
  <c r="C20" i="25"/>
  <c r="C21" i="25"/>
  <c r="C22" i="25"/>
  <c r="C23" i="25"/>
  <c r="C24" i="25"/>
  <c r="C25" i="25"/>
  <c r="C26" i="25"/>
  <c r="C27" i="25"/>
  <c r="C28" i="25"/>
  <c r="C29" i="25"/>
  <c r="C30" i="25"/>
  <c r="C31" i="25"/>
  <c r="C32" i="25"/>
  <c r="C33" i="25"/>
  <c r="C34" i="25"/>
  <c r="C35" i="25"/>
  <c r="C36" i="25"/>
  <c r="C37" i="25"/>
  <c r="C38" i="25"/>
  <c r="C39" i="25"/>
  <c r="C40" i="25"/>
  <c r="C41" i="25"/>
  <c r="C42" i="25"/>
  <c r="C43" i="25"/>
  <c r="C44" i="25"/>
  <c r="C45" i="25"/>
  <c r="C46" i="25"/>
  <c r="C47" i="25"/>
  <c r="C48" i="25"/>
  <c r="C49" i="25"/>
  <c r="C50" i="25"/>
  <c r="C51" i="25"/>
  <c r="C52" i="25"/>
  <c r="C53" i="25"/>
  <c r="C54" i="25"/>
  <c r="C5" i="25"/>
  <c r="B4" i="25"/>
  <c r="B5" i="25"/>
  <c r="B6" i="25"/>
  <c r="B8" i="25"/>
  <c r="B17" i="25"/>
  <c r="B20" i="25"/>
  <c r="B22" i="25"/>
  <c r="B24" i="25"/>
  <c r="B27" i="25"/>
  <c r="B28" i="25"/>
  <c r="B30" i="25"/>
  <c r="B32" i="25"/>
  <c r="B36" i="25"/>
  <c r="B38" i="25"/>
  <c r="B41" i="25"/>
  <c r="B43" i="25"/>
  <c r="B48" i="25"/>
  <c r="B49" i="25"/>
  <c r="B52" i="25"/>
  <c r="B53" i="25"/>
  <c r="A2" i="25"/>
  <c r="A4" i="25"/>
  <c r="A5" i="25"/>
  <c r="A6" i="25"/>
  <c r="A17" i="25"/>
  <c r="A22" i="25"/>
  <c r="A27" i="25"/>
  <c r="A30" i="25"/>
  <c r="A36" i="25"/>
  <c r="A41" i="25"/>
  <c r="A48" i="25"/>
  <c r="A52" i="25"/>
  <c r="A1" i="25"/>
  <c r="O14" i="20" l="1"/>
  <c r="M21" i="20" l="1"/>
  <c r="D21" i="20"/>
  <c r="C40" i="20"/>
  <c r="M25" i="20"/>
  <c r="M24" i="20"/>
  <c r="L28" i="20"/>
  <c r="G28" i="20"/>
  <c r="B28" i="20"/>
  <c r="E25" i="20"/>
  <c r="O52" i="22" l="1"/>
  <c r="P52" i="22"/>
  <c r="Q52" i="22"/>
  <c r="R52" i="22"/>
  <c r="O53" i="22"/>
  <c r="P53" i="22"/>
  <c r="Q53" i="22"/>
  <c r="R53" i="22"/>
  <c r="O54" i="22"/>
  <c r="P54" i="22"/>
  <c r="Q54" i="22"/>
  <c r="R54" i="22"/>
  <c r="O55" i="22"/>
  <c r="P55" i="22"/>
  <c r="Q55" i="22"/>
  <c r="R55" i="22"/>
  <c r="O56" i="22"/>
  <c r="P56" i="22"/>
  <c r="Q56" i="22"/>
  <c r="R56" i="22"/>
  <c r="N53" i="22"/>
  <c r="N54" i="22"/>
  <c r="N55" i="22"/>
  <c r="N56" i="22"/>
  <c r="N52" i="22"/>
  <c r="N37" i="22"/>
  <c r="O37" i="22"/>
  <c r="P37" i="22"/>
  <c r="Q37" i="22"/>
  <c r="R37" i="22"/>
  <c r="N38" i="22"/>
  <c r="O38" i="22"/>
  <c r="P38" i="22"/>
  <c r="Q38" i="22"/>
  <c r="R38" i="22"/>
  <c r="N39" i="22"/>
  <c r="O39" i="22"/>
  <c r="P39" i="22"/>
  <c r="Q39" i="22"/>
  <c r="R39" i="22"/>
  <c r="N40" i="22"/>
  <c r="O40" i="22"/>
  <c r="P40" i="22"/>
  <c r="Q40" i="22"/>
  <c r="R40" i="22"/>
  <c r="N41" i="22"/>
  <c r="O41" i="22"/>
  <c r="P41" i="22"/>
  <c r="Q41" i="22"/>
  <c r="R41" i="22"/>
  <c r="N42" i="22"/>
  <c r="O42" i="22"/>
  <c r="P42" i="22"/>
  <c r="Q42" i="22"/>
  <c r="R42" i="22"/>
  <c r="N43" i="22"/>
  <c r="O43" i="22"/>
  <c r="P43" i="22"/>
  <c r="Q43" i="22"/>
  <c r="R43" i="22"/>
  <c r="N44" i="22"/>
  <c r="O44" i="22"/>
  <c r="P44" i="22"/>
  <c r="Q44" i="22"/>
  <c r="R44" i="22"/>
  <c r="N45" i="22"/>
  <c r="O45" i="22"/>
  <c r="P45" i="22"/>
  <c r="Q45" i="22"/>
  <c r="R45" i="22"/>
  <c r="N46" i="22"/>
  <c r="O46" i="22"/>
  <c r="P46" i="22"/>
  <c r="Q46" i="22"/>
  <c r="R46" i="22"/>
  <c r="N47" i="22"/>
  <c r="O47" i="22"/>
  <c r="P47" i="22"/>
  <c r="Q47" i="22"/>
  <c r="R47" i="22"/>
  <c r="N48" i="22"/>
  <c r="O48" i="22"/>
  <c r="P48" i="22"/>
  <c r="Q48" i="22"/>
  <c r="R48" i="22"/>
  <c r="N49" i="22"/>
  <c r="O49" i="22"/>
  <c r="P49" i="22"/>
  <c r="Q49" i="22"/>
  <c r="R49" i="22"/>
  <c r="N50" i="22"/>
  <c r="O50" i="22"/>
  <c r="P50" i="22"/>
  <c r="Q50" i="22"/>
  <c r="R50" i="22"/>
  <c r="O36" i="22"/>
  <c r="P36" i="22"/>
  <c r="Q36" i="22"/>
  <c r="R36" i="22"/>
  <c r="N36" i="22"/>
  <c r="N12" i="22"/>
  <c r="O12" i="22"/>
  <c r="P12" i="22"/>
  <c r="Q12" i="22"/>
  <c r="R12" i="22"/>
  <c r="N13" i="22"/>
  <c r="O13" i="22"/>
  <c r="P13" i="22"/>
  <c r="Q13" i="22"/>
  <c r="R13" i="22"/>
  <c r="N14" i="22"/>
  <c r="O14" i="22"/>
  <c r="P14" i="22"/>
  <c r="Q14" i="22"/>
  <c r="R14" i="22"/>
  <c r="N15" i="22"/>
  <c r="O15" i="22"/>
  <c r="P15" i="22"/>
  <c r="Q15" i="22"/>
  <c r="R15" i="22"/>
  <c r="N16" i="22"/>
  <c r="O16" i="22"/>
  <c r="P16" i="22"/>
  <c r="Q16" i="22"/>
  <c r="R16" i="22"/>
  <c r="N17" i="22"/>
  <c r="O17" i="22"/>
  <c r="P17" i="22"/>
  <c r="Q17" i="22"/>
  <c r="R17" i="22"/>
  <c r="N18" i="22"/>
  <c r="O18" i="22"/>
  <c r="P18" i="22"/>
  <c r="Q18" i="22"/>
  <c r="R18" i="22"/>
  <c r="N19" i="22"/>
  <c r="O19" i="22"/>
  <c r="P19" i="22"/>
  <c r="Q19" i="22"/>
  <c r="R19" i="22"/>
  <c r="N20" i="22"/>
  <c r="O20" i="22"/>
  <c r="P20" i="22"/>
  <c r="Q20" i="22"/>
  <c r="R20" i="22"/>
  <c r="N21" i="22"/>
  <c r="O21" i="22"/>
  <c r="P21" i="22"/>
  <c r="Q21" i="22"/>
  <c r="R21" i="22"/>
  <c r="N22" i="22"/>
  <c r="O22" i="22"/>
  <c r="P22" i="22"/>
  <c r="Q22" i="22"/>
  <c r="R22" i="22"/>
  <c r="N23" i="22"/>
  <c r="O23" i="22"/>
  <c r="P23" i="22"/>
  <c r="Q23" i="22"/>
  <c r="R23" i="22"/>
  <c r="N24" i="22"/>
  <c r="O24" i="22"/>
  <c r="P24" i="22"/>
  <c r="Q24" i="22"/>
  <c r="R24" i="22"/>
  <c r="N25" i="22"/>
  <c r="O25" i="22"/>
  <c r="P25" i="22"/>
  <c r="Q25" i="22"/>
  <c r="R25" i="22"/>
  <c r="N26" i="22"/>
  <c r="O26" i="22"/>
  <c r="P26" i="22"/>
  <c r="Q26" i="22"/>
  <c r="R26" i="22"/>
  <c r="N27" i="22"/>
  <c r="O27" i="22"/>
  <c r="P27" i="22"/>
  <c r="Q27" i="22"/>
  <c r="R27" i="22"/>
  <c r="N28" i="22"/>
  <c r="O28" i="22"/>
  <c r="P28" i="22"/>
  <c r="Q28" i="22"/>
  <c r="R28" i="22"/>
  <c r="N29" i="22"/>
  <c r="O29" i="22"/>
  <c r="P29" i="22"/>
  <c r="Q29" i="22"/>
  <c r="R29" i="22"/>
  <c r="N30" i="22"/>
  <c r="O30" i="22"/>
  <c r="P30" i="22"/>
  <c r="Q30" i="22"/>
  <c r="R30" i="22"/>
  <c r="N31" i="22"/>
  <c r="O31" i="22"/>
  <c r="P31" i="22"/>
  <c r="Q31" i="22"/>
  <c r="R31" i="22"/>
  <c r="N32" i="22"/>
  <c r="O32" i="22"/>
  <c r="P32" i="22"/>
  <c r="Q32" i="22"/>
  <c r="R32" i="22"/>
  <c r="N33" i="22"/>
  <c r="O33" i="22"/>
  <c r="P33" i="22"/>
  <c r="Q33" i="22"/>
  <c r="R33" i="22"/>
  <c r="N34" i="22"/>
  <c r="O34" i="22"/>
  <c r="P34" i="22"/>
  <c r="Q34" i="22"/>
  <c r="R34" i="22"/>
  <c r="O11" i="22"/>
  <c r="P11" i="22"/>
  <c r="Q11" i="22"/>
  <c r="R11" i="22"/>
  <c r="N11" i="22"/>
  <c r="O9" i="22"/>
  <c r="Q9" i="22"/>
  <c r="R9" i="22"/>
  <c r="P9" i="22"/>
  <c r="N9" i="22"/>
  <c r="AH55" i="5" l="1"/>
  <c r="AH50" i="5"/>
  <c r="AH49" i="5"/>
  <c r="AH47" i="5"/>
  <c r="AH46" i="5"/>
  <c r="AH45" i="5"/>
  <c r="AH39" i="5"/>
  <c r="AH36" i="5"/>
  <c r="AH32" i="5"/>
  <c r="AH26" i="5"/>
  <c r="AH17" i="5"/>
  <c r="AH13" i="5"/>
  <c r="AH12" i="5"/>
  <c r="AH11" i="5"/>
  <c r="AH9" i="5"/>
  <c r="AH8" i="5"/>
  <c r="AH6" i="5"/>
  <c r="AH5" i="5"/>
  <c r="A18" i="5" l="1"/>
  <c r="A13" i="5"/>
  <c r="P61" i="15" l="1"/>
  <c r="P45" i="15" l="1"/>
  <c r="B12" i="15" l="1"/>
  <c r="L18" i="23" l="1"/>
  <c r="C18" i="23" l="1"/>
  <c r="O4" i="22" l="1"/>
  <c r="P4" i="22"/>
  <c r="Q4" i="22"/>
  <c r="R4" i="22"/>
  <c r="O5" i="22"/>
  <c r="P5" i="22"/>
  <c r="Q5" i="22"/>
  <c r="R5" i="22"/>
  <c r="O6" i="22"/>
  <c r="P6" i="22"/>
  <c r="Q6" i="22"/>
  <c r="R6" i="22"/>
  <c r="O7" i="22"/>
  <c r="P7" i="22"/>
  <c r="Q7" i="22"/>
  <c r="R7" i="22"/>
  <c r="O8" i="22"/>
  <c r="P8" i="22"/>
  <c r="Q8" i="22"/>
  <c r="R8" i="22"/>
  <c r="N5" i="22"/>
  <c r="N6" i="22"/>
  <c r="N7" i="22"/>
  <c r="N8" i="22"/>
  <c r="N4" i="22"/>
  <c r="R10" i="22" l="1"/>
  <c r="G76" i="22" s="1"/>
  <c r="Q10" i="22"/>
  <c r="F76" i="22" s="1"/>
  <c r="P10" i="22"/>
  <c r="E76" i="22" s="1"/>
  <c r="N10" i="22"/>
  <c r="C76" i="22" s="1"/>
  <c r="O10" i="22"/>
  <c r="D76" i="22" s="1"/>
  <c r="Q51" i="22"/>
  <c r="F78" i="22" s="1"/>
  <c r="Q57" i="22"/>
  <c r="F79" i="22" s="1"/>
  <c r="P35" i="22"/>
  <c r="E77" i="22" s="1"/>
  <c r="N35" i="22"/>
  <c r="C77" i="22" s="1"/>
  <c r="O35" i="22"/>
  <c r="D77" i="22" s="1"/>
  <c r="P51" i="22"/>
  <c r="E78" i="22" s="1"/>
  <c r="N57" i="22"/>
  <c r="C79" i="22" s="1"/>
  <c r="P57" i="22"/>
  <c r="E79" i="22" s="1"/>
  <c r="N51" i="22"/>
  <c r="C78" i="22" s="1"/>
  <c r="O51" i="22"/>
  <c r="D78" i="22" s="1"/>
  <c r="R51" i="22"/>
  <c r="G78" i="22" s="1"/>
  <c r="O57" i="22"/>
  <c r="D79" i="22" s="1"/>
  <c r="Q35" i="22"/>
  <c r="F77" i="22" s="1"/>
  <c r="R35" i="22"/>
  <c r="G77" i="22" s="1"/>
  <c r="R57" i="22"/>
  <c r="G79" i="22" s="1"/>
  <c r="P23" i="16"/>
  <c r="R23" i="16"/>
  <c r="T23" i="16"/>
  <c r="V23" i="16"/>
  <c r="X23" i="16"/>
  <c r="J71" i="15"/>
  <c r="N4" i="23" s="1"/>
  <c r="P12" i="15"/>
  <c r="P13" i="15"/>
  <c r="P23" i="15"/>
  <c r="P38" i="15"/>
  <c r="P44" i="15"/>
  <c r="P49" i="15"/>
  <c r="P55" i="15"/>
  <c r="P59" i="15"/>
  <c r="P64" i="15"/>
  <c r="H79" i="22" l="1"/>
  <c r="H76" i="22"/>
  <c r="H77" i="22"/>
  <c r="H78" i="22"/>
  <c r="I76" i="22" l="1"/>
  <c r="P60" i="15"/>
  <c r="P66" i="15"/>
  <c r="P67" i="15"/>
  <c r="P62" i="15"/>
  <c r="M23" i="20" l="1"/>
  <c r="J34" i="20"/>
  <c r="I34" i="20"/>
  <c r="H34" i="20"/>
  <c r="G34" i="20"/>
  <c r="F34" i="20"/>
  <c r="B38" i="20"/>
  <c r="E24" i="20"/>
  <c r="E23" i="20"/>
  <c r="O19" i="20"/>
  <c r="N19" i="20"/>
  <c r="M19" i="20"/>
  <c r="L19" i="20"/>
  <c r="K19" i="20"/>
  <c r="J19" i="20"/>
  <c r="I19" i="20"/>
  <c r="H19" i="20"/>
  <c r="G19" i="20"/>
  <c r="F19" i="20"/>
  <c r="E19" i="20"/>
  <c r="D19" i="20"/>
  <c r="C19" i="20"/>
  <c r="B19" i="20"/>
  <c r="O18" i="20"/>
  <c r="N18" i="20"/>
  <c r="M18" i="20"/>
  <c r="L18" i="20"/>
  <c r="K18" i="20"/>
  <c r="J18" i="20"/>
  <c r="I18" i="20"/>
  <c r="H18" i="20"/>
  <c r="G18" i="20"/>
  <c r="F18" i="20"/>
  <c r="E18" i="20"/>
  <c r="D18" i="20"/>
  <c r="C18" i="20"/>
  <c r="B18" i="20"/>
  <c r="M14" i="20"/>
  <c r="H14" i="20"/>
  <c r="E14" i="20"/>
  <c r="E12" i="20"/>
  <c r="E10" i="20"/>
  <c r="E8" i="20"/>
  <c r="K34" i="20" l="1"/>
  <c r="P52" i="15" l="1"/>
  <c r="P53" i="15"/>
  <c r="P46" i="15"/>
  <c r="P47" i="15"/>
  <c r="P51" i="15"/>
  <c r="P57" i="15"/>
  <c r="P50" i="15"/>
  <c r="B23" i="19"/>
  <c r="O20" i="19"/>
  <c r="N20" i="19"/>
  <c r="O19" i="19"/>
  <c r="N19" i="19"/>
  <c r="L20" i="19"/>
  <c r="K20" i="19"/>
  <c r="L19" i="19"/>
  <c r="K19" i="19"/>
  <c r="I20" i="19"/>
  <c r="H20" i="19"/>
  <c r="G20" i="19"/>
  <c r="I19" i="19"/>
  <c r="H19" i="19"/>
  <c r="G19" i="19"/>
  <c r="E20" i="19"/>
  <c r="D20" i="19"/>
  <c r="E19" i="19"/>
  <c r="C20" i="19"/>
  <c r="B20" i="19"/>
  <c r="C19" i="19"/>
  <c r="H70" i="18" l="1"/>
  <c r="I69" i="18" s="1"/>
  <c r="F68" i="8"/>
  <c r="G67" i="8" s="1"/>
  <c r="B86" i="6"/>
  <c r="C85" i="6" s="1"/>
  <c r="S23" i="18" l="1"/>
  <c r="S22" i="18"/>
  <c r="S21" i="18"/>
  <c r="S20" i="18"/>
  <c r="R23" i="18"/>
  <c r="R22" i="18"/>
  <c r="R21" i="18"/>
  <c r="R20" i="18"/>
  <c r="K24" i="18"/>
  <c r="K23" i="18"/>
  <c r="K22" i="18"/>
  <c r="J24" i="18"/>
  <c r="J23" i="18"/>
  <c r="J22" i="18"/>
  <c r="J21" i="18"/>
  <c r="K20" i="18"/>
  <c r="J20" i="18"/>
  <c r="S15" i="18"/>
  <c r="S14" i="18"/>
  <c r="P15" i="18"/>
  <c r="L15" i="18"/>
  <c r="P14" i="18"/>
  <c r="L14" i="18"/>
  <c r="J14" i="18"/>
  <c r="H14" i="18"/>
  <c r="T10" i="18"/>
  <c r="R10" i="18"/>
  <c r="O10" i="18"/>
  <c r="L10" i="18"/>
  <c r="H47" i="18" l="1"/>
  <c r="U23" i="18"/>
  <c r="Q17" i="18"/>
  <c r="N17" i="18"/>
  <c r="M17" i="18"/>
  <c r="I17" i="18"/>
  <c r="U15" i="18"/>
  <c r="T15" i="18"/>
  <c r="R15" i="18"/>
  <c r="Q15" i="18"/>
  <c r="O15" i="18"/>
  <c r="N15" i="18"/>
  <c r="M15" i="18"/>
  <c r="K15" i="18"/>
  <c r="J15" i="18"/>
  <c r="I15" i="18"/>
  <c r="H15" i="18"/>
  <c r="U14" i="18"/>
  <c r="T14" i="18"/>
  <c r="R14" i="18"/>
  <c r="Q14" i="18"/>
  <c r="O14" i="18"/>
  <c r="N14" i="18"/>
  <c r="M14" i="18"/>
  <c r="K14" i="18"/>
  <c r="I14" i="18"/>
  <c r="J25" i="18" l="1"/>
  <c r="S24" i="18"/>
  <c r="R24" i="18"/>
  <c r="Q26" i="8"/>
  <c r="K21" i="18" l="1"/>
  <c r="K25" i="18" s="1"/>
  <c r="B14" i="16"/>
  <c r="K17" i="16" l="1"/>
  <c r="N17" i="16" s="1"/>
  <c r="J17" i="16"/>
  <c r="I17" i="16"/>
  <c r="G17" i="16"/>
  <c r="T17" i="16" s="1"/>
  <c r="E17" i="16"/>
  <c r="R17" i="16" s="1"/>
  <c r="D17" i="16"/>
  <c r="C17" i="16"/>
  <c r="K16" i="16"/>
  <c r="J16" i="16"/>
  <c r="I16" i="16"/>
  <c r="G16" i="16"/>
  <c r="F16" i="16"/>
  <c r="E16" i="16"/>
  <c r="D16" i="16"/>
  <c r="C16" i="16"/>
  <c r="L15" i="16"/>
  <c r="K15" i="16"/>
  <c r="J15" i="16"/>
  <c r="I15" i="16"/>
  <c r="H15" i="16"/>
  <c r="G15" i="16"/>
  <c r="F15" i="16"/>
  <c r="E15" i="16"/>
  <c r="D15" i="16"/>
  <c r="C15" i="16"/>
  <c r="L14" i="16"/>
  <c r="K14" i="16"/>
  <c r="J14" i="16"/>
  <c r="I14" i="16"/>
  <c r="H14" i="16"/>
  <c r="G14" i="16"/>
  <c r="F14" i="16"/>
  <c r="E14" i="16"/>
  <c r="D14" i="16"/>
  <c r="C14" i="16"/>
  <c r="L13" i="16"/>
  <c r="K13" i="16"/>
  <c r="J13" i="16"/>
  <c r="I13" i="16"/>
  <c r="H13" i="16"/>
  <c r="G13" i="16"/>
  <c r="F13" i="16"/>
  <c r="E13" i="16"/>
  <c r="D13" i="16"/>
  <c r="C13" i="16"/>
  <c r="L12" i="16"/>
  <c r="K12" i="16"/>
  <c r="J12" i="16"/>
  <c r="I12" i="16"/>
  <c r="H12" i="16"/>
  <c r="G12" i="16"/>
  <c r="F12" i="16"/>
  <c r="M12" i="16" s="1"/>
  <c r="E12" i="16"/>
  <c r="D12" i="16"/>
  <c r="C12" i="16"/>
  <c r="L11" i="16"/>
  <c r="K11" i="16"/>
  <c r="J11" i="16"/>
  <c r="I11" i="16"/>
  <c r="H11" i="16"/>
  <c r="G11" i="16"/>
  <c r="F11" i="16"/>
  <c r="E11" i="16"/>
  <c r="D11" i="16"/>
  <c r="C11" i="16"/>
  <c r="L10" i="16"/>
  <c r="K10" i="16"/>
  <c r="J10" i="16"/>
  <c r="I10" i="16"/>
  <c r="H10" i="16"/>
  <c r="G10" i="16"/>
  <c r="F10" i="16"/>
  <c r="E10" i="16"/>
  <c r="D10" i="16"/>
  <c r="C10" i="16"/>
  <c r="L9" i="16"/>
  <c r="K9" i="16"/>
  <c r="J9" i="16"/>
  <c r="I9" i="16"/>
  <c r="H9" i="16"/>
  <c r="G9" i="16"/>
  <c r="F9" i="16"/>
  <c r="E9" i="16"/>
  <c r="D9" i="16"/>
  <c r="C9" i="16"/>
  <c r="L8" i="16"/>
  <c r="K8" i="16"/>
  <c r="J8" i="16"/>
  <c r="I8" i="16"/>
  <c r="H8" i="16"/>
  <c r="G8" i="16"/>
  <c r="F8" i="16"/>
  <c r="E8" i="16"/>
  <c r="D8" i="16"/>
  <c r="C8" i="16"/>
  <c r="L7" i="16"/>
  <c r="K7" i="16"/>
  <c r="J7" i="16"/>
  <c r="I7" i="16"/>
  <c r="H7" i="16"/>
  <c r="G7" i="16"/>
  <c r="F7" i="16"/>
  <c r="M7" i="16" s="1"/>
  <c r="E7" i="16"/>
  <c r="D7" i="16"/>
  <c r="C7" i="16"/>
  <c r="B8" i="16"/>
  <c r="B9" i="16"/>
  <c r="B10" i="16"/>
  <c r="B11" i="16"/>
  <c r="B12" i="16"/>
  <c r="B13" i="16"/>
  <c r="B15" i="16"/>
  <c r="B16" i="16"/>
  <c r="B17" i="16"/>
  <c r="B7" i="16"/>
  <c r="B5" i="16"/>
  <c r="B4" i="16"/>
  <c r="M25" i="16"/>
  <c r="B56" i="15"/>
  <c r="B34" i="15"/>
  <c r="B31" i="15"/>
  <c r="B30" i="15"/>
  <c r="B29" i="15"/>
  <c r="B26" i="15"/>
  <c r="B25" i="15"/>
  <c r="B24" i="15"/>
  <c r="B21" i="15"/>
  <c r="B20" i="15"/>
  <c r="B19" i="15"/>
  <c r="B18" i="15"/>
  <c r="B17" i="15"/>
  <c r="B16" i="15"/>
  <c r="B15" i="15"/>
  <c r="B14" i="15"/>
  <c r="B13" i="15"/>
  <c r="B10" i="15"/>
  <c r="B9" i="15"/>
  <c r="Q31" i="15" l="1"/>
  <c r="O31" i="15"/>
  <c r="X17" i="16"/>
  <c r="P17" i="16"/>
  <c r="V17" i="16"/>
  <c r="N12" i="16"/>
  <c r="N7" i="16"/>
  <c r="N16" i="16"/>
  <c r="M9" i="16"/>
  <c r="N9" i="16" s="1"/>
  <c r="M11" i="16"/>
  <c r="N11" i="16" s="1"/>
  <c r="M13" i="16"/>
  <c r="N13" i="16" s="1"/>
  <c r="M15" i="16"/>
  <c r="N15" i="16" s="1"/>
  <c r="M8" i="16"/>
  <c r="N8" i="16" s="1"/>
  <c r="M10" i="16"/>
  <c r="N10" i="16" s="1"/>
  <c r="M14" i="16"/>
  <c r="N14" i="16" s="1"/>
  <c r="P10" i="15"/>
  <c r="P14" i="15"/>
  <c r="P15" i="15"/>
  <c r="P16" i="15"/>
  <c r="P17" i="15"/>
  <c r="P18" i="15"/>
  <c r="P19" i="15"/>
  <c r="P20" i="15"/>
  <c r="P21" i="15"/>
  <c r="P24" i="15"/>
  <c r="P25" i="15"/>
  <c r="P56" i="15"/>
  <c r="R7" i="16"/>
  <c r="V7" i="16"/>
  <c r="P26" i="15"/>
  <c r="P29" i="15"/>
  <c r="P31" i="15"/>
  <c r="P34" i="15"/>
  <c r="P39" i="15"/>
  <c r="P40" i="15"/>
  <c r="P41" i="15"/>
  <c r="P42" i="15"/>
  <c r="R8" i="16"/>
  <c r="V8" i="16"/>
  <c r="P9" i="16"/>
  <c r="T9" i="16"/>
  <c r="X9" i="16"/>
  <c r="R10" i="16"/>
  <c r="V10" i="16"/>
  <c r="P11" i="16"/>
  <c r="T11" i="16"/>
  <c r="X11" i="16"/>
  <c r="R12" i="16"/>
  <c r="V12" i="16"/>
  <c r="P13" i="16"/>
  <c r="T13" i="16"/>
  <c r="X13" i="16"/>
  <c r="R14" i="16"/>
  <c r="V14" i="16"/>
  <c r="P15" i="16"/>
  <c r="T15" i="16"/>
  <c r="X15" i="16"/>
  <c r="R16" i="16"/>
  <c r="V16" i="16"/>
  <c r="P8" i="16"/>
  <c r="T8" i="16"/>
  <c r="X8" i="16"/>
  <c r="R9" i="16"/>
  <c r="V9" i="16"/>
  <c r="P10" i="16"/>
  <c r="T10" i="16"/>
  <c r="X10" i="16"/>
  <c r="R11" i="16"/>
  <c r="V11" i="16"/>
  <c r="P12" i="16"/>
  <c r="T12" i="16"/>
  <c r="X12" i="16"/>
  <c r="R13" i="16"/>
  <c r="V13" i="16"/>
  <c r="P14" i="16"/>
  <c r="T14" i="16"/>
  <c r="X14" i="16"/>
  <c r="R15" i="16"/>
  <c r="V15" i="16"/>
  <c r="P16" i="16"/>
  <c r="T16" i="16"/>
  <c r="X16" i="16"/>
  <c r="P7" i="16"/>
  <c r="T7" i="16"/>
  <c r="X7" i="16"/>
  <c r="E1" i="10"/>
  <c r="A29" i="5"/>
  <c r="A47" i="5"/>
  <c r="A16" i="5"/>
  <c r="A15" i="5"/>
  <c r="A19" i="5"/>
  <c r="A33" i="5"/>
  <c r="A26" i="5"/>
  <c r="A23" i="5"/>
  <c r="A48" i="5"/>
  <c r="A31" i="5"/>
  <c r="A24" i="5"/>
  <c r="A20" i="5"/>
  <c r="A12" i="5"/>
  <c r="A11" i="5"/>
  <c r="AA10" i="5"/>
  <c r="D24" i="6" s="1"/>
  <c r="A10" i="5"/>
  <c r="A9" i="5"/>
  <c r="A5" i="5"/>
  <c r="F51" i="8"/>
  <c r="I28" i="8"/>
  <c r="H28" i="8"/>
  <c r="S27" i="8"/>
  <c r="Q27" i="8"/>
  <c r="P27" i="8"/>
  <c r="I27" i="8"/>
  <c r="H27" i="8"/>
  <c r="P26" i="8"/>
  <c r="I26" i="8"/>
  <c r="H26" i="8"/>
  <c r="Q25" i="8"/>
  <c r="P25" i="8"/>
  <c r="I25" i="8"/>
  <c r="H25" i="8"/>
  <c r="Q24" i="8"/>
  <c r="P24" i="8"/>
  <c r="I24" i="8"/>
  <c r="H24" i="8"/>
  <c r="O21" i="8"/>
  <c r="L21" i="8"/>
  <c r="K21" i="8"/>
  <c r="G21" i="8"/>
  <c r="S19" i="8"/>
  <c r="R19" i="8"/>
  <c r="Q19" i="8"/>
  <c r="P19" i="8"/>
  <c r="O19" i="8"/>
  <c r="N19" i="8"/>
  <c r="M19" i="8"/>
  <c r="L19" i="8"/>
  <c r="K19" i="8"/>
  <c r="J19" i="8"/>
  <c r="I19" i="8"/>
  <c r="H19" i="8"/>
  <c r="G19" i="8"/>
  <c r="F19" i="8"/>
  <c r="S18" i="8"/>
  <c r="R18" i="8"/>
  <c r="Q18" i="8"/>
  <c r="P18" i="8"/>
  <c r="O18" i="8"/>
  <c r="N18" i="8"/>
  <c r="M18" i="8"/>
  <c r="L18" i="8"/>
  <c r="K18" i="8"/>
  <c r="J18" i="8"/>
  <c r="I18" i="8"/>
  <c r="H18" i="8"/>
  <c r="G18" i="8"/>
  <c r="F18" i="8"/>
  <c r="R14" i="8"/>
  <c r="P14" i="8"/>
  <c r="M14" i="8"/>
  <c r="J14" i="8"/>
  <c r="I12" i="8"/>
  <c r="I10" i="8"/>
  <c r="B51" i="6"/>
  <c r="E28" i="6"/>
  <c r="D28" i="6"/>
  <c r="M27" i="6"/>
  <c r="L27" i="6"/>
  <c r="E27" i="6"/>
  <c r="D27" i="6"/>
  <c r="M26" i="6"/>
  <c r="L26" i="6"/>
  <c r="E26" i="6"/>
  <c r="D26" i="6"/>
  <c r="M25" i="6"/>
  <c r="L25" i="6"/>
  <c r="E25" i="6"/>
  <c r="D25" i="6"/>
  <c r="M24" i="6"/>
  <c r="L24" i="6"/>
  <c r="E24" i="6"/>
  <c r="K21" i="6"/>
  <c r="H21" i="6"/>
  <c r="G21" i="6"/>
  <c r="C21" i="6"/>
  <c r="O19" i="6"/>
  <c r="N19" i="6"/>
  <c r="M19" i="6"/>
  <c r="L19" i="6"/>
  <c r="K19" i="6"/>
  <c r="J19" i="6"/>
  <c r="I19" i="6"/>
  <c r="H19" i="6"/>
  <c r="G19" i="6"/>
  <c r="F19" i="6"/>
  <c r="E19" i="6"/>
  <c r="D19" i="6"/>
  <c r="C19" i="6"/>
  <c r="B19" i="6"/>
  <c r="O18" i="6"/>
  <c r="N18" i="6"/>
  <c r="M18" i="6"/>
  <c r="L18" i="6"/>
  <c r="K18" i="6"/>
  <c r="J18" i="6"/>
  <c r="I18" i="6"/>
  <c r="H18" i="6"/>
  <c r="G18" i="6"/>
  <c r="F18" i="6"/>
  <c r="E18" i="6"/>
  <c r="D18" i="6"/>
  <c r="C18" i="6"/>
  <c r="B18" i="6"/>
  <c r="N14" i="6"/>
  <c r="L14" i="6"/>
  <c r="I14" i="6"/>
  <c r="F14" i="6"/>
  <c r="E12" i="6"/>
  <c r="E10" i="6"/>
  <c r="E8" i="6"/>
  <c r="T24" i="16" l="1"/>
  <c r="G24" i="16" s="1"/>
  <c r="E30" i="16" s="1"/>
  <c r="P24" i="16"/>
  <c r="C24" i="16" s="1"/>
  <c r="C30" i="16" s="1"/>
  <c r="R24" i="16"/>
  <c r="D71" i="15"/>
  <c r="H71" i="15"/>
  <c r="M4" i="23" s="1"/>
  <c r="F71" i="15"/>
  <c r="V24" i="16"/>
  <c r="I24" i="16" s="1"/>
  <c r="F30" i="16" s="1"/>
  <c r="X24" i="16"/>
  <c r="K24" i="16" s="1"/>
  <c r="G30" i="16" s="1"/>
  <c r="Q28" i="8"/>
  <c r="H29" i="8"/>
  <c r="D29" i="6"/>
  <c r="L28" i="6"/>
  <c r="P28" i="8"/>
  <c r="L4" i="23" l="1"/>
  <c r="K4" i="23"/>
  <c r="E24" i="16"/>
  <c r="D30" i="16" s="1"/>
  <c r="C31" i="16" s="1"/>
  <c r="C26" i="16"/>
  <c r="O4" i="23" l="1"/>
  <c r="K18" i="23" s="1"/>
  <c r="K21" i="23" s="1"/>
  <c r="L25" i="23" s="1"/>
  <c r="A4" i="23"/>
  <c r="E26" i="16"/>
  <c r="B4" i="23" s="1"/>
  <c r="K25" i="23" l="1"/>
  <c r="G26" i="16"/>
  <c r="C4" i="23" s="1"/>
  <c r="I26" i="16" l="1"/>
  <c r="D4" i="23" l="1"/>
  <c r="K26" i="16"/>
  <c r="E4" i="23" l="1"/>
  <c r="F4" i="23" s="1"/>
  <c r="B18" i="23" s="1"/>
  <c r="B21" i="23" s="1"/>
  <c r="B25" i="23" l="1"/>
  <c r="C25" i="23"/>
</calcChain>
</file>

<file path=xl/connections.xml><?xml version="1.0" encoding="utf-8"?>
<connections xmlns="http://schemas.openxmlformats.org/spreadsheetml/2006/main">
  <connection id="1" keepAlive="1" name="ThisWorkbookDataModel" description="Modelo de datos" type="5" refreshedVersion="6" minRefreshableVersion="5" background="1">
    <dbPr connection="Data Model Connection" command="Model" commandType="1"/>
    <olapPr sendLocale="1" rowDrillCount="1000"/>
    <extLst>
      <ext xmlns:x15="http://schemas.microsoft.com/office/spreadsheetml/2010/11/main" uri="{DE250136-89BD-433C-8126-D09CA5730AF9}">
        <x15:connection id="" model="1"/>
      </ext>
    </extLst>
  </connection>
  <connection id="2" name="WorksheetConnection_IMPERATIVOS!$B$75:$D$79" type="102" refreshedVersion="6" minRefreshableVersion="5">
    <extLst>
      <ext xmlns:x15="http://schemas.microsoft.com/office/spreadsheetml/2010/11/main" uri="{DE250136-89BD-433C-8126-D09CA5730AF9}">
        <x15:connection id="Rango">
          <x15:rangePr sourceName="_xlcn.WorksheetConnection_IMPERATIVOSB75D791"/>
        </x15:connection>
      </ext>
    </extLst>
  </connection>
</connections>
</file>

<file path=xl/sharedStrings.xml><?xml version="1.0" encoding="utf-8"?>
<sst xmlns="http://schemas.openxmlformats.org/spreadsheetml/2006/main" count="2714" uniqueCount="889">
  <si>
    <t>SECRETARÍA JURÍDICA DISTRITAL</t>
  </si>
  <si>
    <t>CARACTERÍSTICAS DEL INDICADOR</t>
  </si>
  <si>
    <t>NOMBRE DEL INDICADOR</t>
  </si>
  <si>
    <t>DEPENDENCIA</t>
  </si>
  <si>
    <t>PROCESO</t>
  </si>
  <si>
    <t>IMPERATIVO</t>
  </si>
  <si>
    <t>MIDE</t>
  </si>
  <si>
    <t>Riesgos</t>
  </si>
  <si>
    <t>Meta Plan</t>
  </si>
  <si>
    <t xml:space="preserve">Otro </t>
  </si>
  <si>
    <t>FORMULA DEL INDICADOR</t>
  </si>
  <si>
    <t>UNIDAD DE MEDIDA</t>
  </si>
  <si>
    <t>VARIABLES</t>
  </si>
  <si>
    <t>EXPLICACION DE LA VARIABLE</t>
  </si>
  <si>
    <t>FUENTE DE INFORMACION</t>
  </si>
  <si>
    <t>Línea base</t>
  </si>
  <si>
    <t>Fuente de información línea base</t>
  </si>
  <si>
    <t>1er TRIMESTRE</t>
  </si>
  <si>
    <t>2do TRIMESTRE</t>
  </si>
  <si>
    <t>3er TRIMESTRE</t>
  </si>
  <si>
    <t>4to TRIMESTRE</t>
  </si>
  <si>
    <t>TOTAL VIGENCIA</t>
  </si>
  <si>
    <t>Modernización de Sistemas de Información</t>
  </si>
  <si>
    <t>Respaldo Jurídico que genera confianza</t>
  </si>
  <si>
    <t>Optimización de procesos</t>
  </si>
  <si>
    <t>Planeación  y Mejora Continua</t>
  </si>
  <si>
    <t>Gestión de las Comunicaciones</t>
  </si>
  <si>
    <t>Gestión de TIC</t>
  </si>
  <si>
    <t>Gestión Documental</t>
  </si>
  <si>
    <t>Gestión del Talento Humano</t>
  </si>
  <si>
    <t>Gestión Jurídica Distrital</t>
  </si>
  <si>
    <t>Gestión Disciplinaria Distrital</t>
  </si>
  <si>
    <t>Inspección Vigilancia y Control ESAL</t>
  </si>
  <si>
    <t>Gestión Normativa y Conceptual</t>
  </si>
  <si>
    <t>Gestión Judicial y Extrajudicial del Distrito</t>
  </si>
  <si>
    <t>Notificaciones</t>
  </si>
  <si>
    <t>Gestión Financiera y Contable</t>
  </si>
  <si>
    <t xml:space="preserve">Gestión de Servicios Administrativos y Recursos 
Físicos
</t>
  </si>
  <si>
    <t>Gestión Contractual</t>
  </si>
  <si>
    <t>Evaluación  Independiente</t>
  </si>
  <si>
    <t>Control Interno Disciplinario</t>
  </si>
  <si>
    <t>Atención a la Ciudadanía</t>
  </si>
  <si>
    <t>Posicionamiento como ente rector</t>
  </si>
  <si>
    <t xml:space="preserve">    </t>
  </si>
  <si>
    <t>Plan de Gestión</t>
  </si>
  <si>
    <t>meta vigencia</t>
  </si>
  <si>
    <t>logro</t>
  </si>
  <si>
    <t>NOMBRE_DEL_INDICADOR</t>
  </si>
  <si>
    <t>Numerador</t>
  </si>
  <si>
    <t>Denominador</t>
  </si>
  <si>
    <t>EXPLICACION DE LA VARIABLE NUMERADOR</t>
  </si>
  <si>
    <t>EXPLICACION DE LA VARIABLE DENOMINADOR</t>
  </si>
  <si>
    <t>FUENTE DE INFORMACION NUMERADOR</t>
  </si>
  <si>
    <t>FUENTE DE INFORMACION denominador</t>
  </si>
  <si>
    <t>Anualización</t>
  </si>
  <si>
    <t>Periodicidad</t>
  </si>
  <si>
    <t>Tipo</t>
  </si>
  <si>
    <t>recopila</t>
  </si>
  <si>
    <t>analiza</t>
  </si>
  <si>
    <t>decisiones</t>
  </si>
  <si>
    <t>PR 2016</t>
  </si>
  <si>
    <t>PR 2017</t>
  </si>
  <si>
    <t>PR 2018</t>
  </si>
  <si>
    <t>PR 2020</t>
  </si>
  <si>
    <t>EJE 2016</t>
  </si>
  <si>
    <t>EJE 2017</t>
  </si>
  <si>
    <t>EJE 2018</t>
  </si>
  <si>
    <t>EJE 2019</t>
  </si>
  <si>
    <t>EJE 2020</t>
  </si>
  <si>
    <t>1er trim</t>
  </si>
  <si>
    <t>2do trim</t>
  </si>
  <si>
    <t>3er trim</t>
  </si>
  <si>
    <t>4to trim</t>
  </si>
  <si>
    <t>EJE 1er trim</t>
  </si>
  <si>
    <t>EJE 2do trim</t>
  </si>
  <si>
    <t>EJE 3er trim</t>
  </si>
  <si>
    <t>EJE 4to trim</t>
  </si>
  <si>
    <t>422 NÚMERO DE DÍAS PROMEDIO UTILIZADO PARA LA EXPEDICIÓN DE CONCEPTOS</t>
  </si>
  <si>
    <t>GESTIÓN NORMATIVA Y CONCEPTUAL</t>
  </si>
  <si>
    <t>DIRECCIÓN DISTRITAL DE DOCTRINA Y ASUNTOS NORMATIVOS</t>
  </si>
  <si>
    <t>Proceso</t>
  </si>
  <si>
    <t>Promedio de días utilizados para expedir conceptos</t>
  </si>
  <si>
    <t>Días</t>
  </si>
  <si>
    <t>Sumatoria de días utilizados para expedir conceptos</t>
  </si>
  <si>
    <t>Cantidad de conceptos expedidos</t>
  </si>
  <si>
    <t>Sumatoria del total de los días utilizados para expedir conceptos</t>
  </si>
  <si>
    <t>Número de conceptos emitidos</t>
  </si>
  <si>
    <t>Matriz de seguimiento a trámites de la DDDAN</t>
  </si>
  <si>
    <t>23 dias</t>
  </si>
  <si>
    <t>Secretaria de la DDDAN</t>
  </si>
  <si>
    <t>Contratista de la DDDAN</t>
  </si>
  <si>
    <t>Director(a) de la DDDAN</t>
  </si>
  <si>
    <t>ND</t>
  </si>
  <si>
    <t>423 NÚMERO DE ESTUDIOS JURÍDICOS, REALIZADOS EN TEMAS DE INTERÉS PARA EL DISTRITO CAPITAL</t>
  </si>
  <si>
    <t>POSICIONAMIENTO COMO ENTE RECTOR</t>
  </si>
  <si>
    <t>GESTIÓN JURÍDICA DISTRITAL</t>
  </si>
  <si>
    <t>DIRECCIÓN DISTRITAL DE POLÍTICA E INFORMÁTICA JURÍDICA</t>
  </si>
  <si>
    <t>Sumatoria de estudios jurídicos</t>
  </si>
  <si>
    <t>Sumatoria de Estudios Jurídicos</t>
  </si>
  <si>
    <t>N.A.</t>
  </si>
  <si>
    <t>Trimestral</t>
  </si>
  <si>
    <t>425 NÚMERO DE EVENTOS DE ORIENTACIÓN JURÍDICA DESARROLLADOS</t>
  </si>
  <si>
    <t>INSPECCIÓN VIGILANCIA Y CONTROL ESAL</t>
  </si>
  <si>
    <t>DIRECCIÓN DISTRITAL DE INSPECCIÓN, VIGILANCIA Y CONTROL DE PERSONAS JURÍDICAS SIN ÁNIMO DE LUCRO</t>
  </si>
  <si>
    <t>Sumatoria de eventos de orientación jurídica</t>
  </si>
  <si>
    <t>426 NÚMERO DE CIUDADANOS ORIENTADOS EN DERECHOS Y OBLIGACIONES DE LAS ENTIDADES SIN ÁNIMO DE LUCRO - ESAL</t>
  </si>
  <si>
    <t xml:space="preserve">RESPALDO JURÍDICO QUE GENERA CONFIANZA. </t>
  </si>
  <si>
    <t>427 PORCENTAJE DE PERCEPCIÓN DE LOS SERVICIOS PRESTADOS A ENTIDADES SIN ÁNIMO DE LUCRO - ESAL</t>
  </si>
  <si>
    <t>428 NÚMERO DE DIRECTRICES EN MATERIA DE POLÍTICA PÚBLICA DISCIPLINARIA DISTRITAL FORMULADAS POR LA DDAD</t>
  </si>
  <si>
    <t>GESTIÓN DISCIPLINARIA DISTRITAL</t>
  </si>
  <si>
    <t>DIRECCIÓN DISTRITAL DE ASUNTOS DISCIPLINARIOS</t>
  </si>
  <si>
    <t>429 NÚMERO DE SERVIDORES PÚBLICOS DEL DISTRITO ORIENTADOS EN TEMAS DE RESPONSABILIDAD DISCIPLINARIA</t>
  </si>
  <si>
    <t>430 NÚMERO DE CAPACITACIONES BRINDADAS A LOS OPERADORES DISCIPLINARIOS DISTRITALES EN TEMAS PROPIOS DEL DERECHO DISCIPLINARIO</t>
  </si>
  <si>
    <t>424 NÚMERO DE SISTEMAS DE INFORMACIÓN JURÍDICOS CON DESARROLLO, SOPORTE Y MANTENIMIENTO</t>
  </si>
  <si>
    <t xml:space="preserve">MODERNIZACIÓN DE SISTEMAS DE INFORMACIÓN. </t>
  </si>
  <si>
    <t>GESTIÓN DE TIC</t>
  </si>
  <si>
    <t xml:space="preserve">OFICINA DE TECNOLOGÍAS DE LA INFORMACIÓN Y LAS COMUNICACIONES </t>
  </si>
  <si>
    <t>Sumatoria de Sistemas de información con desarrollo, soporte y mantenimiento</t>
  </si>
  <si>
    <t>Sistemas de información jurídicos</t>
  </si>
  <si>
    <t>GESTIÓN JUDICIAL Y EXTRAJUDICIAL DEL DISTRITO</t>
  </si>
  <si>
    <t>DIRECCIÓN DISTRITAL DE DEFENSA JUDICIAL Y PREVENCIÓN DEL DAÑO ANTIJURÍDICO</t>
  </si>
  <si>
    <t>Proyecto Inversión</t>
  </si>
  <si>
    <t xml:space="preserve">Calidad  </t>
  </si>
  <si>
    <t>META</t>
  </si>
  <si>
    <t>LOGRO</t>
  </si>
  <si>
    <t>PROGRAMADO</t>
  </si>
  <si>
    <t>EJECUTADO</t>
  </si>
  <si>
    <t>PMR</t>
  </si>
  <si>
    <t>Procesos</t>
  </si>
  <si>
    <t>Plan de Desarrollo</t>
  </si>
  <si>
    <t>Proyecto de Inversión</t>
  </si>
  <si>
    <t>Resultado</t>
  </si>
  <si>
    <t>Producto</t>
  </si>
  <si>
    <t xml:space="preserve">Sistema de Información de Procesos Judiciales  SIPROJ WEB - Bogotá. </t>
  </si>
  <si>
    <t>Constante</t>
  </si>
  <si>
    <t>Eficiencia</t>
  </si>
  <si>
    <t>Profesional Universitario Grado 1</t>
  </si>
  <si>
    <t xml:space="preserve">Director(a) Distirtal de Defensa Judicial y Prevención del Daño Antijurídico  </t>
  </si>
  <si>
    <t>por definir</t>
  </si>
  <si>
    <t>IMPERATIVOS</t>
  </si>
  <si>
    <t>ÁREA</t>
  </si>
  <si>
    <t>TIPO DE PROCESO</t>
  </si>
  <si>
    <t>DIRECTIVO</t>
  </si>
  <si>
    <t>DESPACHO</t>
  </si>
  <si>
    <t>Control Interno disciplinario</t>
  </si>
  <si>
    <t xml:space="preserve">CONTROL y EVALUACION </t>
  </si>
  <si>
    <t>DESPACHO SECRETARÍA JURÍDICA</t>
  </si>
  <si>
    <t>DALILA ASTRID HERNÁNDEZ CORZO</t>
  </si>
  <si>
    <t>Desarrollar el 100 % de las herramientas para implementar el Sistema Integrado de Gestion de la Entidad.</t>
  </si>
  <si>
    <t xml:space="preserve">Modernización de sistemas de información. </t>
  </si>
  <si>
    <t>PLANEACIÓN</t>
  </si>
  <si>
    <t>OFICINA ASESORA DE PLANEACIÓN  / PROYECTO DE INVERSIÓN 7502</t>
  </si>
  <si>
    <t>CAMILO ANDRÉS PEÑA CARBONELL</t>
  </si>
  <si>
    <t>Adelantar 1 Ejercicio para establecer la plataforma estrategica de la Entidad</t>
  </si>
  <si>
    <t xml:space="preserve">Respaldo jurídico que genera confianza. </t>
  </si>
  <si>
    <t>CONTROL INTERNO</t>
  </si>
  <si>
    <t>Gestión  de las Comunicaciones y Atención a la Ciudadanía</t>
  </si>
  <si>
    <t>ESTRATÉGICO</t>
  </si>
  <si>
    <t>OFICINA DE CONTROL INTERNO</t>
  </si>
  <si>
    <t>PIEDAD NIETO PABÓN</t>
  </si>
  <si>
    <t>Fortalecer el 100 % de los Sistemas de Información Jurídicos</t>
  </si>
  <si>
    <t>Optimización de procesos.</t>
  </si>
  <si>
    <t>TIC</t>
  </si>
  <si>
    <t>APOYO</t>
  </si>
  <si>
    <t>OFICINA DE TECNOLOGÍAS DE LA INFORMACIÓN Y LAS COMUNICACIONES / PROYECTO DE INVERSIÓN 7508</t>
  </si>
  <si>
    <t>DIEGO EMILIO OJEDA MONCAYO</t>
  </si>
  <si>
    <t>Realizar 4 Capacitaciones a operadores y sustanciadores en temas disciplinarios</t>
  </si>
  <si>
    <t>SUBSECRETARÍA</t>
  </si>
  <si>
    <t>Gestión de Recursos  Físicos</t>
  </si>
  <si>
    <t>SUBSECRETARÍA JURÍDICA DISTRITAL / PROYECTO DE INVERSIÓN 7501</t>
  </si>
  <si>
    <t>WILLIAM ANTONIO BURGOS DURANGO</t>
  </si>
  <si>
    <t>Orientar a 12,000 Servidores públicos en temas de responsabilidad disciplinaria</t>
  </si>
  <si>
    <t>DISICIPLINARIA</t>
  </si>
  <si>
    <t>Gestión de Recursos Financieros</t>
  </si>
  <si>
    <t>JUAN CARLOS LEON ALVARADO</t>
  </si>
  <si>
    <t>Formular 8 Directrices en materia de política pública disciplinaria.</t>
  </si>
  <si>
    <t>POLITICA</t>
  </si>
  <si>
    <t>GLORIA EDITH MARTINEZ SIERRA</t>
  </si>
  <si>
    <t>Realizar 20 Estudios Jurídicos en temas de impacto e interés para el Distrito Capital</t>
  </si>
  <si>
    <t>DOCTRINA</t>
  </si>
  <si>
    <t>ANA LUCY CASTRO CASTRO</t>
  </si>
  <si>
    <t>Emitir en un tiempo no superior a 22 dias habiles conceptos jurídicos</t>
  </si>
  <si>
    <t>DEFENSA</t>
  </si>
  <si>
    <t>MISIONAL</t>
  </si>
  <si>
    <t>LUZ HELENA RODRÍGUEZ QUIMBAYO</t>
  </si>
  <si>
    <t>Mantener el 82% de eficiencia fiscal para la defensa judicial en el Distrito Capital</t>
  </si>
  <si>
    <t>PERSONAS JURÍDICAS</t>
  </si>
  <si>
    <t>ANDREA ROBAYO ALFONSO</t>
  </si>
  <si>
    <t>Lograr un nivel de percepción del 87 % de los servicios prestados a Entidades sin Animo de lucro - ESAL</t>
  </si>
  <si>
    <t>CORPORATIVA</t>
  </si>
  <si>
    <t>DIRECCIÓN DE GESTIÓN CORPORATIVA</t>
  </si>
  <si>
    <t>ETHEL VÁSQUEZ ROJAS</t>
  </si>
  <si>
    <t>Orientar a 3,000 Ciudadanos en derechos y obligaciones de las Entidades sin Animo de Lucro - ESAL</t>
  </si>
  <si>
    <t>Llevar a cabo 46 Eventos de orientación jurídica.</t>
  </si>
  <si>
    <t>GESTIÓN DE LAS COMUNICACIONES</t>
  </si>
  <si>
    <t>Porcentaje de avance del Plan de Comunicaciones de la Secretaría Jurídica Distrital</t>
  </si>
  <si>
    <t>Total acciones programdas en el Plan de la vigencia</t>
  </si>
  <si>
    <t>Son las acciones programadas y cumplidas del Plan de Comunicaciones</t>
  </si>
  <si>
    <t>Acciones programadas y aprobadas necesarias para llevar a cabo el plan de Comunicaciones</t>
  </si>
  <si>
    <t>Plan de Comunicaciones / Informes de gestión</t>
  </si>
  <si>
    <t>Eficacia</t>
  </si>
  <si>
    <t>Profesional Universitario Grado 18</t>
  </si>
  <si>
    <t>Asesor (a) Despacho</t>
  </si>
  <si>
    <t>Nivel de ahorro</t>
  </si>
  <si>
    <t>Profesional universitario grado 1</t>
  </si>
  <si>
    <t>Programado</t>
  </si>
  <si>
    <t>Ejecutado</t>
  </si>
  <si>
    <t>1er Trimestre</t>
  </si>
  <si>
    <t>2do Trimestre</t>
  </si>
  <si>
    <t>3er Trimestre</t>
  </si>
  <si>
    <t>4to Trimestre</t>
  </si>
  <si>
    <t>analisis de la vigencia</t>
  </si>
  <si>
    <t>Sumatoria de directrices en materia política pública disciplinaria distrital</t>
  </si>
  <si>
    <t>Suma</t>
  </si>
  <si>
    <t>Profesional Universitario Grado 2</t>
  </si>
  <si>
    <t xml:space="preserve">Director(a) Distirtal de Política e Informática Jurídica </t>
  </si>
  <si>
    <t>Número de Sistemas de Información con diagnóstico y propuesta de intervención</t>
  </si>
  <si>
    <t>Por definir</t>
  </si>
  <si>
    <t>Anual</t>
  </si>
  <si>
    <t>Jefe Oficina TIC</t>
  </si>
  <si>
    <t>TOTAL PLAN DE GOBIERNO</t>
  </si>
  <si>
    <t xml:space="preserve">Informes de gestión, informes de ejecución del evento, planillas de asistencia, invitaciones correo electronico, Circulares </t>
  </si>
  <si>
    <t>Sumatoria de ciudadanos orientados en derechos y obligaciones</t>
  </si>
  <si>
    <t>Registro de asistencia del día de los eventos.</t>
  </si>
  <si>
    <t>Mensual</t>
  </si>
  <si>
    <t>Profesional Universitario Grado 18/ Contratista</t>
  </si>
  <si>
    <t>Director(a) Distirtal de Inspección Vigilancia y Control de PJ Sin Ánimo de Lucro</t>
  </si>
  <si>
    <t>Promedio de las respuestas del nivel de satisfacción de los encuestados de los servicios prestados por la DDIVC</t>
  </si>
  <si>
    <t>Promedio de las respuestas de calificación, evaluadas por los usuarios de los servicios ofrecidos por la Dirección de IVC.</t>
  </si>
  <si>
    <t>Resultado de la encuesta aplicada / informe de gestión</t>
  </si>
  <si>
    <t>Informe de gestión de la DDIVC 2016</t>
  </si>
  <si>
    <t>Creciente</t>
  </si>
  <si>
    <t>Profesional Universitario Grado 18 / Contratista</t>
  </si>
  <si>
    <t>Sumatoria del número de directrices en materia de política pública disciplinaria distrital formuladas por la DDAD</t>
  </si>
  <si>
    <t>Las directrices se considerarán formuladas con la proyección y presentación al comité de Asuntos Disiciplinarios</t>
  </si>
  <si>
    <t>Profesional universitario grado15</t>
  </si>
  <si>
    <t xml:space="preserve">Profesional universitario grado15 </t>
  </si>
  <si>
    <t>Director (a) Distrital de Asuntos Disciplinarios</t>
  </si>
  <si>
    <t>Sumatoria de servidores públicos del Distrito orientados en temas de responsabilidad disciplinaria</t>
  </si>
  <si>
    <t>Sumatoria del número servidores públicos del Distrito orientados en temas de responsabilidad disciplinaria</t>
  </si>
  <si>
    <t>Sumatoria del número de capacitaciones a operadores disciplinarios en temas del derecho disciplinarios</t>
  </si>
  <si>
    <t>Suma del número de capacitaciones  a operadores disiciplinarios</t>
  </si>
  <si>
    <t>Semestral</t>
  </si>
  <si>
    <t>Profesional Universitario 10</t>
  </si>
  <si>
    <t>Profesional Especialziado Grado 24</t>
  </si>
  <si>
    <t>Jefe Oficina de Control Interno</t>
  </si>
  <si>
    <t>EVALUACIÓN INDEPENDIENTE</t>
  </si>
  <si>
    <t>OPTIMIZACIÓN DE PROCESOS</t>
  </si>
  <si>
    <t>Sumatoria de seguimientos al Plan de Mejoramiento.</t>
  </si>
  <si>
    <t>Seguimientos</t>
  </si>
  <si>
    <t>NUMERO DE SEGUIMIENTOS AL PLAN DE MEJORAMIENTO.</t>
  </si>
  <si>
    <t>GESTIÓN DOCUMENTAL</t>
  </si>
  <si>
    <t>IMPLEMENTACIÓN DEL MODELO DE GESTIÓN DOCUMENTAL DE LA SECRETARÍA JURÍDICA DISTRITAL</t>
  </si>
  <si>
    <t>Avance en la implementación del Modelo de Gestión Documental de la SJD</t>
  </si>
  <si>
    <t>Modelo de gestión documental sostenible</t>
  </si>
  <si>
    <t>Fases del modelo de gestión documental implementadas</t>
  </si>
  <si>
    <t>Total de fases definidas para la implementación  del MGD</t>
  </si>
  <si>
    <t>Número de fases implementadas en su totalidad, del modelo de Gestión Documental MGD</t>
  </si>
  <si>
    <t>Fases definidas en el Plan de Trabajo, necesarias para implementar el MGD</t>
  </si>
  <si>
    <t>Plan de Trabajo para la implementación del MGD</t>
  </si>
  <si>
    <t>Auxiliar administrativo DGC</t>
  </si>
  <si>
    <t>Profesional Especializado DGC</t>
  </si>
  <si>
    <t>Director (a) de Gestión Corporativa</t>
  </si>
  <si>
    <t>GESTIÓN DE RECURSOS PRESUPUESTALES</t>
  </si>
  <si>
    <t>Porcentaje de ejecución presupuestal</t>
  </si>
  <si>
    <t>presupuesto ejecutado</t>
  </si>
  <si>
    <t>Presupuesto ejecutado</t>
  </si>
  <si>
    <t>Presupuesto disponible</t>
  </si>
  <si>
    <t>Valor acumulado de los registros presupuestales</t>
  </si>
  <si>
    <t>Resultado de la apropiación inicial y las modificaciones que se den a la apropiación (suspenciones, reducciones, adiciones)</t>
  </si>
  <si>
    <t>Efectividad</t>
  </si>
  <si>
    <t>Profesional Universitario</t>
  </si>
  <si>
    <t>Profesional Especializado</t>
  </si>
  <si>
    <t>Decreciente</t>
  </si>
  <si>
    <t>GESTIÓN DEL TALENTO HUMANO</t>
  </si>
  <si>
    <t>NIVEL DE SATISFACCIÓN DE LA GESTIÓN DEL TALENTO HUMANO EN LA SJD</t>
  </si>
  <si>
    <t>Nivel de Satisfacción</t>
  </si>
  <si>
    <t>El promedio del nivel de percepción por parte de los servidpores de la SJD, respecto de componentes de la Gestión del Talento Humano</t>
  </si>
  <si>
    <t>Encuestas tabuladas y registradas en la matriz de satisfacción del Talento Humano</t>
  </si>
  <si>
    <t>Técnico DGC</t>
  </si>
  <si>
    <t>GESTIÓN ADMINISTRATIVA</t>
  </si>
  <si>
    <t>SERVICIOS ADMINISTRATIVOS GESTIONADOS</t>
  </si>
  <si>
    <t>Son los requerimientos de servicios efecrtivamente prestados</t>
  </si>
  <si>
    <t>Son las solicitudes de servicios de logísticaviabilizados (cafetería, personal de apoyo, transporte, entre otros)</t>
  </si>
  <si>
    <t>Cuadro de control de consolidación de solicitud de servicios</t>
  </si>
  <si>
    <t>Auxiliar administrativo de la DGC</t>
  </si>
  <si>
    <t>ATENCIÓN A LA CIUDADANÍA</t>
  </si>
  <si>
    <t>ASIGNACIÓN DE REQUERIMIENTOS A TRAVÉS DEL SDQS</t>
  </si>
  <si>
    <t>Promedio de los días utilizados para la asignación de las PQRS</t>
  </si>
  <si>
    <t>días para asignar</t>
  </si>
  <si>
    <t>Sumatoria de los días utilizados para la asignación de los PQRS</t>
  </si>
  <si>
    <t>Total de PQRS asignadas a la Secretaría Jurídica Distrital</t>
  </si>
  <si>
    <t>Se toma la fecha final (asignación) menos la fecha inicial (recibido) por cada PQRS, y se resta. Se suman para el total de días.</t>
  </si>
  <si>
    <t>Se suman todas la PQRs recibidas</t>
  </si>
  <si>
    <t>Reporte del aplicativo SDQS</t>
  </si>
  <si>
    <t xml:space="preserve">Técnico </t>
  </si>
  <si>
    <t>GESTIÓN CONTRACTUAL</t>
  </si>
  <si>
    <t>Número de solicitudes de contratación tramitadas satisfactoriamente, divididas en el total de solicitudes radicadas ante la DGC</t>
  </si>
  <si>
    <t>Solicitudes de gestión contractual tramitadas</t>
  </si>
  <si>
    <t>Número de contratos elaborados para firma del ordenador del gasto</t>
  </si>
  <si>
    <t>Total de solicitudes de contratación radicadas</t>
  </si>
  <si>
    <t>Cuadro de control solicitudes de contratación</t>
  </si>
  <si>
    <t>SIGA</t>
  </si>
  <si>
    <t>Auxiliar / Secretaria</t>
  </si>
  <si>
    <t>Porcentaje de procesos judiciales y extrajudiciales de la D.D.D.J. representados jurídicamente</t>
  </si>
  <si>
    <t>Porcentaje de Entidades Distritales con seguimiento a la información registrada en SIPROJ</t>
  </si>
  <si>
    <t>Sumatoria de documentos de análisis orientados a la prevención de Daño antijurídico</t>
  </si>
  <si>
    <t>Porcentaje de Implementación de la herramienta de seguimiento de la DDDAN</t>
  </si>
  <si>
    <t>Porcentaje de avance en la construcción y puesta en funcionamiento del comité de Doctrina.</t>
  </si>
  <si>
    <t>Porcentaje de avance en la implementación de un modelo de gestión del talento humano.</t>
  </si>
  <si>
    <t>PLANEACIÓN Y MEJORA CONTINUA</t>
  </si>
  <si>
    <t>Porcentaje de avance de entrega de la propuesta de mejora continua de la Dirección de Gestión Corporativa</t>
  </si>
  <si>
    <t>propuesta de mejora</t>
  </si>
  <si>
    <t>PROCESOS JUDICIALES Y EXTRAJUDICIALES DE LA D.D.D.J. REPRESENTADOS JURÍDICAMENTE</t>
  </si>
  <si>
    <t>ENTIDADES DISTRITALES CON SEGUIMIENTO A LA INFORMACIÓN REGISTRADA EN SIPROJ</t>
  </si>
  <si>
    <t>IMPLEMENTACIÓN DE LA HERRAMIENTA DE SEGUIMIENTO DE LA DDDAN</t>
  </si>
  <si>
    <t>CONSTRUCCIÓN Y PUESTA EN FUNCIONAMIENTO DEL COMITÉ DE DOCTRINA.</t>
  </si>
  <si>
    <t>IMPLEMENTACIÓN DE UN MODELO DE GESTIÓN DEL TALENTO HUMANO.</t>
  </si>
  <si>
    <t xml:space="preserve">Modelo de Gestión del Talento Humano de </t>
  </si>
  <si>
    <t>Construcción del Comité de Doctrina</t>
  </si>
  <si>
    <t>Herramienta de Seguimiento</t>
  </si>
  <si>
    <t>Documento de Análisis</t>
  </si>
  <si>
    <t>Entidades Distritales</t>
  </si>
  <si>
    <t>Procesos judiciales y extrajudiciales</t>
  </si>
  <si>
    <t>Porcentaje de avance en la metodología de verificación de la impelementación y actualización del SID</t>
  </si>
  <si>
    <t>Metodología de verificación</t>
  </si>
  <si>
    <t>Porcentaje de avance en el fortalecmiento de un canal  de comunicaciónque optimice la atención a la ciudadanía</t>
  </si>
  <si>
    <t>Procentaje de procesos administrativos sancionatorios terminados</t>
  </si>
  <si>
    <t>Porcentaje de avance de la estrategia para la optimización del SIPEJ</t>
  </si>
  <si>
    <t>OFICINA ASESORA DE PLANEACIÓN</t>
  </si>
  <si>
    <t>Número de estrategias de posicionamiento estructuradas por la OAP</t>
  </si>
  <si>
    <t>Estrategias de posicionamiento</t>
  </si>
  <si>
    <t>Número de Informes de seguimiento de la gestión de la SJD bajo la herramienta BSC</t>
  </si>
  <si>
    <t>Porcentaje de avance en el diseño de una estrategia que mejore la gestión institucional en la SJD</t>
  </si>
  <si>
    <t>Porcentaje de implementación del Sistema Integrado de Gestión de la Secretaría Jurídica</t>
  </si>
  <si>
    <t>AVANCE DEL DOCUMENTO TÉCNICO PARA LA FORMULACIÓN DE POLÍTICA DE IVC EN EL DISTRITO CAPITAL</t>
  </si>
  <si>
    <t>PROCESOS ADMINISTRATIVOS SANCIONATORIOS TERMINADOS</t>
  </si>
  <si>
    <t>ESTRATEGIA PARA LA OPTIMIZACIÓN DEL SIPEJ</t>
  </si>
  <si>
    <t>ESTRATEGIAS DE POSICIONAMIENTO ESTRUCTURADAS POR LA OAP</t>
  </si>
  <si>
    <t>CERTIFICACIÓN DE LA ENTIDAD</t>
  </si>
  <si>
    <t>INFORMES DE SEGUIMIENTO DE LA GESTIÓN DE LA SJD BAJO LA HERRAMIENTA BSC</t>
  </si>
  <si>
    <t>IMPLEMENTACIÓN DEL SISTEMA INTEGRADO DE GESTIÓN DE LA SECRETARÍA JURÍDICA</t>
  </si>
  <si>
    <t>INCORPORACIÓN DE LA NORMATIVIDAD A REGIMEN LEGAL</t>
  </si>
  <si>
    <t>Porcentaje de avance en la implementación de la herramienta de seguimiento y control a coNDuctas con mayor incidencia disiciplinaria</t>
  </si>
  <si>
    <t>DOCUMENTO PARA LA CONSTRUCCIÓN DE LA HERRAMIENTA TECNOLÓGICA</t>
  </si>
  <si>
    <t>Porcentaje de avance del documento técnico para la formulación de política de IVC en el distrito capital</t>
  </si>
  <si>
    <t>Documento Técnico</t>
  </si>
  <si>
    <t>AVANCE EN EL FORTALECMIENTO DE UN CANAL  DE COMUNICACIÓN QUE OPTIMICE LA ATENCIÓN A LA CIUDADANÍA</t>
  </si>
  <si>
    <t>Número de seguimientos realizados al Plan de Mejoramiento</t>
  </si>
  <si>
    <t>Promedio ponderado de las evaluaciones a las preguntas de la encuesta de percepción</t>
  </si>
  <si>
    <t>Nivel de satisfacción</t>
  </si>
  <si>
    <t>Demandas ganadas</t>
  </si>
  <si>
    <t>Nivel de percepción ponderada de la encuesta de Coordinación Jurídica Distrital</t>
  </si>
  <si>
    <t xml:space="preserve">PERCEPCIÓN FAVORABLE DE LA COORDINACIÓN JURÍDICA DISTRITAL SUPERIOR AL 88%, </t>
  </si>
  <si>
    <t>procesos</t>
  </si>
  <si>
    <t>ÉXITO PROCESAL EN EL DISTRITO CAPITAL</t>
  </si>
  <si>
    <t>Versión:</t>
  </si>
  <si>
    <t>(en blanco)</t>
  </si>
  <si>
    <t>SUBSECRETARÍA JURÍDICA DISTRITAL</t>
  </si>
  <si>
    <t>ENTREGA DEL COMPENDIO DE DOCTRINA JURÍDICA</t>
  </si>
  <si>
    <t>EJECUCIÓN DEL PROYECTO DE INVERSIÓN CON CÓDIGO 7501</t>
  </si>
  <si>
    <t>REQUERIMIENTOS JURÍDICOS GESTIONADOS EN LOS TIEMPOS ESTABLECIDOS.</t>
  </si>
  <si>
    <t/>
  </si>
  <si>
    <t>DIRECCIÓN_DISTRITAL_DE_ASUNTOS_DISCIPLINARIOS</t>
  </si>
  <si>
    <t>DIRECCIÓN_DISTRITAL_DE_DEFENSA_JUDICIAL_Y_PREVENCIÓN_DEL_DAÑO_ANTIJURÍDICO</t>
  </si>
  <si>
    <t>DIRECCIÓN_DISTRITAL_DE_DOCTRINA_Y_ASUNTOS_NORMATIVOS</t>
  </si>
  <si>
    <t>DIRECCIÓN_DISTRITAL_DE_INSPECCIÓN__VIGILANCIA_Y_CONTROL_DE_PERSONAS_JURÍDICAS_SIN_ÁNIMO_DE_LUCRO</t>
  </si>
  <si>
    <t>DIRECCIÓN_DISTRITAL_DE_POLÍTICA_E_INFORMÁTICA_JURÍDICA</t>
  </si>
  <si>
    <t>OFICINA_ASESORA_DE_PLANEACIÓN</t>
  </si>
  <si>
    <t>OFICINA_DE_CONTROL_INTERNO</t>
  </si>
  <si>
    <t>OFICINA_DE_TECNOLOGÍAS_DE_LA_INFORMACIÓN_Y_LAS_COMUNICACIONES</t>
  </si>
  <si>
    <t>SUBSECRETARÍA_JURÍDICA_DISTRITAL</t>
  </si>
  <si>
    <t>BUSQUEDA</t>
  </si>
  <si>
    <r>
      <t>DESPACHO</t>
    </r>
    <r>
      <rPr>
        <sz val="11"/>
        <color theme="0"/>
        <rFont val="Calibri"/>
        <family val="2"/>
        <scheme val="minor"/>
      </rPr>
      <t>_</t>
    </r>
    <r>
      <rPr>
        <sz val="11"/>
        <color theme="1"/>
        <rFont val="Calibri"/>
        <family val="2"/>
        <scheme val="minor"/>
      </rPr>
      <t>SECRETARÍA</t>
    </r>
    <r>
      <rPr>
        <sz val="11"/>
        <color theme="0"/>
        <rFont val="Calibri"/>
        <family val="2"/>
        <scheme val="minor"/>
      </rPr>
      <t>_</t>
    </r>
    <r>
      <rPr>
        <sz val="11"/>
        <color theme="1"/>
        <rFont val="Calibri"/>
        <family val="2"/>
        <scheme val="minor"/>
      </rPr>
      <t>JURÍDICA</t>
    </r>
  </si>
  <si>
    <r>
      <t>DIRECCIÓN</t>
    </r>
    <r>
      <rPr>
        <sz val="11"/>
        <color theme="0"/>
        <rFont val="Calibri"/>
        <family val="2"/>
        <scheme val="minor"/>
      </rPr>
      <t>_</t>
    </r>
    <r>
      <rPr>
        <sz val="11"/>
        <color theme="1"/>
        <rFont val="Calibri"/>
        <family val="2"/>
        <scheme val="minor"/>
      </rPr>
      <t>DE</t>
    </r>
    <r>
      <rPr>
        <sz val="11"/>
        <color theme="0"/>
        <rFont val="Calibri"/>
        <family val="2"/>
        <scheme val="minor"/>
      </rPr>
      <t>_</t>
    </r>
    <r>
      <rPr>
        <sz val="11"/>
        <color theme="1"/>
        <rFont val="Calibri"/>
        <family val="2"/>
        <scheme val="minor"/>
      </rPr>
      <t>GESTIÓN</t>
    </r>
    <r>
      <rPr>
        <sz val="11"/>
        <color theme="0"/>
        <rFont val="Calibri"/>
        <family val="2"/>
        <scheme val="minor"/>
      </rPr>
      <t>_</t>
    </r>
    <r>
      <rPr>
        <sz val="11"/>
        <color theme="1"/>
        <rFont val="Calibri"/>
        <family val="2"/>
        <scheme val="minor"/>
      </rPr>
      <t>CORPORATIVA</t>
    </r>
  </si>
  <si>
    <t>División del valor de las pretensiones indexadas de los procesos terminados en el periodo de análisis</t>
  </si>
  <si>
    <t>Demandas ganadas por el Distrito / Total demandas X 100</t>
  </si>
  <si>
    <t>Sumatoria de solicitudes atendidas, dividido total de servicios requeridos</t>
  </si>
  <si>
    <t>Total demandas contra el Distrito, casos ganados por el Distrito</t>
  </si>
  <si>
    <t>Total demandas contra el Distrito</t>
  </si>
  <si>
    <t>Cantidad  de seguimientos al Plan de Mejoramiento realizados en la vigencia a las diferentes dependencias de la SJD</t>
  </si>
  <si>
    <t>Informe de auditorías o seguimientos con  sugerencias o recomendaciones.</t>
  </si>
  <si>
    <t>SECRETARÍA DE HACIEndA - REPORTE PREDIS</t>
  </si>
  <si>
    <t>Niveles de satisafcción ponderados</t>
  </si>
  <si>
    <t>Servivios atendidos</t>
  </si>
  <si>
    <t>Solicitudes de servicios atendidos</t>
  </si>
  <si>
    <t>Solicitudes de servicios demandas</t>
  </si>
  <si>
    <t>Corresponde a las minutas de contrato entregados para firma</t>
  </si>
  <si>
    <t>La variable aplica para las solicitudes de contratación directa que corresponden al 70% de la contratación de la entidad.</t>
  </si>
  <si>
    <t>nd</t>
  </si>
  <si>
    <t>Acta de comité donde se presenta la directriz formulada</t>
  </si>
  <si>
    <t>Sumatoria del valor de las pretensiones indexadas de los procesos terminados con sentencia ejecutoriada favorable al D.C.</t>
  </si>
  <si>
    <t>SECRETARÍA DE HACIEndA - REPORTE PREDIS 2016</t>
  </si>
  <si>
    <t>PLAN DE DESARROLLO</t>
  </si>
  <si>
    <t>Valores</t>
  </si>
  <si>
    <t>PROG 2016</t>
  </si>
  <si>
    <t>EJEC 2016</t>
  </si>
  <si>
    <t>PROG 2017</t>
  </si>
  <si>
    <t>EJEC 2017</t>
  </si>
  <si>
    <t>PROG 2018</t>
  </si>
  <si>
    <t>PROG 2019</t>
  </si>
  <si>
    <t>EJEC 2019</t>
  </si>
  <si>
    <t>PROG 2020</t>
  </si>
  <si>
    <t>EJEC 2020</t>
  </si>
  <si>
    <t xml:space="preserve">PLAN </t>
  </si>
  <si>
    <t>ACCIÓN</t>
  </si>
  <si>
    <t>GESTIÓN</t>
  </si>
  <si>
    <t xml:space="preserve">IMPRESIÓN </t>
  </si>
  <si>
    <t>Elaboró. Juan Carlos Cepeda Moncada</t>
  </si>
  <si>
    <t>PROG</t>
  </si>
  <si>
    <t>EJEC</t>
  </si>
  <si>
    <t>LINEAMIENTOS NORMATIVOS EXPEDIDOS Y PUBLICADOS EN REGIMEN LEGAL</t>
  </si>
  <si>
    <t>AVANCE EN LA HERRAMIENTA DE SEGUIMIENTO Y CONTROL A CONDUCTAS DISCIPLINARIAS CON MAYOR INCIDENCIA</t>
  </si>
  <si>
    <t>METODOLOGÍA DE VERIFICACIÓN DE LA IMPLEMENTACIÓN Y ACTUALIZACIÓN DEL S.I.D. 3</t>
  </si>
  <si>
    <t>CONSULTA POR DEPENDENCIA</t>
  </si>
  <si>
    <t>EVIDENCIA</t>
  </si>
  <si>
    <t>Etapas realizadas para la implementación del SIG</t>
  </si>
  <si>
    <t>Se definieron etapas de implementación, articulación y mantenimiento</t>
  </si>
  <si>
    <t>Etapas culminadas conforme a las especificaciones</t>
  </si>
  <si>
    <t>Informe de gestión de la OAP</t>
  </si>
  <si>
    <t>Informes de seguimiento a la gestión institucional</t>
  </si>
  <si>
    <t>Número de informes de seguimiento a la gestión institucional presentados</t>
  </si>
  <si>
    <t>Corresponde a los informes productos de los seguimientos a la gestión de la Entidad</t>
  </si>
  <si>
    <t>Informes de seguimiento y gestión institucional</t>
  </si>
  <si>
    <t>OBSERVACIONES</t>
  </si>
  <si>
    <t>Promedio De las evaluaciones de satisfacción realizadas por los diferentes componentes del proceso</t>
  </si>
  <si>
    <t>Número de estrategias de posicionamiento de la OAP</t>
  </si>
  <si>
    <t>Cantidad de estrategias de posicionamiento de la gestión de la OAP, estructuradas</t>
  </si>
  <si>
    <t>Estrategia de mejora institucional</t>
  </si>
  <si>
    <t>Diseño de una estrategia que mejore la gestión institucional en la SJD</t>
  </si>
  <si>
    <t>Propuesta de mejora institucional</t>
  </si>
  <si>
    <t>Plan de Trabajo de la Oap</t>
  </si>
  <si>
    <t>PO-009-GESTIÓN NORMATIVA Y CONCEPTUAL</t>
  </si>
  <si>
    <t>PO-006-GESTIÓN JURÍDICA DISTRITAL</t>
  </si>
  <si>
    <t>PO-003-GESTIÓN DE TIC</t>
  </si>
  <si>
    <t>PO-008-INSPECCIÓN VIGILANCIA Y CONTROL ESAL</t>
  </si>
  <si>
    <t>PO-007-GESTIÓN DISCIPLINARIA DISTRITAL</t>
  </si>
  <si>
    <t>PO-002-GESTIÓN DE LAS COMUNICACIONES</t>
  </si>
  <si>
    <t>PO-010-GESTIÓN JUDICIAL Y EXTRAJUDICIAL DEL DISTRITO</t>
  </si>
  <si>
    <t>PO-015-EVALUACIÓN INDEPENDIENTE</t>
  </si>
  <si>
    <t>PO-004-GESTIÓN DOCUMENTAL</t>
  </si>
  <si>
    <t>PO-005-GESTIÓN DEL TALENTO HUMANO</t>
  </si>
  <si>
    <t>PO-013-GESTIÓN ADMINISTRATIVA</t>
  </si>
  <si>
    <t>PO-017-ATENCIÓN A LA CIUDADANÍA</t>
  </si>
  <si>
    <t>PO-014-GESTIÓN CONTRACTUAL</t>
  </si>
  <si>
    <t>PO-001-PLANEACIÓN Y MEJORA CONTINUA</t>
  </si>
  <si>
    <t>PO-011-NOTIFICACIONES</t>
  </si>
  <si>
    <t>PO-016-CONTROL INTERNO DISCIPLINARIO</t>
  </si>
  <si>
    <t>SOLICITUDES DE CONTRATACIÓN TRAMITADAS SATISFACTORIAMENTE</t>
  </si>
  <si>
    <t>CONSULTA POR PROCESO</t>
  </si>
  <si>
    <t>PO_001_PLANEACION_Y_MEJORA_CONTINUA</t>
  </si>
  <si>
    <t>PO_002_GESTIÓN_DE_LAS_COMUNICACIONES</t>
  </si>
  <si>
    <t>PO_011_NOTIFICACIONES</t>
  </si>
  <si>
    <t>PO_003_GESTIÓN_DE_TIC</t>
  </si>
  <si>
    <t>PO_004_GESTIÓN_DOCUMENTAL</t>
  </si>
  <si>
    <t>PO_005_GESTIÓN_DEL_TALENTO_HUMANO</t>
  </si>
  <si>
    <t>PO_006_GESTIÓN_JURÍDICA_DISTRITAL</t>
  </si>
  <si>
    <t>PO_007_GESTIÓN_DISCIPLINARIA_DISTRITAL</t>
  </si>
  <si>
    <t>PO_008_INSPECCIÓN_VIGILANCIA_Y_CONTROL_ESAL</t>
  </si>
  <si>
    <t>PO_009_GESTIÓN_NORMATIVA_Y_CONCEPTUAL</t>
  </si>
  <si>
    <t>PO_010_GESTIÓN_JUDICIAL_Y_EXTRAJUDICIAL_DEL_DISTRITO</t>
  </si>
  <si>
    <t>PO_013_GESTIÓN_ADMINISTRATIVA</t>
  </si>
  <si>
    <t>PO_014_GESTIÓN_CONTRACTUAL</t>
  </si>
  <si>
    <t>PO_015_EVALUACIÓN_INDEPENDIENTE</t>
  </si>
  <si>
    <t>PO_016_CONTROL_INTERNO_DISCIPLINARIO</t>
  </si>
  <si>
    <t>PO_017_ATENCIÓN_A_LA_CIUDADANÍA</t>
  </si>
  <si>
    <t>Acciones ejecutadas en el periodo</t>
  </si>
  <si>
    <t>Acciones</t>
  </si>
  <si>
    <t>AVANCE EN LA ACTUALIZACIÓN DE LA INFRAESTRUCTURA HW SW COM</t>
  </si>
  <si>
    <t>AVANCE EN LA ACTUALIZACIÓN DEL SOFTWARE ADMINISTRATIVO Y MISIONAL</t>
  </si>
  <si>
    <t>Evidencia</t>
  </si>
  <si>
    <t>rad1</t>
  </si>
  <si>
    <t>rad2</t>
  </si>
  <si>
    <t>rad3</t>
  </si>
  <si>
    <t>rad4</t>
  </si>
  <si>
    <t>DIRECTRICES O PROYECTOS NORMATIVOS ELABORADOS DE REPRESENTACIÓN JUDICIAL Y EXTRAJUDICIAL PARA LA ADMINISTRACIÓN DISTRITAL</t>
  </si>
  <si>
    <t xml:space="preserve">PORCENTAJE DE ACTOS ADMINISTRATIVOS PUBLICADOS, COMUNICADOS Y/O NOTIFICADOS </t>
  </si>
  <si>
    <t>NOTIFICACIONES</t>
  </si>
  <si>
    <t xml:space="preserve">(Número de actos administrativos  publicados, comunicados y/o notificados / Total de actos administrativos recibidos)*100 </t>
  </si>
  <si>
    <t>Actos Adminsitrativos</t>
  </si>
  <si>
    <t>Actos Administrativos publicados, comunicados y/o notificados.</t>
  </si>
  <si>
    <t>Total de Actos Administrativos recibidos</t>
  </si>
  <si>
    <t>Cantidad de actos administrativos que se publicaron, comunicarón y/o notificaron, según lo establecido en el acto.</t>
  </si>
  <si>
    <t>Cantidad de actos Administrativos recibidos en el proceso de Notificaciones</t>
  </si>
  <si>
    <t>Base de datos proceso de Notificaciones</t>
  </si>
  <si>
    <t>PORCENTAJE DE CUMPLIMIENTO DEL PLAN DE COMUNICACIONES DE LA SECRETARÍA JURÍDICA DISTRITAL</t>
  </si>
  <si>
    <t>PORCENTAJE DE EFICIENCIA FISCAL EN LA DEFENSA JUDICIAL DE LOS INTERESES DEL DISTRITO CAPITAL</t>
  </si>
  <si>
    <t>NÚMERO DE ENTIDADES DISTRITALES CON SEGUIMIENTO A LA INFORMACIÓN REGISTRADA EN SIPROJ</t>
  </si>
  <si>
    <t>PORCENTAJE DE PROCESOS JUDICIALES Y EXTRAJUDICIALES DE LA D.D.D.J. REPRESENTADOS JURÍDICAMENTE</t>
  </si>
  <si>
    <t>PORCENTAJE DE CUMPLIMIENTO DEL PLAN ANUAL DE AUDITORIA</t>
  </si>
  <si>
    <t>Sumatoria de las actividades realizadas dentro del Plan de Auditoría /
Total actividades del Plan de Auditoría</t>
  </si>
  <si>
    <t>Actividades del Plan de Auditoría</t>
  </si>
  <si>
    <t>N° de Actividades desarrolladas del Plan de Auditoría</t>
  </si>
  <si>
    <t>Actividades Programadas en el Plan de Auditoría</t>
  </si>
  <si>
    <t>Cantidad  de actividades realizadas en el Plan de Auditoría</t>
  </si>
  <si>
    <t>Cantidad de actividades programadas en el Plan Anual de Auditoria</t>
  </si>
  <si>
    <t>Informes de las actividades realizadas.</t>
  </si>
  <si>
    <t>Plan Anual de Auditoria.</t>
  </si>
  <si>
    <t>Informe de las encuesta</t>
  </si>
  <si>
    <t>Cumplimiento del plan de trabajo para la Construcción de la Plataforma Estratégica de la Secretaría Jurídica Distrital</t>
  </si>
  <si>
    <t>Fases de implementación</t>
  </si>
  <si>
    <t>Fases definidas para la implementación de la Plataforma estratégica de la Entidad</t>
  </si>
  <si>
    <t>Corresponde al nivel de avance de la Plataforma estratégica</t>
  </si>
  <si>
    <t>PORCENTAJE DE CUMPLIMIENTO PARA LA CONSTRUCCIÓN DE LA PLATAFORMA ESTRATÉGICA DE LA SJD</t>
  </si>
  <si>
    <t>HOJA DE VIDA INDICADOR</t>
  </si>
  <si>
    <t>mensual</t>
  </si>
  <si>
    <t>bimestral</t>
  </si>
  <si>
    <t>trimestral</t>
  </si>
  <si>
    <t>semestral</t>
  </si>
  <si>
    <t>anual</t>
  </si>
  <si>
    <t>creciente</t>
  </si>
  <si>
    <t>suma</t>
  </si>
  <si>
    <t>decreciente</t>
  </si>
  <si>
    <t>constante</t>
  </si>
  <si>
    <t>CARGO DEL RESPONSABLE QUE RECOPILA LA INFORMACIÓN:</t>
  </si>
  <si>
    <t>CARGO  DEL RESPONSABLE QUE ANALIZA LA INFORMACIÓN:</t>
  </si>
  <si>
    <t xml:space="preserve">CARGO DEL RESPONSABLE  QUE TOMA DECISIONES:
</t>
  </si>
  <si>
    <t>INFORMACION OPERACIONAL</t>
  </si>
  <si>
    <t>Firma Responsable Indicador</t>
  </si>
  <si>
    <t>Fecha</t>
  </si>
  <si>
    <t>Trámite</t>
  </si>
  <si>
    <t>Linea Base</t>
  </si>
  <si>
    <t>Fuente de información</t>
  </si>
  <si>
    <t>PO-012-GESTIÓN FINANCIERA</t>
  </si>
  <si>
    <t>GESTIÓN FINANCIERA</t>
  </si>
  <si>
    <t>PORCENTAJE DE AVANCE EN EL  IMPLEMENTACIÓN  DE LA INFRAESTRUCTURA TECNOLÓGICA QUE SOPORTA LOS SISTEMAS DE INFORMACIÓN JURÍDICOS</t>
  </si>
  <si>
    <t>AVANCE EN LA IMPLEMENTACIÓN DE LA ARQUITECTURA EMPRESARIAL EN LA SJD</t>
  </si>
  <si>
    <t>PROGRAMACIÓN PLAN DE GOBIERNO</t>
  </si>
  <si>
    <t>AÑO</t>
  </si>
  <si>
    <t>MAGNITUD</t>
  </si>
  <si>
    <t>CREACIÓN</t>
  </si>
  <si>
    <t>AVANCE EN LA ESTRATEGIA ORIENTADA A MEJORAR LAS PRÁCTICAS DE GESTIÓN INSTITUCIONAL</t>
  </si>
  <si>
    <t>%CUMPLIMIENTO 2017</t>
  </si>
  <si>
    <t>Historico programado</t>
  </si>
  <si>
    <t>Historico ejecutado</t>
  </si>
  <si>
    <t>%CUMPLIMIENTO 2018</t>
  </si>
  <si>
    <t>%CUMPLIMIENTO 2019</t>
  </si>
  <si>
    <t>CUMPLIMIENTO</t>
  </si>
  <si>
    <t>AVANCE ACUMULADO DEL PLAN DE DESARROLLO</t>
  </si>
  <si>
    <t>CUMPLIMIENTO ANUAL DEL PLAN ESTRATÉGICO</t>
  </si>
  <si>
    <t>AVANCE EN LA PROPUESTA DE MEJORA CONTINUA DE LA DIRECCIÓN DE GESTIÓN CORPORATIVA ELABORADA</t>
  </si>
  <si>
    <t>Porcentaje de avance en la implementación de la infraestructura  tecnologica que soporta los Sistemas de Información Jurídicos</t>
  </si>
  <si>
    <t>Implementación de la infraestructura  tecnologica</t>
  </si>
  <si>
    <t>Sumatoria del avance en la implementación de la infraestructura  tecnologica que soporta los Sistemas de Información Jurídicos</t>
  </si>
  <si>
    <t>Acciones de adecuación de la infraestructura tecnológica (redes, equipos, conectividad)</t>
  </si>
  <si>
    <t xml:space="preserve">Total MODERNIZACIÓN DE SISTEMAS DE INFORMACIÓN. </t>
  </si>
  <si>
    <t>Total OPTIMIZACIÓN DE PROCESOS</t>
  </si>
  <si>
    <t>Total POSICIONAMIENTO COMO ENTE RECTOR</t>
  </si>
  <si>
    <t xml:space="preserve">Total RESPALDO JURÍDICO QUE GENERA CONFIANZA. </t>
  </si>
  <si>
    <t>Total (en blanco)</t>
  </si>
  <si>
    <t>PONDERACIÓN</t>
  </si>
  <si>
    <t>% CUMPLIMIENTO AÑO</t>
  </si>
  <si>
    <t xml:space="preserve">Lograr una percepción favorable de la Coordinación Jurídica Distrital superior al 88%, a través de la emisión de conceptos jurídicos, eventos de orientación y realización estudios temas de alto impacto en el Distrito Capital, Se tabulan las encuestas enviadas a las entidades distritales y se promedio la percepción </t>
  </si>
  <si>
    <t>TOTAL</t>
  </si>
  <si>
    <t>pond 2016</t>
  </si>
  <si>
    <t>pond 2017</t>
  </si>
  <si>
    <t>pond 2018</t>
  </si>
  <si>
    <t>pond 2019</t>
  </si>
  <si>
    <t>pond 2020</t>
  </si>
  <si>
    <t>SE SOLICITA MODIFICACIÓN RAD 3-2017-4325, alineado con el indicador AVANCE EN LA ACTUALIZACIÓN DE LA INFRAESTRUCTURA HW SW COM</t>
  </si>
  <si>
    <t>TOTAL IMPERATIVO</t>
  </si>
  <si>
    <t>TOTAL ENTIDAD</t>
  </si>
  <si>
    <t>EJECUCIÓN</t>
  </si>
  <si>
    <t>INTERVALO</t>
  </si>
  <si>
    <t>PUNTOS</t>
  </si>
  <si>
    <t>X</t>
  </si>
  <si>
    <t>Y</t>
  </si>
  <si>
    <t>VALOR INICIAL</t>
  </si>
  <si>
    <t>VALOR FINAL</t>
  </si>
  <si>
    <t>PLAN DE ESTRATÉGICO</t>
  </si>
  <si>
    <t>AVANCE EN LA IMPLEMENTACIÓN DE LA ARQUITECTURA EMPRESARIAL TIC EN LA SJD</t>
  </si>
  <si>
    <t>Porcentaje de avance en la implementación de la arquitectura empresarial TIC en la Secretaría Jurídica Distrital</t>
  </si>
  <si>
    <t>Arquietectuta Empresarial TIC implementada</t>
  </si>
  <si>
    <t>Sumatoria del avance en la implementación de la arquietectura TIC</t>
  </si>
  <si>
    <t>Fases definidas para la implementación del modelo de arquitectura TIC en la SJD</t>
  </si>
  <si>
    <t>DESARROLLO</t>
  </si>
  <si>
    <t>AVANCE PLAN</t>
  </si>
  <si>
    <t xml:space="preserve">PLAN DE GESTIÓN </t>
  </si>
  <si>
    <t>Herramienta de seguimiento y control</t>
  </si>
  <si>
    <t>DEPENDENCIA 1</t>
  </si>
  <si>
    <t xml:space="preserve">FALTA FICHA </t>
  </si>
  <si>
    <t>CUMPLIDA</t>
  </si>
  <si>
    <t>PLAN DE GOBIERNO</t>
  </si>
  <si>
    <t>Porcentaje de avance en la actualización del software administrativo y misional</t>
  </si>
  <si>
    <t>% de actualización</t>
  </si>
  <si>
    <t>pendiente</t>
  </si>
  <si>
    <t>Valor de las pretenciones indexadas de los procesos terminados a favor del distrto</t>
  </si>
  <si>
    <t>Valor total de las pretensiones indexadas de los procesos terminados durante el periodo de análisis, en el Distrto Capital</t>
  </si>
  <si>
    <t>Sumatoria del valor de las pretensiones indexadas de los procesos terminados, desde el 1 de enero de 2016 hasta la fecha de análisis</t>
  </si>
  <si>
    <t>PR 2019</t>
  </si>
  <si>
    <t>EJE  2018</t>
  </si>
  <si>
    <t>NIVEL DE IMPLEMENTACIÓN DE HERRAMIENTAS DE GESTIÓN Y ADMINISTRATIVAS</t>
  </si>
  <si>
    <t xml:space="preserve">DEPENDENCIA    </t>
  </si>
  <si>
    <t>se anula por solicitud de la OCI rad</t>
  </si>
  <si>
    <t>PLAN OPERATIVO ANUAL 2018</t>
  </si>
  <si>
    <t>Valor de Registros presupuestales expedidos</t>
  </si>
  <si>
    <t>Porcentaje de ejecución presupuestal del proyecto 7501</t>
  </si>
  <si>
    <t xml:space="preserve">ejecución presupuestal </t>
  </si>
  <si>
    <t>Valor acumulado de los registros presupuestales expedidos por el proyecto 7501</t>
  </si>
  <si>
    <t xml:space="preserve">Valor de la asignación inicial menos reducciones o traslados presupuestales </t>
  </si>
  <si>
    <t>Secretaría de Hacienda Distrital, reporte PRDEIS</t>
  </si>
  <si>
    <t>PROFESIONAL ESPECIALIZADO SUBSECRETARÍA</t>
  </si>
  <si>
    <t>PROFESIONAL ESPECIALIZADO DIRECCIUÓN CORPORATIVA</t>
  </si>
  <si>
    <t>SUBSECRETARIO DE DESPACHO</t>
  </si>
  <si>
    <t>Promedio de requeirimientos jurídicos gestionados dntro d los tiempos estbalecidos</t>
  </si>
  <si>
    <t>Requerimientos Jurídicos</t>
  </si>
  <si>
    <t>Número de requerimientos tramitados de la Subsecretaría</t>
  </si>
  <si>
    <t>Número de requerimientos que ingresan a la subsecretaría</t>
  </si>
  <si>
    <t>Requerimientos gestionados en un periodo de tiempo determinado</t>
  </si>
  <si>
    <t>Descargue de los trámites gestioandos por la Subsecretaría en determinado tiempo</t>
  </si>
  <si>
    <t>Excel administradp por la Secretaria de la Subsecretaría</t>
  </si>
  <si>
    <t>N.D.</t>
  </si>
  <si>
    <t>Secretaria Subsecretaría</t>
  </si>
  <si>
    <t>PORCENTAJE DE ADECUACIÓN Y DOTACIÓN DE LA SECRETARÍA JURÍDICA DISTRITAL PARA LA SJD</t>
  </si>
  <si>
    <t>FICHA BÁSICA 
CARACTERÍSTICAS DEL INDICADOR</t>
  </si>
  <si>
    <t>Observaciones</t>
  </si>
  <si>
    <t>MODIFICACIÓN</t>
  </si>
  <si>
    <t xml:space="preserve">VERSIÓN </t>
  </si>
  <si>
    <t>VERSIÓN  1</t>
  </si>
  <si>
    <t>VERSIÓN  2</t>
  </si>
  <si>
    <t>El acumulado del número de estudios con temáticas de alto impacto para el D.C.</t>
  </si>
  <si>
    <t>Secretaría Jurídica - Política/informática / informes de contratistas</t>
  </si>
  <si>
    <t>Informe de Gestión Oficina TIC / Diagnóstico de Sistema Integrado de Información</t>
  </si>
  <si>
    <t>Profesional Especializado TIC</t>
  </si>
  <si>
    <t>Eventos de orientación realizados para la actualización del cuerpo de abogados del Distrito Capital</t>
  </si>
  <si>
    <t>Número de ciudadanos registrados que asisten a los eventos</t>
  </si>
  <si>
    <t>Es el número de ciudadanos que asisten y participan a los eventos, se verifica a través del registro de asistencia.</t>
  </si>
  <si>
    <t>Se tabula y analiza el instrumento de encuesta una vez por semestre. Se aplica en el punto a la ciudadanía y/o se remite por correo electrónico.</t>
  </si>
  <si>
    <t>Los servidores públicos orientados en temaáticas de responsabilidad disciplinaria</t>
  </si>
  <si>
    <t xml:space="preserve">Registro de asistencia in situ / Reportes de herramientas de orientación y/o formación </t>
  </si>
  <si>
    <t>Sumatoria de capacitaciones brindadas  en temas propios del derecho disciplinario</t>
  </si>
  <si>
    <t>HOJA DE VIDA  DEL INDICADOR</t>
  </si>
  <si>
    <t>Porcentaje de avance en la implementación de la Arquitectura Empresarial de la Secretaría Jurídica Distrital</t>
  </si>
  <si>
    <t>Nivel de Implementación</t>
  </si>
  <si>
    <t>Actividades desarrolladas para implementar y/o articular la Arquitectura Empresarial en la Secretaría Jurídica Distrital</t>
  </si>
  <si>
    <t xml:space="preserve">Actividades programadas para la implementación y/o articulación de la Arquitectura Empresarial en la SJD </t>
  </si>
  <si>
    <t>Actividades, tareas o compromisos desarrollados en el marco de la A.E.</t>
  </si>
  <si>
    <t>Lineamientos temáticos definidos para desarrollar y ajustar el modelo de operación edl SJD</t>
  </si>
  <si>
    <t>Informe de Gestión de contratista / Documento de Trabajo A.E.</t>
  </si>
  <si>
    <t>Porpuesta de implementación de A.E.</t>
  </si>
  <si>
    <t>Contratista OAP</t>
  </si>
  <si>
    <t>Jefe OAP</t>
  </si>
  <si>
    <t>Creación</t>
  </si>
  <si>
    <t>Etapas definidas para la implementación del SIG</t>
  </si>
  <si>
    <t>Plan de Trabajo para la implementación del SIG</t>
  </si>
  <si>
    <t>JEFE OAP</t>
  </si>
  <si>
    <t>Plan de Desarrollo Pag 678 / Sec Gral -2015</t>
  </si>
  <si>
    <t>Número de Estudios</t>
  </si>
  <si>
    <t>Número de Eventos</t>
  </si>
  <si>
    <t>Número de Ciudadanos</t>
  </si>
  <si>
    <t>Porcentaje de Nivel de Percepción</t>
  </si>
  <si>
    <t>Número de Directrices</t>
  </si>
  <si>
    <t>Número de Servidores públicos</t>
  </si>
  <si>
    <t>Número de Capacitaciones</t>
  </si>
  <si>
    <t>23 Estudios</t>
  </si>
  <si>
    <t>44 eventos</t>
  </si>
  <si>
    <t>2800 ciudadanos</t>
  </si>
  <si>
    <t>86 % de percepción favorable</t>
  </si>
  <si>
    <t>7 Directrices</t>
  </si>
  <si>
    <t>9.073 Servidores</t>
  </si>
  <si>
    <t>Porcentaje de Implementación</t>
  </si>
  <si>
    <t>FINALIZADO POR CUMPLIMIENTO EN EL 2017</t>
  </si>
  <si>
    <t>Proyecto de Inversión 7502</t>
  </si>
  <si>
    <t>Proyecto de Inversión 7501</t>
  </si>
  <si>
    <t>Proyecto de Inversión 7508</t>
  </si>
  <si>
    <t>Proyecto de Inversión 7509</t>
  </si>
  <si>
    <t>AÑO 2016</t>
  </si>
  <si>
    <t>AÑO 2017</t>
  </si>
  <si>
    <t>AÑO 2018</t>
  </si>
  <si>
    <t>INIDCADOR</t>
  </si>
  <si>
    <t>CUMPLIMIENTO DEL PLAN DE COMUNICACIONES DE LA SECRETARÍA JURÍDICA DISTRITAL</t>
  </si>
  <si>
    <t>IMPLEMENTACIÓN DE HERRAMIENTAS DE GESTIÓN Y ADMINISTRATIVAS</t>
  </si>
  <si>
    <t>ADECUACIÓN Y DOTACIÓN DE LA SECRETARÍA JURÍDICA DISTRITAL PARA LA SJD</t>
  </si>
  <si>
    <t>PROPUESTA DE MEJORA CONTINUA DE LA DIRECCIÓN DE GESTIÓN CORPORATIVA ELABORADA</t>
  </si>
  <si>
    <t xml:space="preserve">ACTOS ADMINISTRATIVOS PUBLICADOS, COMUNICADOS Y/O NOTIFICADOS </t>
  </si>
  <si>
    <t>DIRECTRICES EN MATERIA DE POLÍTICA PÚBLICA DISCIPLINARIA DISTRITAL FORMULADAS POR LA DDAD</t>
  </si>
  <si>
    <t>SERVIDORES PÚBLICOS DEL DISTRITO ORIENTADOS EN TEMAS DE RESPONSABILIDAD DISCIPLINARIA</t>
  </si>
  <si>
    <t>CAPACITACIONES BRINDADAS A LOS OPERADORES DISCIPLINARIOS DISTRITALES EN TEMAS PROPIOS DEL DERECHO DISCIPLINARIO</t>
  </si>
  <si>
    <t>HERRAMIENTA DE SEGUIMIENTO Y CONTROL A CONDUCTAS DISCIPLINARIAS CON MAYOR INCIDENCIA</t>
  </si>
  <si>
    <t>EFICIENCIA FISCAL EN LA DEFENSA JUDICIAL DE LOS INTERESES DEL DISTRITO CAPITAL</t>
  </si>
  <si>
    <t>DÍAS PROMEDIO UTILIZADO PARA LA EXPEDICIÓN DE CONCEPTOS</t>
  </si>
  <si>
    <t>CIUDADANOS ORIENTADOS EN DERECHOS Y OBLIGACIONES DE LAS ENTIDADES SIN ÁNIMO DE LUCRO - ESAL</t>
  </si>
  <si>
    <t>PERCEPCIÓN DE LOS SERVICIOS PRESTADOS A ENTIDADES SIN ÁNIMO DE LUCRO - ESAL</t>
  </si>
  <si>
    <t>DOCUMENTO TÉCNICO PARA LA FORMULACIÓN DE POLÍTICA DE IVC EN EL DISTRITO CAPITAL</t>
  </si>
  <si>
    <t>FORTALECMIENTO DE UN CANAL  DE COMUNICACIÓN QUE OPTIMICE LA ATENCIÓN A LA CIUDADANÍA</t>
  </si>
  <si>
    <t>ESTUDIOS JURÍDICOS, REALIZADOS EN TEMAS DE INTERÉS PARA EL DISTRITO CAPITAL</t>
  </si>
  <si>
    <t>EVENTOS DE ORIENTACIÓN JURÍDICA DESARROLLADOS</t>
  </si>
  <si>
    <t>IMPLEMENTACIÓN DE LA ARQUITECTURA EMPRESARIAL EN LA SJD</t>
  </si>
  <si>
    <t>ESTRATEGIA ORIENTADA A MEJORAR LAS PRÁCTICAS DE GESTIÓN INSTITUCIONAL</t>
  </si>
  <si>
    <t>CUMPLIMIENTO PARA LA CONSTRUCCIÓN DE LA PLATAFORMA ESTRATÉGICA DE LA SJD</t>
  </si>
  <si>
    <t>CUMPLIMIENTO DEL PLAN ANUAL DE AUDITORIA</t>
  </si>
  <si>
    <t>SISTEMAS DE INFORMACIÓN JURÍDICOS CON DESARROLLO, SOPORTE Y MANTENIMIENTO</t>
  </si>
  <si>
    <t xml:space="preserve"> ACTUALIZACIÓN DEL SOFTWARE ADMINISTRATIVO Y MISIONAL</t>
  </si>
  <si>
    <t>IMPLEMENTACIÓN  DE LA INFRAESTRUCTURA TECNOLÓGICA QUE SOPORTA LOS SISTEMAS DE INFORMACIÓN JURÍDICOS</t>
  </si>
  <si>
    <t>IMPLEMENTACIÓN DE LA ARQUITECTURA EMPRESARIAL TIC EN LA SJD (armonizado del Plan de Gestión)</t>
  </si>
  <si>
    <t>IMPLEMENTACIÓN DEL MODELO DE GESTIÓN DOCUMENTAL DE LA SECRETARÍA JURÍDICA DISTRITAL (armonizado con el Plan de Gestión)</t>
  </si>
  <si>
    <r>
      <t xml:space="preserve">ÉXITO PROCESAL EN EL DISTRITO CAPITAL </t>
    </r>
    <r>
      <rPr>
        <b/>
        <sz val="11"/>
        <color theme="1"/>
        <rFont val="Calibri"/>
        <family val="2"/>
        <scheme val="minor"/>
      </rPr>
      <t>(Meta Resultado)</t>
    </r>
  </si>
  <si>
    <r>
      <t xml:space="preserve">PERCEPCIÓN FAVORABLE DE LA COORDINACIÓN JURÍDICA DISTRITAL SUPERIOR AL 88% </t>
    </r>
    <r>
      <rPr>
        <b/>
        <sz val="11"/>
        <color theme="1"/>
        <rFont val="Calibri"/>
        <family val="2"/>
        <scheme val="minor"/>
      </rPr>
      <t>(Meta Resultado)</t>
    </r>
  </si>
  <si>
    <t>3-2018-1040</t>
  </si>
  <si>
    <t>Encuesta de percepción año 2016</t>
  </si>
  <si>
    <t>finalizado</t>
  </si>
  <si>
    <t xml:space="preserve">Cantidades de entidades con seguimiento </t>
  </si>
  <si>
    <t>Total entidades registradas en siprojweb con actividades</t>
  </si>
  <si>
    <t>Sumatoria de las Entidades con seguimiento con las cuales se realizan actividades de mejoramiento de la información registrada en el siprojweb</t>
  </si>
  <si>
    <t>Entidades con seguimiento con las cuales se realizan actividades de mejoramiento de la información registrada en el siprojweb</t>
  </si>
  <si>
    <t>SIPROJWEB</t>
  </si>
  <si>
    <t>Procesos a representar extrajudicialmente por la SJD</t>
  </si>
  <si>
    <t>Procesos con representación legal a través de los abogados de la DDDJPDA</t>
  </si>
  <si>
    <t>Cantidad de procesos representados extrajudicialmente</t>
  </si>
  <si>
    <t>Procesos registrados con representación legal a través de los abogados de la DDDJPDA</t>
  </si>
  <si>
    <t xml:space="preserve">Cantidad de proyectos normativos elaborados </t>
  </si>
  <si>
    <t>NA</t>
  </si>
  <si>
    <t>Documentos elaborados que contienen directrices o proyectos normativos de representación judicial y ectrajudicial para la Administración Distrital</t>
  </si>
  <si>
    <t>inidcadores</t>
  </si>
  <si>
    <t>Durante el primer trimestre de 2018, se emitieron 6 conceptos jurídicos en un tiempo promedio de 12 días hábiles, el menor tiempo de respuesta fue de 7 días hábiles y el mayor tiempo de respuesta fue de 30 días hábiles. Logrando así mantener el tiempo promedio para la emisión de conceptos jurídicos
por debajo de la meta.</t>
  </si>
  <si>
    <t>No presenta retrasos, toda vez que la ejecución se realizará para el segundo trimestre de acuerdo con la programación establecida. Se avanzó en la proyección y planeación de los eventos de orientación jurídica, tales como: la elaboración de estudio previos y prepliegos, publicación de los mismos en la plataforma SECOP II, y se proyectó por parte de la Dirección de Política la Circular que define los temas y fechas de los eventos de orientación jurídica.</t>
  </si>
  <si>
    <t>No presenta retrasos, toda vez que la ejecución se realizará para el segundo trimestre de acuerdo con la programación establecida.</t>
  </si>
  <si>
    <t>No presenta retrasos, toda vez que la ejecución se realizará para el segundo trimestre de acuerdo con la programación establecida. En el primer trimestre del año se realizó la etapa precontractual para llevar a cabo la actividad.</t>
  </si>
  <si>
    <t>Se recibieron 140 fallos de sentencias los cuales los cuales fueron remitidos a las entidades competentes. Se realizaron 1193 gestiones relacionadas con tutelas: 1012 traslados, 97 archivos y 84 Tutelas que son representadas directamente por abogados de representación judicial. El impacto del éxito de eficiencia fiscal acumulado en términos de pretensiones indexadas ha permitido ahorrar a la ciudad $1.8 Billones de pesos y el D.C. ha sido condenado en 225 mil millones de pesos, lo cual representa un éxito del 89%. La ciudadanía en general ya que se puede beneficiar con nuevos proyectos sociales en educación y salud</t>
  </si>
  <si>
    <t xml:space="preserve">A 31 de marzo de 2018 se logró el 89% de eficiencia fiscal, representado en el valor de las pretensiones indexadas de los procesos que finalizaron con fallo a favor de las entidades del Distrito Capital. Se identificaron 29 procesos de mayor impacto cuyo cumplimiento se encuentra en seguimiento por parte de la Dirección de Defensa Judicial. Se asistió a 7 audiencias de cumplimiento. Se participó en 7 comités de verificación con órganos de control. De igual manera, se participó en la coordinación de 27 mesas de trabajo con las diferentes entidades distritales vinculas en el cumplimiento de sentencias. Durante el primer trimestre de 2018 la Dirección Distrital de Defensa Judicial y Prevención del Daño Antijurídico realizó acompañamiento a diferentes entidades distritales en temas de impacto para el Distrito. El impacto del éxito de eficiencia fiscal acumulado en términos de pretensiones indexadas ha permitido ahorrar a la ciudad $1.8 Billones de pesos y el D.C. ha sido condenado en 225 mil millones de pesos, lo cual representa un éxito del 89%.  Como población beneficiada se identifica a la ciudadanía en general ya que se puede beneficiar con nuevos proyectos sociales en educación y salud. </t>
  </si>
  <si>
    <t>PO_012_GESTIÓN_FINANCIERA</t>
  </si>
  <si>
    <t xml:space="preserve">Como avance para el primer trimestre de la vigencia se cuenta con el Plan de Trabajo para efectuar la implementación del Modelo Integrado de Planeación y Gestión-MIPG en la Entidad, se elabora proyecto de Resolución para la creación del Comité Institucional de Gestión y Desempeño, como parte fundamental para la instauración de la institucionalidad del MIPG en la Secretaría Jurídica Distrital. 
Así mismo durante el primer trimestre del año en curso, se brindó acompañamiento y apoyo a los gestores de los diferentes procesos en el levantamiento y/o actualización de la documentación del Sistema de Gestión de la Entidad, así mismo, se realizó el análisis de capacidad e interacción de los procesos y procedimientos a través de la medición de la duración de las actividades definidas, así como puntos de control entre otros. De manera simultánea, se efectuaron actividades encaminadas a la divulgación de los Procesos y Procedimientos publicados en la Intranet para conocimiento y apropiación de todos los servidores de la Secretaría Jurídica Distrital.
Con el fin de evidenciar el avance de la documentación de los procesos y procedimientos de la Secretaría Jurídica Distrital, los documentos fueron inventariados de acuerdo al tipo, conforme con a los criterios de oficialización, publicación o flujo de creación por parte del proceso. A partir de la información obtenida en dicha revisión, fue posible realizar control detallado sobre los documentos de la entidad. En cuanto al aplicativo del Sistema de Gestión S.M.A.R.T., se realizaron cargues de información en los módulos, necesarios para la puesta en marcha del aplicativo e inicio de los flujos documentales en la entidad. Así mismo, se llevó a cabo el respectivo cargue de información al aplicativo SIG en el módulo de Indicadores, necesarios para la puesta en marcha del aplicativo y los seguimientos posteriores. Se da inicio a la actualización de los procedimientos de la Oficina Asesora de Planeación, en razón a la acción de mejora formulada por la revisión al Proceso de Planeación y Mejora Continua. En el primer trimestre se realiza la actualización del procedimiento de Elaboración y Control de Documentos, por medio del flujo documental del aplicativo del Sistema Integrado de Gestión.Se asignaron los administradores de cada módulo del aplicativo del Sistema Integrado de Gestión y, de acuerdo con las temáticas, se habilitaron los permisos, roles y perfiles asignados para cada uno de ellos. 
Se dictaron capacitaciones técnicas y funcionales a los administradores de módulos, gestores calidad de la entidad, gestores de activos de información, entre otros servidores interesados, en las cuales fueron indicadas las pautas para la parametrización y uso del aplicativo del Sistema Integrado de Gestión.  Así mismo, se brindó mantenimiento y soporte a los requerimientos de los usuarios de los módulos, por medio de la gestión de comunicación con los desarrolladores del aplicativo. Dentro de las actividades orientadas a adelantar las gestiones para la certificación de la entidad bajo la norma NTC ISO 9001: 2015, en el mes de marzo del presente año se definió el alcance del Sistema de Gestión de Calidad, los objetivos de calidad los cuales se encuentran alineados con la política del Sistema Integrado de Gestión vigente y los Imperativos Estratégicos. Igualmente se definieron las cuestiones internas de la Entidad en lo relacionado con los grupos de interés, tramites, productos y servicios.  Actualmente se está definiendo una metodología integrada que permita actualizar información relacionada con el contexto de la organización que facilite su utilización en el marco del Sistema de Gestión de Calidad, Modelo Integrado de Planeación y Gestión, así como Arquitectura Empresarial. Se tiene prevista su aplicación para el mes de abril.   
De otra parte, se adelantó el seguimiento a los informes de autogestión de los planes y proyectos de la Secretaria Jurídica Distrital, correspondiente al último trimestre vigencia 2017, así como el Análisis, verificación, actualización, validación y cierre de la información relacionada con el seguimiento y avance de las metas de los proyectos de inversión a través del SEGPLAN, correspondiente al cuarto trimestre del 2017, en los componentes de gestión, inversión, territorialización y actividades. Igualmente, se realizó la reprogramación de los Componentes de Inversión y de Gestión y la programación de la territorialización de la inversión Distrital y las actividades para la vigencia 2018. Se llevó a cabo la consolidación del Informe de Gestión y Resultados de la Secretaria Jurídica Distrital vigencia 2017.
Se consolido la encuesta de satisfacción de los servicios prestados por la Secretaria Jurídica Distrital (Circular 001 de 2018) realizada a 50 Entidades Distritales la cual determinó, que el nivel de satisfacción de los servicios prestados por la Secretaria Jurídica Distrital fue del 94.57% de percepción favorable, logrando aumentar la precepción favorable respecto de la vigencia anterior la cual fue del 90%. 
Se adelantaron las acciones pertinentes en lo referente al componente de racionalización de trámites del Plan Anticorrupción y de Atención al Ciudadano. Adicionalmente, se emite la certificación mensual de los trámites publicados en la guía de trámites y servicios del Distrito, y se consolida el Informe de identificación de trámites y Opas. 
Se efectuó la revisión de las actividades realizadas en cada uno de los Subsistemas del Sistema Integrado de Gestión durante la vigencia 2017 y se presenta informe del avance y estado de la implementación del Sistema Integrado de Gestión. Así mismo, se documentan las acciones que dan cumplimiento a los planes de mejoramiento formulados para dar tratamiento a las oportunidades de mejora con ocasión de la auditoría interna de la vigencia 2017.
Se brinda asesoría y acompañamiento a las dependencias, en cuanto a la formulación de las acciones preventivas y registro del plan de mejoramiento a través del Módulo Mejora del aplicativo que soporta el Sistema Integrado de Gestión de la Secretaría Jurídica Distrital.
Se realizó el cargue de la información correspondiente a MECI 2017, en el aplicativo del Sistema Integrado de Gestión, con el fin de trazar los antecedentes del Modelo en la vigencia anterior, en aprovechamiento de la herramienta tecnológica para la sistematización de los seguimientos realizados de forma manual.
</t>
  </si>
  <si>
    <t>Subsecretario Jurídico</t>
  </si>
  <si>
    <t>Se aplica encuesta en el segundo trimestre</t>
  </si>
  <si>
    <t>En el trimestre se avanzó en la identificación de los elementos o insumos presentes en la SJD, que permiten identificar la arquitectura misional, el cumplimiento de su razón de ser, tales como como la normatividad asociada con la misión y las funciones de la tecnología y la información, se identificó el marco estratégico, los planes de acción, el Organigrama, las Funciones, Mapa de procesos, la documentación asociada a los procesos y procedimientos y se identificaron los grupos de interés vinculados con la misión y con el acceso a los medios tecnológicos que facilita la SJD. Se identificaron y priorizaron los procesos misionales y el direccionamiento de los planes y programas de la SJD.</t>
  </si>
  <si>
    <t>Se suscribieron 9 contratos de prestación de servicios en el marco del proyecto de inversión 7501
1.Se expidió la circular 003 del 2018 por la cual se da orientaciones de carácter informativo y reporte de la correspondiente información financiera a las entidades distritales que ejercen la función de inspección, vigilancia y control de entidades sin ánimo de lucro domiciliadas en Bogotá, D.C.
*Se realizó una mesa de trabajo con el grupo de financieros con el fin de unificar criterios
*Se identificaron las ESAL que reciben recursos publicos y se analizó información jurídica de las Entidades Sin Ánimo de Lucro, en el desarrollo de su objeto social, cumplimiento de obligaciones legales y estatutarias. 
*Se realizaron visitas administrativas a las Esal que reciben aportes de entidades u organismos distritales y durante el periodo se efectuaron 5 visitas administrativas.
*Se realizaron 755 gestiones en el SIPEJ con el animo de verificar el cumplimiento de las Esal
Aumento en la percepción de los servicios prestados dada la estandarización de la presentación de información, unificación de criterios del ejercicio de la función de inspección, vigilancia y control y verificación del cumplimiento del objeto social de las Esal.
Miembros de entidades sin ánimo de lucro y/o ciudadanía en general</t>
  </si>
  <si>
    <t>Publicación oportuna en la página web de los informes de PQRS, con los respectivos análisis y conclusiones Iniciación del proceso de cualificación en el proceso de atención a la ciudadanía para 15 servidores de la Secretaría Jurídica Distrital Revisión del portafolio de bienes y servicios (pendiente publicación) Inicio del proyecto piloto para la puesta en marcha del punto de atención a la ciudadanía en el Supercade de la Cra 30 a partir del 2 de mayo de 2018 Inclusión en el Plan de Incentivos 2018, del sistema para destacar el desempeño de los servidores con relación al servicio prestado a la ciudadanía Actualización permanente de la página web de la SJD con el directorio de servidores y contratistas Publicación oportuna del informe de PQRS a la Veeduría Distrital</t>
  </si>
  <si>
    <t>AVANCE EN EL FORTALECIMIENTO DE UN CANAL  DE COMUNICACIÓN QUE OPTIMICE LA ATENCIÓN A LA CIUDADANÍA</t>
  </si>
  <si>
    <t>Se estableció la metodología para recolectar información primaria que de cuenta de la problemática, la aplicación de encuestas a las entidades sin ánimo de lucro y ciudadanía en general y la realización de mesas de trabajo con las entidades definidas como actores.   /     Se realizó durante el mes de marzo una mesas de trabajo con la Secretaría de Educación con el fin de establecer la metodología de trabajo a seguir</t>
  </si>
  <si>
    <t>AVANCE EN LA CONSTRUCCIÓN Y PUESTA EN FUNCIONAMIENTO DEL ESPACIO DE DIÁLOGO JURÍDICO.</t>
  </si>
  <si>
    <t xml:space="preserve">AVANCE EN LA HERRAMIENTA DE SEGUIMIENTO Y CONTROL A LAS DIRECTIVAS EN MATERIA DISCIPLINARIA. </t>
  </si>
  <si>
    <t>CUMPLIDA    60%</t>
  </si>
  <si>
    <t>AVANCE EN LA METODOLOGÍA DE VERIFICACIÓN Y ACTUALIZACIÓN DEL S.I.D. 3</t>
  </si>
  <si>
    <t xml:space="preserve">PORCENTAJE DE QUEJAS DISCIPLINARIAS RADICADAS EN LA DIRECCIÓN DISTRITAL DE ASUNTOS DISCIPLINARIOS </t>
  </si>
  <si>
    <t xml:space="preserve">Para el primer trimestre no se tenia programado avance, la ejecuión inicia en el segundo trimestre de la vegencia </t>
  </si>
  <si>
    <t>de la Dirección cargan los documentos digitalizados con las principales actuaciones procesales realizadas en cada caso asignado. </t>
  </si>
  <si>
    <t>Para el 1er trimestre no se programó resultado de medición de la Satisfacción, no obstante, procedemos a poner a su conocimiento los avances del proceso de talento humano. 
1) Adopción de la Política de Seguridad y Salud en el Trabajo, Reglamento de Higiene y Seguridad Industrial, como documentos marco de la gestión en SST.
 2) Construcción, revisión, aprobación y publicación de procedimientos de SST.
3). Funcionamiento del Comité Paritario de Seguridad y Salud en el Trabajo y Comité de Convivencia Laboral.
 4). Desarrollo del Programa de capacitación en SST. 
5) Formulación y ejecución de actividades de promoción y prevención, programas de vigilancia epidemiológica, caracterización del ausentismo. 
6. Gestión de peligros y riesgos: aplicación metodología evaluación de riesgos y formulación plan de intervención de los mismos; seguimiento a la ejecución de las acciones de intervención. 
7). Gestión de amenazas: elaboración y socialización del Plan de emergencias, conformación y capacitación de la brigada, participación en Comité de Ayuda Mutua de la Localidad, adquisición de elementos para la prevención y atención de emergencias.
Desarrollo de actividades en el marco del Programa de Bienestar Social de la Entidad - Se proyectó:  el Plan de Incentivos de la Entidad, los criterios de desempate al mejor empleado de la entidad, los criterios para la financiación de la educación formal de los servidores y sus hijos, para aprobación del Comité de Bienestar, Capacitación e Incentivos. Proyección del Plan Institucional de Capacitación para la vigencia de 2018, para aprobación del mencionado Comité. 
Creación de los Gestores de la felicidad, Conmemoración del día de la mujer, Conmemoración del día del hombre, dentro del marco del Programa de Bienestar Social.
Desarrollo de campañas de gestión de la felicidad "El poder de la sonrisa" y "Comunicación Asertiva", Video concurso gestión de la felicidad, Envió de piezas publicitarias de ambientes inclusivos, envío de inscripciones a gimnasio, inscripción y acompañamiento de los funcionarios de la Entidad a los juegos inter - entidades organizados por el DASCD.</t>
  </si>
  <si>
    <r>
      <t>Servicios</t>
    </r>
    <r>
      <rPr>
        <sz val="12"/>
        <color theme="1"/>
        <rFont val="Book Antiqua"/>
        <family val="1"/>
      </rPr>
      <t xml:space="preserve">:  Transporte, La capacidad de respuesta frente a los servicios solicitados fue del 77%, debido a que el vehículo que presta el servicio a las diferentes dependencias, fue objeto de mantenimiento correctivo, lo que implicó estar fuera de servicio por una semana. </t>
    </r>
    <r>
      <rPr>
        <b/>
        <sz val="12"/>
        <color theme="1"/>
        <rFont val="Book Antiqua"/>
        <family val="1"/>
      </rPr>
      <t>Caja Menor:</t>
    </r>
    <r>
      <rPr>
        <sz val="12"/>
        <color theme="1"/>
        <rFont val="Book Antiqua"/>
        <family val="1"/>
      </rPr>
      <t xml:space="preserve"> Se presentó capacidad de respuesta del 100%, teniendo en cuenta que las 18 solicitudes presentadas por las diferentes dependencias, fueron atendidas en su totalidad. </t>
    </r>
    <r>
      <rPr>
        <b/>
        <sz val="12"/>
        <color theme="1"/>
        <rFont val="Book Antiqua"/>
        <family val="1"/>
      </rPr>
      <t>Bienes.</t>
    </r>
    <r>
      <rPr>
        <sz val="12"/>
        <color theme="1"/>
        <rFont val="Book Antiqua"/>
        <family val="1"/>
      </rPr>
      <t xml:space="preserve"> Movimientos Almacén: Se atendió el 100% de las solicitudes relacionadas con los bienes de la entidad (ingresos, traslados y egresos). </t>
    </r>
    <r>
      <rPr>
        <b/>
        <sz val="12"/>
        <color theme="1"/>
        <rFont val="Book Antiqua"/>
        <family val="1"/>
      </rPr>
      <t>Viáticos y Gastos de Viaje</t>
    </r>
    <r>
      <rPr>
        <sz val="12"/>
        <color theme="1"/>
        <rFont val="Book Antiqua"/>
        <family val="1"/>
      </rPr>
      <t>: Se presentaron dos solicitudes de servicio las cuales fueron atendidas en su totalidad.</t>
    </r>
  </si>
  <si>
    <t>PROCENTAJE SERVICIOS ADMINISTRATIVOS GESTIONADOS</t>
  </si>
  <si>
    <t>PORCENTAJE DE ASIGNACIÓN DE REQUERIMIENTOS A TRAVÉS DEL SDQS</t>
  </si>
  <si>
    <t>PORCENTAJE SERVICIOS ADMINISTRATIVOS GESTIONADOS</t>
  </si>
  <si>
    <t xml:space="preserve">Durante el primer trimestre se solicitaron por parte de las dependencias 78 solicitudes de contratación, se tramitaron 77 en su totalidad, salvo una sola solicitud que no se tramito por falta de documentación. </t>
  </si>
  <si>
    <t>La Dirección de Gestión Corporativa publica el 100% de las solicitudes de publicación de actos administrativos y notificaciones requerida por las diferentes dependencias de la SJD., a través de la página web, de igual forma a través de la cartelera de cara a la ciudadanía que se encuentra en el lobby de la Alcaldía Mayor se realiza la publicación física de los documentos mencionados dentro de los tiempos de legalidad y se entregan las certificaciones correspondientes lo cual hace parte de los expedientes de la entidad..</t>
  </si>
  <si>
    <t>AVANCE DE ADECUACIÓN Y DOTACIÓN DE LA SECRETARÍA JURÍDICA DISTRITAL PARA LA SJD</t>
  </si>
  <si>
    <t>Se analiza el informe de inspección ergonómica de puestos de trabajo entregado por Positiva Compañía de Seguros, para establecer las necesidades de dotación ergonómica según las recomendaciones (Ver anexo 1)</t>
  </si>
  <si>
    <t>AVANCE EN LA IMPLEMENTACIÓN DE LAS HERRAMIENTAS DE GESTIÓN Y ADMINISTRATIVAS</t>
  </si>
  <si>
    <t>Se vienen elaborando los documentos y formatos para formalizar los instrumentos archivísticos para la SJD, establecidos en el decreto 2609 de 2012: Procedimiento de Bancos Terminológicos, Procedimiento Guía de Servicios y Tramites Internos de la SJD, Procedimiento Levantamiento Información de Tablas de Retención Documental,  Modelo de Requisitos para Implementación del SGDEA - MOREQ, Formato de Tabla de Retención Documental,  y Formato Único de Inventario Documental FUID</t>
  </si>
  <si>
    <t xml:space="preserve">Se tiene proyectado avance a partir del segundo trimestre, no obstante en conjunto con la oficina Asesora de Planeación procede a desarrollar una mesa de trabajo con la Dirección de Gestión Corporativa con el fin de definir los puntos a desarrollar de manera mancomunada para la implementación del Modelo Integrado de Planeación y Gestión, identificando así que la participación de la DGC es vital en el componente de talento humano, para ello la DGC procede a poner a disposición los recursos necesarios (Físico y Económicos) para  cumplimiento de los requisitos establecidos en el componente de Talento Humano de Modelo Integrado de Planeación y Gestión. 
Respecto del análisis de Cargas a efectuar en la Organización se ha recibido una propuesta de parte de una empresa consultora, la cual nos da un punto de vista económico para proceder con la contratación a partir del segundo semestre del año en curso.
</t>
  </si>
  <si>
    <t>PORCENTAJE DE AVANCE EN IMPLEMENTACIÓN DEL MODELO DE GESTIÓN DEL TALENTO HUMANO.</t>
  </si>
  <si>
    <t>NUMERO DE SOLICITUDES DE CONTRATACIÓN TRAMITADAS</t>
  </si>
  <si>
    <t>No presenta retrasos, toda vez que la ejecución se realizará para el segundo trimestre de acuerdo con la programación establecida. En el primer trimestre del año se ha realizado el levantamiento de los insumos para la construcción de las directrices en materia de política pública.</t>
  </si>
  <si>
    <t>Se Proyectaron y presentararon los documentos procesales necesarios para la adecuado representación y Defensa de los intereses del D.C. . Durante el primer trimestre de 2018 se programaron 90 audiencias en los diferentes despachos, las cuales fueron atendidas por los abogados de Representación de la Dirección. Los abogados de representación realizaron 17 fichas de conciliación y 3 de pacto de cumplimiento. Los abogados asistieron a 9 entidades distritales para realizar acompañamiento a los Comites de Conciliación. De igual manera presentaron los informes mensuales correspondientes a las actividades realizadas durante el periodo</t>
  </si>
  <si>
    <t>Se encuentra en selección del tema sobre el cual se van a realizar dichos documentos. Sin embargo, se relacionan los actos administrativos que se han proyectado desde la Dirección Distrital de Defensa Judicial y Prevención del Daño Antijurídico (8 Circulares)</t>
  </si>
  <si>
    <t>Durante el primer trimestre se profirieron un total de 31 actos administrativos con los cuales se dio fin a los procesos administrativos sancionatorios que se encontraban en curso así: 7 actos administrativos en enero, 10 actos administrativos en febrero y 15 actos administrativos en marzo</t>
  </si>
  <si>
    <t>No presenta retrasos, toda vez que la ejecución se realizará para el segundo trimestre de acuerdo con la programación establecida.  No obstante, se realizan avances tales como: el registro de informacion en los sistemas de informaciónb jurídica : SIPROJ y Régimen Legal, para facilitar la busqueda de información para la realización de los estudios jurídicos.</t>
  </si>
  <si>
    <t>ARMONIZADO</t>
  </si>
  <si>
    <t xml:space="preserve">Este indicador fue armonizado con el indicador de herramientas AVANCE EN LA IMPLEMENTACIÓN DE LAS HERRAMIENTAS DE GESTIÓN Y ADMINISTRATIVAS y se le hara seguimiento a travez del indicador mencionado. </t>
  </si>
  <si>
    <t xml:space="preserve">Se proyectaron lineamientos con el fin de mejorar los procesos contractuales en los que participan las diferentes Entidades del Distrito.
a.  Directiva 001 (Lineamientos y buenas prácticas para la liquidación de contratos) 
b.   Circular 001 de 2018 (Buenas prácticas en materia de expedición y publicación de adendas en los procesos de licitación pública). 
c.  Circular 002 de 2018 (Buenas prácticas en el contenido de los manuales de contratación de las entidades distritales con régimen especial). 
d. Directiva 002 de 2018 (Tratamiento de datos personales). 
Adicionalmente la Dirección Distrital de Política e Informática Jurídica, expidió:
- Circular 008 de 2018, el cual puede consultarse en: http://www.bogotajuridica.gov.co/ sisjur/normas/Norma1.jsp?i=75003.
- Circular 005 de 2018, “Solicitud de información de propiedad intelectual en las entidades del sector central y cronograma de trabajo”.
</t>
  </si>
  <si>
    <t xml:space="preserve">MODELO DE GERENCIA JURÍDICA </t>
  </si>
  <si>
    <t>Se tiene programada la ejecución de la meta para el cuarto trimestre de la vigencia no obstante se han ralizado algunas actividades como :  Remisión de la herramienta de adopción e implementación del Decreto que adopta el modelo, y del documento de prevención del daño antijurídico y revisión del plan de acción para la implementación del Modelo de Gerencia.</t>
  </si>
  <si>
    <t>CUMPLIDO</t>
  </si>
  <si>
    <t>a) Normas incorporadas: En el período comprendido entre el 1 de enero y el 31 de
marzo, se han incorporado 562 normas al sistema de Información Jurídica Régimen
Legal.
b) Tematizaciones: En el mismo período, fueron tematizadas 543 normas en el
sistema de información jurídico Régimen Legal.
c) Boletines Jurídicos: Han sido expedidos 13 Boletines Jurídicos: Boletín No. 1
(01/01/2018) – Boletín No. 13 (26/03/2018). Estos Boletines son remitidos a un
número de 2300 personas y publicados en Régimen Legal para consulta de los
usuarios; contienen de manera semanal las normas distritales y nacionales de
mayor impacto en el Distrito, de las cuales se exalta una noticia de interés y una
noticia destacada para el Distrito, y se agrega un dato curioso de la ciudad de
Bogotá. (Además estos pueden ser consultados en la página web de la Secretaría
Jurídica Distrital y en Régimen Legal.</t>
  </si>
  <si>
    <r>
      <rPr>
        <b/>
        <sz val="11"/>
        <color theme="1"/>
        <rFont val="Calibri"/>
        <family val="2"/>
        <scheme val="minor"/>
      </rPr>
      <t>Para el primer trimestre se elaboraron los siguientes informes de ley definidos en el Plan Anual de Auditoria - 2018:</t>
    </r>
    <r>
      <rPr>
        <sz val="11"/>
        <color theme="1"/>
        <rFont val="Calibri"/>
        <family val="2"/>
        <scheme val="minor"/>
      </rPr>
      <t xml:space="preserve">
1.    Informe de Control Interno Contable (publicado en la Web)
2.    Evaluación Institucional por Dependencias 
3.    Austeridad en el Gasto (Publicado Pagina Web)
4.    Informe PQRS (publicado Pagina Web)
5.    Informe Pormenorizado del Sistema de Control Interno (Pagina Web)
6.    Reporte Plan Anual Auditoria (Anexo Físico)Las Auditorias a procesos darán inicio el miércoles cuatro (04) de abril de 2018.
</t>
    </r>
    <r>
      <rPr>
        <b/>
        <sz val="11"/>
        <color theme="1"/>
        <rFont val="Calibri"/>
        <family val="2"/>
        <scheme val="minor"/>
      </rPr>
      <t>Se elaboraron los siguientes seguimientos establecidos en el Plan Anual de Auditoria - 2018:</t>
    </r>
    <r>
      <rPr>
        <sz val="11"/>
        <color theme="1"/>
        <rFont val="Calibri"/>
        <family val="2"/>
        <scheme val="minor"/>
      </rPr>
      <t xml:space="preserve">
1.Análisis y diseño del Sistema Integrado misional
2.Seguimiento al Plan de mejoramiento con la Contraloría Distrital 
3.Seguimiento a los planes de mejoramiento resultado de las
auditorías internas 
4.Seguimiento a la consolidación y rendición de la cuenta anual a la
Contraloría Distrital 
5.Seguimiento al plan anticorrupción y mapas de riesgos 
6.Seguimiento Informe Contable cumplimiento resolución 706 de 2016
7.Seguimiento al Informe Derechos de Autor Software
8.Seguimiento a las funciones del Comité de Conciliaciones</t>
    </r>
  </si>
  <si>
    <t>del CAD de la 30 y correo electrónico”. Ver Plan de trabajo.</t>
  </si>
  <si>
    <t>1. Se realizaron estrategias comunicativas externas con el fin de contribuir a divulgar y posicionar ante la opinión pública a la Secretaría Jurídica Distrital como la máxima autoridad en materia jurídica en Bogotá.
2. Generación de acciones estratégicas en redes sociales que permitan informar a la opinión pública sobre las actividades de la Secretaría Jurídica Distrital.
3. Se realizo la seleccion del material de interes, difundido por los medios de comunicación para el conocimiento de la Secretaria Jurídica Distrital, Dalila Hernández Corzo, y la entidad.</t>
  </si>
  <si>
    <t xml:space="preserve">PORCENTAJE DE EJECUCIÓN DE LOS RECURSOS DE FUNCIONAMIENTO </t>
  </si>
  <si>
    <t xml:space="preserve">En enero de 2018, Tesorería Distrital pago las cuentas por pagar que la SJD emitió a 29 de diciembre de 2018.  
Las Reservas de los Contratos de Combustibles y Mantenimiento de vehículos se están ejecutando conforme a los gastos que los carros asignados a la Secretaría Jurídica Distrital demandan.
A la fecha se tienen los saldos iniciales a 1 de enero de 2018 aplicando el nuevo marco normativo contable de la SJD
</t>
  </si>
  <si>
    <t>PORCENTAJE DE AVANCE EN LA IMPLEMENTACIÓN DE LA ARQUITECTURA EMPRESARIAL EN LA SJD</t>
  </si>
  <si>
    <t xml:space="preserve">NÚMERO DE INFORMES DE SEGUIMIENTO DE LA GESTIÓN DE LA SJD BAJO LA HERRAMIENTA BSC PRESENTADOS </t>
  </si>
  <si>
    <t>PORCENTAJE DE IMPLEMENTACIÓN DEL SISTEMA INTEGRADO DE GESTIÓN DE LA SECRETARÍA JURÍDICA</t>
  </si>
  <si>
    <t>PORCENTAJE DE AVANCE EN EL DISEÑO DE ESTRATEGIAS DE POSICIONAMIENTO PROPUESTAS POR LA OAP DE LA SJD</t>
  </si>
  <si>
    <t>PORCENTAJE DE AVANCE EN LA ESTRATEGIA ORIENTADA A MEJORAR LAS PRÁCTICAS DE GESTIÓN INSTITUCIONAL</t>
  </si>
  <si>
    <t xml:space="preserve">En el primer trimestre del año en curso la DDAD realizó 11 visitas a las oficinas de control interno disciplinario o las que cumplan sus funciones de las siguientes entidades: Secretaría Distrital de Salud, Instituto Distrital de la Participación y Acción Comunal IDPAC, Secretaría Distrital de Movilidad, Secretaría Distrital de Seguridad, Conviviencia y Justicia, UAE de Rehabilitación y Mantenimiento Vial UAERMV, UAE de Catastro Distrital UAECD, Bomberos, Secretaría Distrital de Planeación, Fondo de Prestaciones Económicas, cesantías y Pensiones FONCEP, Empresa de Transporte del Tercer Milenio Trasmilenio S.A, Secretaría Distrital del Hábitat. </t>
  </si>
  <si>
    <r>
      <t>Se desarrollo el 100% de la Implementación de la metodologia para verificar la implementación y actualización del S.I.D., con la aplicación de una encuesta y realizando un ánalisis de las visitas y las capacitaciones, evidenciando que las entidades Distritales no reportan en el SID, los procesos que se encuentran en las OCID, este ánalisis logró la creación de estrategias por parte de la DDAD para la utilización e implementación del SID en las entidades Distritales.</t>
    </r>
    <r>
      <rPr>
        <b/>
        <sz val="11"/>
        <color theme="1"/>
        <rFont val="Calibri"/>
        <family val="2"/>
        <scheme val="minor"/>
      </rPr>
      <t>META CUMPLIDA.</t>
    </r>
  </si>
  <si>
    <t xml:space="preserve">No presenta retrasos, toda vez que la ejecución se realizará para el segundo trimestre de acuerdo con la programación establecida. Para el segundo trimeste se presento un avance con 777 servidores orientados. 
</t>
  </si>
  <si>
    <t>En la actividad Implementar la Infraestructura TIC (Hard, Software y Comunicaciones) se adquirieron las licencias y el soporte de ORACLE, en cuanto a la adquisición de Licencias MS esta línea de contratación fue modificada en el plan inicial y se elimina, como los recursos no se utilizaron se solicitó a la Dirección de Gestión Corporativa se incluya nuevamente esta línea, por otra parte, la contratación del correo electrónico se realizará en el mes de abril, debido a que el servicio finalizará en ese mes. De acuerdo con la actividad Modernizar los Sistemas de Información Misionales y Administrativos de la SJD se realizaron las siguientes actividades: En el proyecto de Análisis, Diseño de la solución del Sistema Integrado Jurídico y la documentación generada en el desarrollo del proyecto en su Fase de Inicio se elaboró el Project Charter, el Plan de Gestion del Proyecto, los planes subsidiarios y el Cronograma del proyecto, estos documentos fueron aprobados conjuntamente con el equipo de Interventoria y el equipo que gerencia el proyecto . En la Fase de Ejecución se realizaron las reuniones preliminares de Levantamiento de Información con cada una de las Direcciones de la SJD con acompañamiento del equipo que gerencia el proyecto y el de interventoria, asi mismo se realizaron las respectivas reuniones semanales de seguimiento al proyecto y  se han identificados las necesidades de integración o interoperabilidad con otras entidades del distrito o del orden Nacional; de igual manera, se han realizado sesiones con algunas de estas entidades.
Con la adquisición de las licencias y el soporte de Oracle se mantiene un servicio opctimo de la infraestructura tecnológica, que permite que se preste un servicio oportuno en las aplicaciones misionales y administrativas de la entidad. Por otra parte, con el inicio del proyecto de Análisis, Diseño de la solución del Sistema Integrado Jurídico se ha obtenido un gran interés en la ejecución del proyecto en el cual a intervenido el Despacho, las Direcciones, el equipo que Gerencia del proyecto con el Contratista y la Interventoria en la fase de inicio y el levantamiento de requerimientos que permitirá inicar con la estructuración del diseño de la solución.</t>
  </si>
  <si>
    <t>Se reportará los dos sistemas informáticos con diagnóstico o intervenidos en el segundo semestre de la vigencia</t>
  </si>
  <si>
    <t>PERCEPCIÓN FAVORABLE POR PARTE DE LOS USUARIOS SOBRE LA COORDINACIÓN JURÍDICA DEL DISTRITO CAPITAL</t>
  </si>
  <si>
    <t>PROG  2016</t>
  </si>
  <si>
    <t>CUMPLIMIENTO POR AÑO METAS PLAN DE DESARROLLO 2016-2020</t>
  </si>
  <si>
    <t>FINALIZADA</t>
  </si>
  <si>
    <t>FINALIZADA 1
CUMPLIDA 2</t>
  </si>
  <si>
    <t>MEDICIÓN</t>
  </si>
  <si>
    <t>Cuenta de FINALIZADA 1
CUMPLIDA 2</t>
  </si>
  <si>
    <t>NIVEL DE CUMPLIMIENTO</t>
  </si>
  <si>
    <t>ESTUDIOS JURÍDICOS REALIZADOS EN TEMAS DE INTERÉS PARA EL DISTRITO CAPITAL</t>
  </si>
  <si>
    <t>POLÍTICA</t>
  </si>
  <si>
    <t>OFICINA TIC</t>
  </si>
  <si>
    <t>ESAL</t>
  </si>
  <si>
    <t>DISCIPLINARIOS</t>
  </si>
  <si>
    <t xml:space="preserve"> DISCIPLINARIOS </t>
  </si>
  <si>
    <t>IMPLEMENTACIÓN DE LAS HERRAMIENTAS DE GESTIÓN Y ADMINISTRATIVAS</t>
  </si>
  <si>
    <t>META PDD</t>
  </si>
  <si>
    <t>22 DÍAS</t>
  </si>
  <si>
    <t>20 ESTUDIOS</t>
  </si>
  <si>
    <t>7 SISTEMAS</t>
  </si>
  <si>
    <t>46 EVENTOS</t>
  </si>
  <si>
    <t>3.000 CIUDADANOS</t>
  </si>
  <si>
    <t>8 DIRECTRICES</t>
  </si>
  <si>
    <t>5 ORIENTACIONES</t>
  </si>
  <si>
    <t>12.000 SERVIDORES</t>
  </si>
  <si>
    <t>1 ENTIDAD</t>
  </si>
  <si>
    <t>100% HERRAMIENTAS</t>
  </si>
  <si>
    <t>100% ARQUITECTURA</t>
  </si>
  <si>
    <t>82% ÉXITO</t>
  </si>
  <si>
    <t>82% EFICIENCIA</t>
  </si>
  <si>
    <t>88% PERCEPCIÓN</t>
  </si>
  <si>
    <t>87% PERCEPCIÓN</t>
  </si>
  <si>
    <t>100% SISTEMA</t>
  </si>
  <si>
    <t>2019-2020</t>
  </si>
  <si>
    <t>PLAN DE DESARROLLO / Qúe nos falta</t>
  </si>
  <si>
    <t>PROGRAMADO  / PLAN DE GOBIERNO</t>
  </si>
  <si>
    <t xml:space="preserve">PLAN ESTRATÉGICO </t>
  </si>
  <si>
    <t>Total general</t>
  </si>
  <si>
    <t>PROGRAMADO 2018</t>
  </si>
  <si>
    <t>EJECUTADO 2018</t>
  </si>
  <si>
    <t>Se divulga información de interés para la opinión pública, respecto de la gestión de la Entidad ante los medios de comunicación y ciudadanía en general. Para el segundo trimestre de la vigencia, mediante la página www.secretariajuridica.gov.co y el twitter juridicadistri ,   la ciudadanía en general, servidores públicos y partes interesadas, tienen la oportunidad de obtener información en diferentes temas:
 10 Actualizaciones en normatividad jurídica para el Distrito – Política e Informática Jurídica.
 Día de la familia.
 Fallo niega demanda que pretendía quitar derechos salariales a funcionarios del Distrito.
 Investigación a dos entidades sin ánimo de lucro por desviación de su objeto social.
 Dirección de Asuntos Disciplinarios superó meta del segundo trimestre en orientación a servidores públicos.
 Secretaría Jurídica Distrital comprometida con la defensa del régimen salariales de los servidores del Distrito.
 Se incrementan los controles a entidades sin ánimo de lucro.
 Ahorros representativos de la Bogotá Jurídica.
 Distrito dará mayor puntaje a licitantes con trabajadores en situación de discapacidad.
 Estrategias para la Implementación del Modelo Integrado de Planeación y Gestión – MIPG.
 |Portafolio de Bienes y Servicios – Secretaria Jurídica Distrital.</t>
  </si>
  <si>
    <t xml:space="preserve">Se publico en la pagina WEB los informes de PQRS con los respectivos análisis y conclusiones. En cumplimiento del Decreto 531 de 2000 .Se evidencia el el 100% de los requerimientos presentados por la ciudadania se registraron en el Sistema. </t>
  </si>
  <si>
    <t xml:space="preserve">DIRECCIÓN DE GESTIÓN CORPORATIVA </t>
  </si>
  <si>
    <t xml:space="preserve">Correo electrónico del 9 de julio </t>
  </si>
  <si>
    <t>GESTION ADMINISTRATIVA</t>
  </si>
  <si>
    <t>Cantidad de bienes adquiridos / Programa de compras</t>
  </si>
  <si>
    <t>Porcentaje de dotación</t>
  </si>
  <si>
    <t>Sumatoria de los bienes adquiridos e instalados</t>
  </si>
  <si>
    <t>Plan de Compras para la vigencia</t>
  </si>
  <si>
    <t>Mide cantidad de bienes adquiridos e instalados enlas instalaciones de la Secretaría Jurídica Distrital.</t>
  </si>
  <si>
    <t>Involucra el diagnóstico de necesidades de bienes a adquirir e instalar en una vigenca</t>
  </si>
  <si>
    <t>Informes de Contratista</t>
  </si>
  <si>
    <t>Plan Anual de adquisiciones y cronograma de instalaciones</t>
  </si>
  <si>
    <t>GESTION DOCUMENTAL</t>
  </si>
  <si>
    <t>Fases implementadas del MGDS / 100% de etapas definidas del MGDS</t>
  </si>
  <si>
    <t>Fases Implementadas</t>
  </si>
  <si>
    <t>Fases desarrolladas e implementadas</t>
  </si>
  <si>
    <t>Total de Fases definidas para implementar el MGDS</t>
  </si>
  <si>
    <t>Mide el % de ejecucion de la implementacion de herramientas administrativas para la vigencia del Proyecto MGDS</t>
  </si>
  <si>
    <t>Totalidad de  fases necesarias para implementar el MGDS</t>
  </si>
  <si>
    <t>Informe de PMR / Cronograma de Planeación</t>
  </si>
  <si>
    <t>Cronograma de Planeación</t>
  </si>
  <si>
    <t>Contratista</t>
  </si>
  <si>
    <t xml:space="preserve">Durante el primer trimestre se solicitaron por parte de las dependencias 9 solicitudes de contratación, se tramitaron en su totalidad.
Fuente: 
SECOP II
El Plan Anual de Adquisiciones - PAA 2018 Segundo Trimestre.
a Programadas (119) Adjudicadas (84)
</t>
  </si>
  <si>
    <t>Se presentó capacidad de respuesta del 100%, teniendo en cuenta que las 13 solicitudes presentadas por las diferentes dependencias, fueron atendidas en su totalidad. Bienes. Movimientos Almacén: Se atendió el 100% de las solicitudes relacionadas con los bienes de la entidad (ingresos, traslados y egresos).  Viáticos y Gastos de Viaje: Se dio atención a las solicitudes presentadas.</t>
  </si>
  <si>
    <t>La Dirección de Gestión Corporativa publica el 100% de las solicitudes de publicación de actos administrativos y notificaciones requerida por las diferentes dependencias de la SJD., a través de la página web, de igual forma a través de la cartelera de cara a la ciudadanía que se encuentra en el lobby de la Alcaldía Mayor se realiza la publicación física de los documentos mencionados dentro de los tiempos de legalidad y se entregan las certificaciones correspondientes lo cual hace parte de los expedientes de la entidad..
Se han presentado errores en la certificaciones expedidas por la Secretaría de General, pero lo anterior no afecta la debida notificación, no obstante la Dirección de Gestión Corporativa a procedido a solicitar los respectivos ajustes.</t>
  </si>
  <si>
    <t xml:space="preserve">Reporte Abril - Mayo: Se elaboro el Estudio Previo para la Licitación de los Instrumentos Archivístcos con el Estudio de Mercado, el cual esta en proceso de revisión por parte del Archivo de Distrital.
Se vienen elaborando los documentos y formatos para convalidar los instrumentos archivístcos para la SJD, establecidos en el decreto 2609 de 2012:
- Procedimiento de Bancos Terminológicos,
- Procedimiento Guía de Servicios y Tramites Internos de la SJD,
- Procedimiento Levantamiento Información de Tablas de Retención Documental,
- Modelo de Requisitos para Implementación del SGDEA - MOREQ,
- Formato de Tablas de Retención Documental,
- Formato Único de Inventario Documental FUID,
- Acompañamiento para realizar las encuestas respectvas a los funcionarios para
el levantamiento de información para construir los insumos de las TRD de Contratación, Financiera,
Oficina Asesora de Planeación, Oficina de Control Interno y Oficina de las Tecnologías, de la
Información y las Comunicaciones
- Tablas de Retención Documental versión 0 de OAP, TICS, OCI, DGC, TH, GC, GD, GF, GA, GAU,
IVC, PIJ, AD, DJ
Reporte Junio: Durante el mes de junio la revisión de los documentos reportados en el periodo anterior, son objeto de evaluación en el marco de la Directiva 001 de 2018 (IGA+10), Directiva que le permite a las entidades Distritales tener un acompañamiento durante la construcción de los instrumentos archivísticos.
Acometida la revisión de los mismos esta Dirección procedió a reportar cero (0%) en el mes de junio, en virtud de la no ejecución de lo estableció en la programación mensualizada de la meta "Implementar el 100% de las herramientas de gestión y administrativas" Como quiera que el propósito del mes de junio era la convalidación de los instrumentos archivísticos ante el Archivo Distrital. </t>
  </si>
  <si>
    <t>Se elaboró el Estudio Previo para el “Suministro e instalación el mobiliario necesario para adecuar y dotar las instalaciones de la Secretaría Jurídica Distrital asignadas en el edificio municipal de la manzana Liévano”, el cual esta en proceso de revisión y en estudio de mercado  (Estudios previos adquisición mobiliario"). De otra parte la Directora de Gestión Corporativa y su equipo de trabajo procedio a desarrollar la gestión necesaria para la adquisición de vehiculos, ya que la Secretaría Jurídica no cuenta con vehiculos de su propiedad para atender las necesidades transporte para fines misionales a los servidores de la Secretaría Juridica Distrital, lo anterior con la correspondiente aprobación de la Secretaría de Hacienda Distrital.  "Justificación Vehiculos".</t>
  </si>
  <si>
    <t>En el segundo trimestre del año se formuló la directiva denominada " Directriz para precisar que conductas son consideradas como actos de corrupción para facilitar su adecuación típica en materia disciplinaria ", realizando el proceso de socialización a los 15 miembros del Comité Distrital de Asuntos Disciplinarios y posterior a la revisión de la Dirección de Doctrina y normativa de la SJD.
El día 13 de junio el Comité Distrital de Asuntos Disciplinarios Aprobó el proyecto de directiva</t>
  </si>
  <si>
    <t>En el segundo trimestre del año se orientaron a 865 servidores públicos y particulares que ejercen funciones públicas, en materia de responsabilidad disciplinaria conforme a lo solicitado por cada entidad.</t>
  </si>
  <si>
    <t>En el segundo trimestre del año se realizó la etapa contractual con el acompañamiento y apoyo de la Dirección de gestión corporativa, en ejecución del contrato No. 088-2018 se está adelantando de manera mancomunada con el contratista Douglas Trade S.A.S, los términos, características y demás detalles para el desarrollo de las capacitaciones que se van a desarrollar en el tercer trimestre del año. De igual manera se está realizando la convocatoria y divulgación de la capacitación por medio de la circular 03 a todas las entidades del Distrito Capital</t>
  </si>
  <si>
    <t>En el segundo trimestre del año en curso la DDAD realizó 10 visitas a las oficinas de control interno disciplinario o las que cumplan sus funciones de las siguientes entidades: Instituto para la Economía Social -IPES-, Orquesta Filarmónica de Bogotá -OFB-, Jardín Botánico Jose Celestino Mutis -JBB-, Instituto Distrital de Desarrollo y Deporte -IDRD-, Caja de Vivienda Popular, Instituto para la Protección de la niñez y la juventud -IDIPRON- Instituto Desarrollo Urbano -IDU-, Instituto para la Investigación Educativa y el Desarrollo Pedagógico -IDEP-, Instituto Distrital de Turismo -IDT-, Unidad Administrativa Especial de Servicios Públicos UAESP</t>
  </si>
  <si>
    <t xml:space="preserve"> Los abogados de representación judicial realizaron lo siguiente: Se asistió a 78 diligencias en los diferentes despachos judiciales, se relacionan las 8 fichas de conciliación y las 17 de pacto de cumplimiento realizadas por cada uno de los abogados de representación
directamente en el Sistema de Información de Procesos Judiciales SIPROJWEB. Presentaron informe mensual de los movimientos o actuaciones procesales surtidas en los procesos judiciales asignados. Asistieron a 12 entidades distritales a participar en los Comités de
Conciliación, en los cuales se trataron 108 casos y presentaron 10 casos al Comité de Conciliación de la Secretaría Jurídica. 
</t>
  </si>
  <si>
    <t xml:space="preserve">Durante el Trimestre se notificaron y registraron en SIPROJ 473 procesos judiciales, 190 Conciliaciones Judiciales, 22 subsanaciones a Conciliaciones Extrajudiciales. y se gestionaron 1415 tutelas. Se realizaron 24 mesas de seguimiento con la participación de 19 entidades y 147
funcionarios. Se realizaron 22 mesas de trabajo relacionadas con el tema contable y en las cuales se solicita la participación del área financiera y jurídica de 19 entidades y 68 funcionarios. Se realizaron 47 sesiones de capacitación a usuarios nuevos con la participación de 36
entidades y 83 funcionarios. Se realizaron 18 mesas de trabajo y seguimiento a procesos penales con la participación de 16 entidades y 53 funcionarios. Se crearon 30 usuarios nuevos y se activaron 66 usuarios de diferentes entidades. Se realizaron las parametrizaciones
solicitadas por los usuarios. Se realizaron 4 mesas de trabajo con Secretaría de Hacienda para adelantar el desarrollo de la nueva metodología de contingente judicial. Se participó en 4 mesas de trabajo con la firma INDUDATA para el levantamiento de requerimientos para el
desarrollo del nuevo sistema de información. Se realizó análisis de Informe de Gestión de las Entidades Distritales. </t>
  </si>
  <si>
    <t xml:space="preserve">Decreto 2012 5-04-2018 • Por medio del cual se establecen disposiciones para el ejercicio de la representación judicial y extrajudicial de las Entidades del Nivel Central de Bogotá, D.C., se efectúan unas delegaciones y se dictan otras disposiciones.
Directiva 15 31-05-2018 Lineamientos Para la Prevención del Daño Antijurídico en materia de Contrato Realidad.
Adicionalmente desde la Direción Distrital de Defensa Judicial y Prevención del Daño Antijurídico se proyecto: Resolucion 45 del 24-05-2018, Resolución 49 del 29-05-2018 y las Circulares 13, 15 y 17. </t>
  </si>
  <si>
    <t>LOGRO DE ÉXITO PROCESAL A JUNIO DE 2018: A la fecha El Distrito Capital presenta 5.117 procesos terminados: 4.395 favorables y 722 desfavorables alcanzando un éxito procesal cualitativo del 85.89%.</t>
  </si>
  <si>
    <t>LOGRO EFICIENCIA FISCAL A JUNIO DE 2018: A la fecha, se mantiene el nivel de eficiencia fiscal el cual se ubica en el 89% representado en el valor de las pretensiones indexadas de los procesos que finalizaron con fallo a favor de las entidades del Distrito Capital.
BENEFICIOS: El impacto del éxito de eficiencia fiscal acumulado en términos de pretensiones indexadas ha permitido ahorrar a la ciudad $2.0 Billones de pesos y el D.C. ha sido condenado en 238 mil millones de pesos, lo cual representa una eficiencia fiscal del 89%.</t>
  </si>
  <si>
    <t>Se emitieron conceptos jurídicos en un tiempo promedio de 22.3 días hábiles, disminuyendo el tiempo de respuesta el cual tiene como meta 22,5 días hábiles para la vigencia 2018. Estos conceptos se elaboraron con base en los siguientes temas:
 Elección de miembros del consejo de administración de la propiedad horizontal.
 Manejo información contable convenios interadministrativos Fondo de Vigilancia y Seguridad de Bogotá en liquidación - Fondos de Desarrollo Local.
 Aplicación ley de garantías.
 Vigencias Política Pública Distrital de comunicación comunitaria adoptada mediante Decreto Distrital 150 de 2008.
 Facultades del Alcalde Mayor para devolver las ternas de los Alcaldes Locales elaboradas por las Juntas Administradoras Locales.
 Consulta relacionada con la reglamentación para las Fundaciones.
 Elección y período de miembros de junta directiva de ESAL.</t>
  </si>
  <si>
    <t>herramientas de seguimiento (20%), la cual se realizó mediante capacitaciones</t>
  </si>
  <si>
    <t>desarrolladas por la empresa Xertica, en las que, a partir del conocimiento de las posibles</t>
  </si>
  <si>
    <t>se encuentra disponible en el enlace electrónico</t>
  </si>
  <si>
    <t>I8.</t>
  </si>
  <si>
    <t>Durante el segundo trimestre se desarrollaron las tareas de: 1) evaluar la unificación de las
herramientas de seguimiento (20%), la cual se realizó mediante capacitaciones
desarrolladas por la empresa Xertica, en las que, a partir del conocimiento de las posibles
funcionalidades, se plantearon sugerencias para la unificación7. 2) Proponer una
metodología de unificación de herramientas, a través de una propuesta presentada por la
empresa Xertica, la cual se basó en las capacitaciones y reuniones previas8. 3) Unificar la
herramienta de seguimiento en google drive con base en el trabajo previo realizado9, la cual
se encuentra disponible en el enlace electrónico
https://drive.google.com/open?id=1GtAGCrWSChhQ7ekILBG3S7lHtPSSojOIapMPHS0_O
I8.                     / META CUMPLIDA</t>
  </si>
  <si>
    <t>Durante el periodo se diagnosticaron las necesidades y se definieron las tareas en el equipo
de la Dirección (5%) y se socializó la metodología para desarrollar el espacio de dialogo,
actividades estas realizadas en el Subcomité de Autocontrol del 27 de abril de 2018.
Además, se desarrolló el primer espacio de diálogo, relacionado con los criterios para tener
en cuenta en la formulación del proyecto de Decreto de consolidación de las delegaciones
del Alcalde Mayor6.</t>
  </si>
  <si>
    <t>Durante el periodo se definió un primer borrador de metodología para desarrollar el espacio
de dialogo (10%), la cual está sujeta a los ajustes que resulten del proceso de diagnóstico
de necesidades y socialización con el equipo de la DDDAN en los meses de abril y mayo4
.</t>
  </si>
  <si>
    <t xml:space="preserve">Se realizo la migrarción de  la información en herramienta de seguimiento de Microsoft Excel a Drive de Google (20%) e incorporación de nuevas funcionalidades / Realizar Pruebas de confiabilidad de la Información (20%). </t>
  </si>
  <si>
    <t>Se realizó la jornada de orientación, cuyo tema fue “la sostenibilidad de las entidades sin ánimo de lucro”, la cual se desarrolló el día 26 de junio de 2018 en el Auditorio Huitaca en el horario de 7:30 am a 12:00 pm. Contó con la participación de 385 personas caracterizadas como Representantes de Entidades sin ánimo de lucro y ciudadanía en general</t>
  </si>
  <si>
    <t>Se dio aplicación a la encuesta de percepción dirigida a la ciudadanía que usa los servicios en el punto de atención obteniendo un total 163 encuestas diligenciadas, de manera general se observa que el 95% califica los servicios de la Dirección como excelente y bueno.</t>
  </si>
  <si>
    <t>Se efectuaron diferentes mesas de trabajo con las cuales se avanzó en la recolección de información, Durante el mes de abril se realizaron tres (3) mesas de trabajo con la Secretaría de Ambiente, Secretaría de Salud y Secretaría de Cultura, Recreación y Deporte a fin de socializar la metodología de participación en la construcción del documento técnico, obteniendo una respuesta favorable, producto de las cuales se delegaron representantes que apoyaron el desarrollo de las mesas de trabajo programadas. Adicionalmente, con la colaboración de la Secretaría de Planeación Distrital, se efectuó el taller sobre la formulación de políticas públicas en el marco de la Guía Metodológica, que tuvo la participación de los delegados de las cuatro (4) Secretarías y funcionarios de la Secretaría Jurídica.</t>
  </si>
  <si>
    <t>AVANCE EN EL FORTALECOMIENTO DE UN CANAL  DE COMUNICACIÓN QUE OPTIMICE LA ATENCIÓN A LA CIUDADANÍA</t>
  </si>
  <si>
    <t>Durante el segundo trimestre se profirieron un total de 43 actos administrativos con los cuales se dio fin a los procesos administrativos sancionatorios que se encontraban en curso,</t>
  </si>
  <si>
    <t>Se dio cumplimiento a lo programado , con la emisión de dos estudios juridicos estudios jurídicos terminados y entregados , anunciados a continuación: 
1. Manual de prevención y detección de la colusión en procesos de contratación estatal
2. Régimen Jurídico de la expropiación aplicable en el Distrito Capital.</t>
  </si>
  <si>
    <t xml:space="preserve">Se realizaron dos (2) Jornadas de Orientación Jurídica:
1. Ley de infraestructura - aspectos contractuales para la construcción en el distrito
2. Liquidación de contratos, convenios y tasación de perjuicios
</t>
  </si>
  <si>
    <t>u</t>
  </si>
  <si>
    <t>Se vienen adelantando las siguientes actividades:
- Proyecto de Decreto Modelo de Gestión Jurídica Pública
- Elaboración de la Política de Prevención del Daño Antijurídico
- Realizar el seguimiento a la Dirección de Doctrina en la elaboración de estándar mínimo, para la emisión de Conceptos.
- Realizar modelos estándar de matriz de riesgos, actas de liquidación y estudios previos. entre otras.</t>
  </si>
  <si>
    <t>Normas incorporadas: En el período comprendido entre Abril y Junio se han incorporado 584 normas al sistema de Información Jurídica Régimen
Legal.
b) Tematizaciones: En el mismo período, fueron tematizadas 795 normas en el
sistema de información jurídico Régimen Legal.
c) Boletines Jurídicos: Han sido expedidos 13 Boletines Jurídicos:  Estos Boletines son publicados en Régimen Legal para consulta de los usuarios; contienen de manera semanal las normas distritales y nacionales de mayor impacto en el Distrito, de las cuales se exalta una noticia de interés y una noticia destacada para el Distrito, y se agrega un dato curioso de la ciudad de
Bogotá. (Además estos pueden ser consultados en la página web de la Secretaría
Jurídica Distrital y en Régimen Legal)</t>
  </si>
  <si>
    <t>Se expidieron un total de 3 lineamientos, orientados a la mejora de las prácticas de contratación en el Distrito Capital:
1. Protección de la mujer embarazada en el contrato de prestación de servicios
2. Alcance a la Directiva 003 de 2017 referente a la contratación con Entidades Sin Ánimo de Lucro - Decreto 092 de 2017.
3.Lineamientos para la prevención del daño antijurídico en materia de Contrato Realidad.
No obstante, el cuarto lineamiento programado sera presentado para el tercer trimestre dado que su publicación sera en el mes de Julio:
- Recomendaciones en Materia de Contratación. (Se proyectó, reviso y aprobó en el mes de junio, el trámite de numeración y publicación tardo hasta el día 5 de julio 2018.)</t>
  </si>
  <si>
    <t xml:space="preserve">Se reporta el  cumplimiento de lo programado (Programado 30%) dado que se superó el porcentaje de ejecución (Ejecutado 42%) para el segundo trimestre , teniendo en cuenta que los gastos de Funcionamiento superaron el porcentaje programado para el segundo trimestre debido a la interacción constante entre el proceso de Gestión Contractual y Gestión Financiera, por lo anterior a la fecha se tienen:
- Comprometido (41,8%) 
- Girados (29%)
</t>
  </si>
  <si>
    <t>Para el primer trimestre de la vigencia se consolido el Informe de Gestión y Resultados correspondiente al 1er trimestre de la vigencia, el cual se publico en la pagina de la Entidad</t>
  </si>
  <si>
    <t xml:space="preserve">Para el segundo trimestre de la vigencia la OAP viene adelantando la Implementación del aplicativo S.M.A.R.T. – Sistema para la medición, análisis, y reporte para la toma de decisiones-, el cual está conformado por módulos tales como planes y proyectos, riesgos, indicadores, gestión ambiental, mejora, documentos y producto no conforme, entre otros; lo que permite realizar la programación y seguimiento a la gestión realizada por las dependencias que conforman la Entidad. Se da continuidad al cargue progresivo de información necesaria para la operación del aplicativo el cual se viene realizando desde el primer trimestre de la vigencia.
Así mismo, se viene realizando la adecuación y ajuste del Modelo de Operación de Planes, Programas y Proyectos de la Secretaría Jurídica con el Modelo Integrado de Planeación y Gestión (MIPG).
- Dentro de las actividades orientadas a adelantar las gestiones para la certificación de la entidad bajo la norma NTC ISO 9001: 2015, en el segundo trimestre se adelantaron mesas Mesas técnicas orientadas a caracterizar los productos y servicios de la entidad. / Control y seguimiento a la construcción de las tablas de retención documental / Dos jornadas de sensibilización sobre Fundamentos en gestión de calidad y preparación auditoría de certificación, dirigidas a los colaboradores de los procesos de Gestión Normativa y Conceptual y Defensa Judicial y Extrajudicial.
</t>
  </si>
  <si>
    <t>Esta meta presente un avance del 20% con corte al segundo trimestre de la vigencia. En cumplimiento de lo anterior, se propuso y desarrolló un modelo de revisión estratégica para la Secretaría Jurídica Distrital, como insumo para la construcción de una propuesta de ajuste al modelo actual de Arquitectura Empresarial.</t>
  </si>
  <si>
    <t>Para el periodo comprendido entre los meses de Abril y  Junio 2018 ( segundo trimestre),  se consolido el Informe de Gestión y Resultados correspondiente al 2do trimestre de la vigencia, el cual se publico en la pagina de la Secretaria Juridica Distrital. 
Dentro de la meta, se contempla la administración de las herramientas de gestión y seguimiento definidas por la entidad, para su análisis y mejora, cuyos resultados se reportaron de manera periódica a la Alta Dirección. Así mismo, se adelantan las siguientes actividades:
 Verificación y registro de la información de los indicadores de acción y gestión de la entidad y su publicación en la página web e intranet.
 Presentación del seguimiento a la ejecución presupuestal de la entidad, así como a cada uno de los cuatro proyectos de inversión, analizando desde la expedición de CDP hasta los giros realizados, de manera comparativa entre diferentes comités.
 Asesoría y acompañamiento en la elaboración de Fichas Técnicas de indicadores.
 Se realizaron los seguimientos presupuestales a los proyectos de inversión de la Entidad.</t>
  </si>
  <si>
    <t xml:space="preserve">Se adelantaron varias actividades que apuntan a la mejores practicas de la gestión institucional de la SJD : 
- Divulgación de piezas comunicacionales que evidencian logros y resultados alcanzados por la entidad.
- Divulgación de videos en donde se presentan los Bienes y Servicios de la Entidad. 
- Seguimiento al cumplimiento de actividades del PAAC de la Secretaría Jurídica Distrital, a partir de la revisión constante a las actividades de responsabilidad de la Oficina Asesora de Planeación para desarrollar en el mes de junio de 2018..
- Se efectuó retroalimentación a las diferentes áreas responsables de los temas, se consolidó y se divulgó el primer seguimiento del Plan Anticorrupción y de Atención al Ciudadano 2018.
- Ley de Transparencia: publicación de documentos del sistema integrado de gestión en la intranet, noticias y otros documentos en la página web, de acuerdo de los requisitos de la ley de transparencia y las necesidades de la Oficina Asesora de Planeación.
-Liderado por la Oficina Asesora de Planeación, se consolida el Portafolio de Bienes y Servicios de la Secretaría Jurídica Distrital.
- Participación en : Política Pública LGBTI, Política Pública de Discapacidad, Plan Estadístico de Bogotá, Política Pública Distrital de Transparencia, Integridad y no Tolerancia con la Corrupción, Plan Institucional de Gestión Ambiental –PIGA. </t>
  </si>
  <si>
    <t xml:space="preserve">
Para el primer trimestre se elaboraron los siguientes informes de ley definidos en el Plan Anual de Auditoria - 2018:
1.    AUSTERIDAD DEL GASTO
2.    INFORMES DE REPORTE AL PLAN ANUAL DE AUDITORIA
3.    INFORME DE CUMPLIMIENTO A LA DIRECTIVA 003 DE 2013
Se realizaron las auditorías programadas en el P.A.A. en el segundo trimestre de la vigencia, a las siguientes dependencias de la Secretaria Jurídica Distrital:
1. DIRECCIÓN DE GESTIÓN NORMATIVA Y CONCEPTUAL 
2. DIRECCIÓN DE DEFENSA JUDICIAL Y PREVENCIÓN DEL DAÑO ANTIJURÍDICO 
3. OFICINA ASESORA DE PLANEACIÓN OFICINA TIC
4. DIRECCIÓN DE GESTIÓN CORPORATIVA (3 procesos)
</t>
  </si>
  <si>
    <t>34.82%</t>
  </si>
  <si>
    <t>Para la vigencia 2018 y con corte al segundo trimestre de la vigencia 2018, esta meta presenta un avance del 17% a la fecha, desarrollado mediante la adquisición de las Impresoras, Correo Electrónico, Hosting, garantizando el servicio de comunicación en la entidad necesario para el desarrollo de las actividades que comprenden la gestión.
Así mismo mediante la adquisición del Canal de Internet, se logra independencia frente a este tema, dado que se venía contando con el apoyo de la Secretaria General frente a los servicios de comunicaciones; Mejorando la navegación, la velocidad y descargue de archivos en las instalaciones de la entidad y en el punto del Supercade C.A.D, el cual beneficiará a los ciudadanos que acudan a los servicios prestados por la Secretaria Jurídica Distrital.
En cuanto a los Sistemas Misionales y Administrativos, se han atendido y clasificado las solicitudes y requerimientos, cuando se presenta la ocurrencia de mensajes de error no previstos durante las etapas de soporte y mantenimiento, para mantener el servicio y las funcionales estables, lo que permite no afectar las actividades diarias de los funcionarios y prestar un mejor servicio a la ciudadanía en general.
Para el proyecto de Análisis, Diseño de la solución del Sistema Integrado Jurídico, desde el Despacho y Direcciones de la Secretaria Jurídica Distrital, se han validado los requerimientos del Sistema Integrado Jurídico de acuerdo con la fase de entendimiento, lo que permitió la finalización de la etapa de Análisis, e iniciar con la etapa de Diseño del proyecto, con el acompañamiento del Equipo de expertos y la interventoría.</t>
  </si>
  <si>
    <t>AVANCE EN EL  IMPLEMENTACIÓN  DE LA INFRAESTRUCTURA TECNOLÓGICA QUE SOPORTA LOS SISTEMAS DE INFORMACIÓN JURÍDICOS</t>
  </si>
  <si>
    <t>Se atendió y clasificó las solicitudes de los incidentes y requerimientos cuando se presenta la ocurrencia de mensajes de error no previstos durante las etapas de soporte y mantenimiento de los Sistemas Misionales, Administrativos por medio de la Herramienta de Soporte GLPI, resolviendo dudas, absolviendo consultas, solucionando inconvenientes, explicando la operatividad y realizando las pruebas respectivas, de tal forma que facilite la identificación de mantenimiento de los componentes requeridos, priorizando las soluciones del mismo en los tiempos establecidos para tal efecto y gestionar los incidentes reportadas con el fin de tener el registro de una base de conocimiento para los sistemas misionales y administrativos de la entidad. Por otra parte, se realizó una mesa de trabajo con los ingenieros Ingeniero Edgar Ovalle y los ingenieros que soportan los sistemas administrativos, para realizar un diagnóstico y afinamientos en la plataforma de bases de datos Oracle de la entidad, con el objeto de optimizar el software administrativo.</t>
  </si>
  <si>
    <t>Para el segundo trimestre de la vigencia se vienen adelantando varias actividades, que se describen a continuación: Contratación de las Impresoras con la Orden de Compra No. 28672, alquilando catorce (14) Impresoras Multifuncionales B/ N y una (1) Impresora de color.                                                                                                                                       Se contrató Correo Electrónico Orden de Compra No. 15171, se adquirieron 200 buzones de Correo con capacidad ilimitada de Almacenamiento – Acceso a las Apps for Work para cada uno de ellos, además un servicio de respaldo información de los buzones y Soporte técnico Categoría 1 Plata pago por Horas. Se contrató el Hosting con la Orden de Compra No. 2851, se realizó la adquisición del servicio de Hosting para el Portal Web de la entidad. Se contrató el Canal de Internet con la Orden de Compra No. 28803, realizando la compra del servicio de conexión a Internet hasta el 31 de diciembre del 2018 requerido por la entidad, este proceso se llevó a cabo por la plataforma de Tienda Virtual del Estado Colombiano para las instalaciones de la Secretaría Jurídica Distrital y el punto de atención Cade CAD.                                                                                                                                                                                                      En cuanto a modernizar los Sistemas de Información Misionales y Administrativos de la SJD, se realizaron las siguientes actividades: Se realizó diagnóstico y afinamientos en las bases de datos de los sistemas administrativos con el objeto de optimizar el software en la infraestructura de la entidad. Se atendió y clasificó las solicitudes o requerimientos cuando se presenta la ocurrencia de mensajes de error no previstos durante las etapas de soporte y mantenimiento de los Sistemas Misionales, Administrativos por medio de la Herramienta de Soporte GLPI.                                                                                     En el proyecto de Análisis, Diseño de la solución del Sistema Integrado Jurídico y la documentación generada en el desarrollo del proyecto es la siguiente:
Se realizaron reuniones de validación de requerimientos con las diferentes Direcciones Misionales, para identificar que la información recogida por el contratista en la etapa de entendimiento fue clara y comprendió el funcionamientos actual de los procesos misionales que hacen parte del proyecto, con el objeto de documentar los requerimientos y las necesidades expresadas por los usuarios, la cual dio como resultado la culminación de la fase de análisis, con la entrega de los siguientes documentos: Documento de Actores, Matriz RACI y el Documento de Análisis con el cual se entrega el Documento de Análisis de la solución, Documentos de Requerimientos y Documentos de Casos de Uso y el proyecto se encuentra en fase de Diseño</t>
  </si>
  <si>
    <t>El Proyecto alcanzó una ejecución del 78,41% sobrepasando la meta establecida para el trimestre que fue del 75%, El impacto es significativo, tal y como se puede observar en el desarrollo de las metas físicas y presupuestales del proyecto que muchas de ellas sobrepasaron las expectativas fijadas para el trimestre.</t>
  </si>
  <si>
    <t>La encuestaseremitióalasentidadesmediantelaCircular016de2018.Lamismafuecontestadapor49entidadesdelsectorcentralydescentralizado,representadoun90%delatotalidaddelamuestra.Sealcanzóunaprecepciónpromediopositivadelaspreguntasdel87% sumandoypromediandolasvaloracionesconsideradascomoExcelentey buena.</t>
  </si>
  <si>
    <t>Se gestionaron oportunamente en el trimestre 256 requerimientos de competencia de la Subsecretaría. En el Anexo 1 se remite el detalle de los requerimientos y su tipología del trimestre y su acumulado.</t>
  </si>
  <si>
    <t>REQUERIMIENTOS JURÍDICOS GESTIONADOS EN LOS TIEMPOS ESTABLECIDOS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</si>
</sst>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
    <numFmt numFmtId="41" formatCode="_-* #,##0_-;\-* #,##0_-;_-* &quot;-&quot;_-;_-@_-"/>
    <numFmt numFmtId="164" formatCode="0.0%"/>
  </numFmts>
  <fonts count="89" x14ac:knownFonts="1">
    <font>
      <sz val="11"/>
      <color theme="1"/>
      <name val="Calibri"/>
      <family val="2"/>
      <scheme val="minor"/>
    </font>
    <font>
      <sz val="11"/>
      <color theme="1"/>
      <name val="Calibri"/>
      <family val="2"/>
      <scheme val="minor"/>
    </font>
    <font>
      <sz val="8"/>
      <color theme="1"/>
      <name val="Arial"/>
      <family val="2"/>
    </font>
    <font>
      <b/>
      <sz val="11"/>
      <color theme="1"/>
      <name val="Arial"/>
      <family val="2"/>
    </font>
    <font>
      <b/>
      <sz val="8"/>
      <color theme="1"/>
      <name val="Arial"/>
      <family val="2"/>
    </font>
    <font>
      <sz val="7"/>
      <color theme="1"/>
      <name val="Arial"/>
      <family val="2"/>
    </font>
    <font>
      <sz val="8"/>
      <color theme="0"/>
      <name val="Arial"/>
      <family val="2"/>
    </font>
    <font>
      <sz val="10"/>
      <color theme="1"/>
      <name val="Arial"/>
      <family val="2"/>
    </font>
    <font>
      <b/>
      <sz val="7"/>
      <color rgb="FF000000"/>
      <name val="Arial"/>
      <family val="2"/>
    </font>
    <font>
      <b/>
      <sz val="6"/>
      <color rgb="FF000000"/>
      <name val="Arial"/>
      <family val="2"/>
    </font>
    <font>
      <sz val="10"/>
      <name val="Arial"/>
      <family val="2"/>
    </font>
    <font>
      <sz val="12"/>
      <name val="Book Antiqua"/>
      <family val="1"/>
    </font>
    <font>
      <b/>
      <sz val="12"/>
      <name val="Tahoma"/>
      <family val="2"/>
    </font>
    <font>
      <sz val="12"/>
      <name val="Tahoma"/>
      <family val="2"/>
    </font>
    <font>
      <sz val="12"/>
      <color theme="1"/>
      <name val="Arial Narrow"/>
      <family val="2"/>
    </font>
    <font>
      <b/>
      <sz val="11"/>
      <color theme="1"/>
      <name val="Calibri"/>
      <family val="2"/>
      <scheme val="minor"/>
    </font>
    <font>
      <b/>
      <sz val="9"/>
      <color theme="1"/>
      <name val="Arial"/>
      <family val="2"/>
    </font>
    <font>
      <b/>
      <sz val="7"/>
      <color theme="1"/>
      <name val="Arial"/>
      <family val="2"/>
    </font>
    <font>
      <b/>
      <sz val="9"/>
      <color theme="3"/>
      <name val="Arial"/>
      <family val="2"/>
    </font>
    <font>
      <b/>
      <sz val="5"/>
      <color theme="1"/>
      <name val="Arial"/>
      <family val="2"/>
    </font>
    <font>
      <sz val="11"/>
      <color theme="0"/>
      <name val="Calibri"/>
      <family val="2"/>
      <scheme val="minor"/>
    </font>
    <font>
      <b/>
      <sz val="8"/>
      <color theme="0"/>
      <name val="Arial"/>
      <family val="2"/>
    </font>
    <font>
      <b/>
      <sz val="22"/>
      <color theme="0"/>
      <name val="Calibri"/>
      <family val="2"/>
      <scheme val="minor"/>
    </font>
    <font>
      <b/>
      <sz val="24"/>
      <color theme="1"/>
      <name val="Calibri"/>
      <family val="2"/>
      <scheme val="minor"/>
    </font>
    <font>
      <sz val="12"/>
      <color theme="1"/>
      <name val="Calibri"/>
      <family val="2"/>
      <scheme val="minor"/>
    </font>
    <font>
      <sz val="16"/>
      <color theme="1"/>
      <name val="Calibri"/>
      <family val="2"/>
      <scheme val="minor"/>
    </font>
    <font>
      <b/>
      <sz val="20"/>
      <color theme="1"/>
      <name val="Calibri"/>
      <family val="2"/>
      <scheme val="minor"/>
    </font>
    <font>
      <b/>
      <sz val="22"/>
      <color theme="1"/>
      <name val="Calibri"/>
      <family val="2"/>
      <scheme val="minor"/>
    </font>
    <font>
      <b/>
      <sz val="12"/>
      <color theme="1"/>
      <name val="Calibri"/>
      <family val="2"/>
      <scheme val="minor"/>
    </font>
    <font>
      <b/>
      <sz val="16"/>
      <color theme="1"/>
      <name val="Calibri"/>
      <family val="2"/>
      <scheme val="minor"/>
    </font>
    <font>
      <b/>
      <sz val="28"/>
      <color theme="1"/>
      <name val="Calibri"/>
      <family val="2"/>
      <scheme val="minor"/>
    </font>
    <font>
      <b/>
      <sz val="28"/>
      <color theme="0"/>
      <name val="Calibri"/>
      <family val="2"/>
      <scheme val="minor"/>
    </font>
    <font>
      <sz val="24"/>
      <color theme="1"/>
      <name val="Calibri"/>
      <family val="2"/>
      <scheme val="minor"/>
    </font>
    <font>
      <sz val="8"/>
      <color theme="1"/>
      <name val="Calibri"/>
      <family val="2"/>
      <scheme val="minor"/>
    </font>
    <font>
      <b/>
      <sz val="12"/>
      <color theme="1"/>
      <name val="Arial"/>
      <family val="2"/>
    </font>
    <font>
      <b/>
      <sz val="14"/>
      <color theme="1"/>
      <name val="Arial"/>
      <family val="2"/>
    </font>
    <font>
      <b/>
      <sz val="22"/>
      <color theme="0"/>
      <name val="Arial"/>
      <family val="2"/>
    </font>
    <font>
      <b/>
      <sz val="22"/>
      <color theme="1"/>
      <name val="Arial"/>
      <family val="2"/>
    </font>
    <font>
      <sz val="9"/>
      <color theme="1"/>
      <name val="Arial"/>
      <family val="2"/>
    </font>
    <font>
      <sz val="8"/>
      <name val="Arial"/>
      <family val="2"/>
    </font>
    <font>
      <sz val="11"/>
      <color indexed="8"/>
      <name val="Calibri"/>
      <family val="2"/>
    </font>
    <font>
      <b/>
      <sz val="8"/>
      <name val="Calibri"/>
      <family val="2"/>
    </font>
    <font>
      <sz val="7"/>
      <name val="Arial"/>
      <family val="2"/>
    </font>
    <font>
      <b/>
      <sz val="6"/>
      <color theme="1"/>
      <name val="Arial"/>
      <family val="2"/>
    </font>
    <font>
      <b/>
      <sz val="8"/>
      <name val="Arial"/>
      <family val="2"/>
    </font>
    <font>
      <b/>
      <sz val="10"/>
      <color theme="1"/>
      <name val="Arial"/>
      <family val="2"/>
    </font>
    <font>
      <b/>
      <sz val="72"/>
      <color theme="1"/>
      <name val="MT Extra"/>
      <family val="1"/>
      <charset val="2"/>
    </font>
    <font>
      <sz val="8"/>
      <color rgb="FF000000"/>
      <name val="Segoe UI"/>
      <family val="2"/>
    </font>
    <font>
      <u/>
      <sz val="11"/>
      <color theme="10"/>
      <name val="Calibri"/>
      <family val="2"/>
      <scheme val="minor"/>
    </font>
    <font>
      <b/>
      <sz val="18"/>
      <color theme="1"/>
      <name val="Calibri"/>
      <family val="2"/>
      <scheme val="minor"/>
    </font>
    <font>
      <sz val="10"/>
      <color theme="1"/>
      <name val="Calibri"/>
      <family val="2"/>
      <scheme val="minor"/>
    </font>
    <font>
      <sz val="12"/>
      <color theme="0"/>
      <name val="Calibri"/>
      <family val="2"/>
      <scheme val="minor"/>
    </font>
    <font>
      <sz val="7"/>
      <color theme="1"/>
      <name val="Calibri"/>
      <family val="2"/>
      <scheme val="minor"/>
    </font>
    <font>
      <b/>
      <sz val="9"/>
      <color theme="1"/>
      <name val="Calibri"/>
      <family val="2"/>
      <scheme val="minor"/>
    </font>
    <font>
      <b/>
      <sz val="11"/>
      <color theme="0"/>
      <name val="Calibri"/>
      <family val="2"/>
      <scheme val="minor"/>
    </font>
    <font>
      <b/>
      <sz val="10"/>
      <color theme="1"/>
      <name val="Calibri"/>
      <family val="2"/>
      <scheme val="minor"/>
    </font>
    <font>
      <b/>
      <sz val="22"/>
      <color theme="8" tint="-0.249977111117893"/>
      <name val="Calibri"/>
      <family val="2"/>
      <scheme val="minor"/>
    </font>
    <font>
      <sz val="10"/>
      <color theme="8" tint="-0.249977111117893"/>
      <name val="Calibri"/>
      <family val="2"/>
      <scheme val="minor"/>
    </font>
    <font>
      <sz val="9"/>
      <name val="Arial"/>
      <family val="2"/>
    </font>
    <font>
      <sz val="8"/>
      <color theme="0"/>
      <name val="Calibri"/>
      <family val="2"/>
      <scheme val="minor"/>
    </font>
    <font>
      <sz val="11"/>
      <name val="Calibri"/>
      <family val="2"/>
      <scheme val="minor"/>
    </font>
    <font>
      <sz val="12"/>
      <name val="Calibri"/>
      <family val="2"/>
      <scheme val="minor"/>
    </font>
    <font>
      <sz val="7"/>
      <name val="Calibri"/>
      <family val="2"/>
      <scheme val="minor"/>
    </font>
    <font>
      <sz val="8"/>
      <name val="Calibri"/>
      <family val="2"/>
      <scheme val="minor"/>
    </font>
    <font>
      <sz val="24"/>
      <color theme="4" tint="0.79998168889431442"/>
      <name val="Calibri"/>
      <family val="2"/>
      <scheme val="minor"/>
    </font>
    <font>
      <b/>
      <sz val="18"/>
      <color theme="1"/>
      <name val="Arial"/>
      <family val="2"/>
    </font>
    <font>
      <b/>
      <sz val="8"/>
      <color theme="1"/>
      <name val="Calibri"/>
      <family val="2"/>
      <scheme val="minor"/>
    </font>
    <font>
      <b/>
      <sz val="18"/>
      <color theme="3" tint="-0.249977111117893"/>
      <name val="Calibri"/>
      <family val="2"/>
      <scheme val="minor"/>
    </font>
    <font>
      <b/>
      <sz val="14"/>
      <color theme="1"/>
      <name val="Calibri"/>
      <family val="2"/>
      <scheme val="minor"/>
    </font>
    <font>
      <sz val="10"/>
      <color rgb="FF222222"/>
      <name val="Arial"/>
      <family val="2"/>
    </font>
    <font>
      <b/>
      <sz val="12"/>
      <color theme="1"/>
      <name val="Book Antiqua"/>
      <family val="1"/>
    </font>
    <font>
      <sz val="12"/>
      <color theme="1"/>
      <name val="Book Antiqua"/>
      <family val="1"/>
    </font>
    <font>
      <b/>
      <sz val="72"/>
      <color rgb="FF00FF00"/>
      <name val="Calibri"/>
      <family val="2"/>
      <scheme val="minor"/>
    </font>
    <font>
      <b/>
      <sz val="16"/>
      <name val="Calibri"/>
      <family val="2"/>
      <scheme val="minor"/>
    </font>
    <font>
      <sz val="16"/>
      <name val="Calibri"/>
      <family val="2"/>
      <scheme val="minor"/>
    </font>
    <font>
      <b/>
      <sz val="16"/>
      <color theme="4" tint="-0.499984740745262"/>
      <name val="Calibri"/>
      <family val="2"/>
      <scheme val="minor"/>
    </font>
    <font>
      <b/>
      <sz val="32"/>
      <color rgb="FFFFFFFF"/>
      <name val="Calibri"/>
      <family val="2"/>
    </font>
    <font>
      <sz val="14"/>
      <color rgb="FF000000"/>
      <name val="Calibri"/>
      <family val="2"/>
    </font>
    <font>
      <b/>
      <sz val="18"/>
      <color rgb="FF000000"/>
      <name val="Calibri"/>
      <family val="2"/>
    </font>
    <font>
      <b/>
      <sz val="12"/>
      <color rgb="FF000000"/>
      <name val="Calibri"/>
      <family val="2"/>
    </font>
    <font>
      <b/>
      <sz val="14"/>
      <color rgb="FF000000"/>
      <name val="Calibri"/>
      <family val="2"/>
    </font>
    <font>
      <b/>
      <sz val="14"/>
      <color rgb="FF548235"/>
      <name val="Calibri"/>
      <family val="2"/>
    </font>
    <font>
      <b/>
      <sz val="14"/>
      <color rgb="FFFFC000"/>
      <name val="Calibri"/>
      <family val="2"/>
    </font>
    <font>
      <b/>
      <sz val="14"/>
      <color rgb="FFFF0000"/>
      <name val="Calibri"/>
      <family val="2"/>
    </font>
    <font>
      <b/>
      <sz val="14"/>
      <color rgb="FF00B050"/>
      <name val="Calibri"/>
      <family val="2"/>
    </font>
    <font>
      <b/>
      <sz val="16"/>
      <color rgb="FF000000"/>
      <name val="Calibri"/>
      <family val="2"/>
    </font>
    <font>
      <b/>
      <sz val="28"/>
      <color rgb="FFFFFFFF"/>
      <name val="Calibri"/>
      <family val="2"/>
    </font>
    <font>
      <sz val="11"/>
      <color rgb="FF808000"/>
      <name val="Calibri"/>
      <family val="2"/>
      <scheme val="minor"/>
    </font>
    <font>
      <b/>
      <sz val="36"/>
      <color theme="1"/>
      <name val="Calibri"/>
      <family val="2"/>
      <scheme val="minor"/>
    </font>
  </fonts>
  <fills count="29">
    <fill>
      <patternFill patternType="none"/>
    </fill>
    <fill>
      <patternFill patternType="gray125"/>
    </fill>
    <fill>
      <patternFill patternType="solid">
        <fgColor theme="0"/>
        <bgColor indexed="64"/>
      </patternFill>
    </fill>
    <fill>
      <patternFill patternType="solid">
        <fgColor theme="3" tint="0.79998168889431442"/>
        <bgColor indexed="64"/>
      </patternFill>
    </fill>
    <fill>
      <patternFill patternType="solid">
        <fgColor rgb="FFFFC000"/>
        <bgColor indexed="64"/>
      </patternFill>
    </fill>
    <fill>
      <patternFill patternType="solid">
        <fgColor theme="4" tint="0.39997558519241921"/>
        <bgColor indexed="64"/>
      </patternFill>
    </fill>
    <fill>
      <patternFill patternType="solid">
        <fgColor rgb="FF92D050"/>
        <bgColor indexed="64"/>
      </patternFill>
    </fill>
    <fill>
      <gradientFill degree="270">
        <stop position="0">
          <color theme="0"/>
        </stop>
        <stop position="1">
          <color theme="4" tint="0.80001220740379042"/>
        </stop>
      </gradientFill>
    </fill>
    <fill>
      <patternFill patternType="solid">
        <fgColor theme="0" tint="-4.9989318521683403E-2"/>
        <bgColor indexed="64"/>
      </patternFill>
    </fill>
    <fill>
      <patternFill patternType="solid">
        <fgColor theme="5" tint="0.79998168889431442"/>
        <bgColor indexed="64"/>
      </patternFill>
    </fill>
    <fill>
      <patternFill patternType="solid">
        <fgColor theme="9" tint="0.79998168889431442"/>
        <bgColor indexed="64"/>
      </patternFill>
    </fill>
    <fill>
      <patternFill patternType="solid">
        <fgColor theme="7" tint="0.39997558519241921"/>
        <bgColor indexed="64"/>
      </patternFill>
    </fill>
    <fill>
      <patternFill patternType="solid">
        <fgColor rgb="FFFFFF00"/>
        <bgColor indexed="64"/>
      </patternFill>
    </fill>
    <fill>
      <patternFill patternType="solid">
        <fgColor theme="0" tint="-0.14999847407452621"/>
        <bgColor indexed="64"/>
      </patternFill>
    </fill>
    <fill>
      <gradientFill degree="270">
        <stop position="0">
          <color theme="4" tint="0.40000610370189521"/>
        </stop>
        <stop position="1">
          <color theme="4" tint="-0.25098422193060094"/>
        </stop>
      </gradientFill>
    </fill>
    <fill>
      <gradientFill degree="180">
        <stop position="0">
          <color theme="4" tint="0.59999389629810485"/>
        </stop>
        <stop position="1">
          <color theme="4"/>
        </stop>
      </gradientFill>
    </fill>
    <fill>
      <patternFill patternType="solid">
        <fgColor theme="4" tint="-0.249977111117893"/>
        <bgColor indexed="64"/>
      </patternFill>
    </fill>
    <fill>
      <patternFill patternType="solid">
        <fgColor theme="4" tint="0.79998168889431442"/>
        <bgColor theme="4" tint="0.79998168889431442"/>
      </patternFill>
    </fill>
    <fill>
      <patternFill patternType="solid">
        <fgColor theme="4" tint="0.59999389629810485"/>
        <bgColor indexed="64"/>
      </patternFill>
    </fill>
    <fill>
      <patternFill patternType="solid">
        <fgColor theme="4" tint="0.79998168889431442"/>
        <bgColor indexed="64"/>
      </patternFill>
    </fill>
    <fill>
      <patternFill patternType="solid">
        <fgColor theme="1" tint="0.34998626667073579"/>
        <bgColor indexed="64"/>
      </patternFill>
    </fill>
    <fill>
      <patternFill patternType="solid">
        <fgColor theme="2" tint="-0.499984740745262"/>
        <bgColor indexed="64"/>
      </patternFill>
    </fill>
    <fill>
      <patternFill patternType="solid">
        <fgColor theme="0" tint="-0.14999847407452621"/>
        <bgColor auto="1"/>
      </patternFill>
    </fill>
    <fill>
      <patternFill patternType="solid">
        <fgColor theme="4" tint="0.59999389629810485"/>
        <bgColor auto="1"/>
      </patternFill>
    </fill>
    <fill>
      <patternFill patternType="solid">
        <fgColor rgb="FFFFFF99"/>
        <bgColor indexed="64"/>
      </patternFill>
    </fill>
    <fill>
      <patternFill patternType="solid">
        <fgColor rgb="FF66FF99"/>
        <bgColor indexed="64"/>
      </patternFill>
    </fill>
    <fill>
      <patternFill patternType="solid">
        <fgColor theme="7"/>
        <bgColor indexed="64"/>
      </patternFill>
    </fill>
    <fill>
      <patternFill patternType="solid">
        <fgColor rgb="FF2F75B5"/>
        <bgColor indexed="64"/>
      </patternFill>
    </fill>
    <fill>
      <patternFill patternType="solid">
        <fgColor rgb="FFDDEBF7"/>
        <bgColor indexed="64"/>
      </patternFill>
    </fill>
  </fills>
  <borders count="121">
    <border>
      <left/>
      <right/>
      <top/>
      <bottom/>
      <diagonal/>
    </border>
    <border>
      <left/>
      <right/>
      <top/>
      <bottom style="medium">
        <color indexed="64"/>
      </bottom>
      <diagonal/>
    </border>
    <border>
      <left style="thin">
        <color indexed="64"/>
      </left>
      <right style="thin">
        <color indexed="64"/>
      </right>
      <top style="thin">
        <color indexed="64"/>
      </top>
      <bottom style="thin">
        <color indexed="64"/>
      </bottom>
      <diagonal/>
    </border>
    <border>
      <left/>
      <right style="medium">
        <color indexed="64"/>
      </right>
      <top/>
      <bottom/>
      <diagonal/>
    </border>
    <border>
      <left/>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thin">
        <color indexed="64"/>
      </left>
      <right style="thin">
        <color indexed="64"/>
      </right>
      <top style="thin">
        <color indexed="64"/>
      </top>
      <bottom style="medium">
        <color indexed="64"/>
      </bottom>
      <diagonal/>
    </border>
    <border>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thin">
        <color indexed="64"/>
      </top>
      <bottom/>
      <diagonal/>
    </border>
    <border>
      <left style="thin">
        <color indexed="64"/>
      </left>
      <right/>
      <top/>
      <bottom style="thin">
        <color indexed="64"/>
      </bottom>
      <diagonal/>
    </border>
    <border>
      <left/>
      <right/>
      <top style="thin">
        <color auto="1"/>
      </top>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right/>
      <top style="thin">
        <color indexed="64"/>
      </top>
      <bottom style="thin">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medium">
        <color indexed="64"/>
      </left>
      <right/>
      <top style="thin">
        <color indexed="64"/>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style="medium">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thin">
        <color indexed="64"/>
      </top>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style="medium">
        <color indexed="64"/>
      </bottom>
      <diagonal/>
    </border>
    <border>
      <left style="medium">
        <color theme="4" tint="0.39994506668294322"/>
      </left>
      <right style="dashed">
        <color theme="4" tint="0.39994506668294322"/>
      </right>
      <top style="medium">
        <color theme="4" tint="0.39994506668294322"/>
      </top>
      <bottom/>
      <diagonal/>
    </border>
    <border>
      <left style="dashed">
        <color theme="4" tint="0.39994506668294322"/>
      </left>
      <right style="medium">
        <color theme="4" tint="0.39994506668294322"/>
      </right>
      <top style="medium">
        <color theme="4" tint="0.39994506668294322"/>
      </top>
      <bottom/>
      <diagonal/>
    </border>
    <border>
      <left/>
      <right/>
      <top/>
      <bottom style="thin">
        <color theme="4" tint="0.39997558519241921"/>
      </bottom>
      <diagonal/>
    </border>
    <border>
      <left style="medium">
        <color theme="4" tint="0.39994506668294322"/>
      </left>
      <right style="dashed">
        <color theme="4" tint="0.39994506668294322"/>
      </right>
      <top/>
      <bottom style="thin">
        <color theme="4" tint="0.39997558519241921"/>
      </bottom>
      <diagonal/>
    </border>
    <border>
      <left style="dashed">
        <color theme="4" tint="0.39994506668294322"/>
      </left>
      <right style="medium">
        <color theme="4" tint="0.39994506668294322"/>
      </right>
      <top/>
      <bottom style="thin">
        <color theme="4" tint="0.39997558519241921"/>
      </bottom>
      <diagonal/>
    </border>
    <border>
      <left style="medium">
        <color theme="4" tint="0.39994506668294322"/>
      </left>
      <right/>
      <top style="medium">
        <color theme="4" tint="0.39994506668294322"/>
      </top>
      <bottom style="medium">
        <color theme="4" tint="0.39994506668294322"/>
      </bottom>
      <diagonal/>
    </border>
    <border>
      <left/>
      <right style="medium">
        <color theme="4" tint="0.39994506668294322"/>
      </right>
      <top style="medium">
        <color theme="4" tint="0.39994506668294322"/>
      </top>
      <bottom style="medium">
        <color theme="4" tint="0.39994506668294322"/>
      </bottom>
      <diagonal/>
    </border>
    <border>
      <left style="medium">
        <color theme="4" tint="0.39994506668294322"/>
      </left>
      <right style="dashed">
        <color theme="4" tint="0.39994506668294322"/>
      </right>
      <top style="thin">
        <color theme="4" tint="0.39997558519241921"/>
      </top>
      <bottom style="medium">
        <color theme="4" tint="0.39991454817346722"/>
      </bottom>
      <diagonal/>
    </border>
    <border>
      <left style="dashed">
        <color theme="4" tint="0.39994506668294322"/>
      </left>
      <right style="medium">
        <color theme="4" tint="0.39994506668294322"/>
      </right>
      <top style="thin">
        <color theme="4" tint="0.39997558519241921"/>
      </top>
      <bottom style="medium">
        <color theme="4" tint="0.39991454817346722"/>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style="medium">
        <color indexed="64"/>
      </left>
      <right style="thin">
        <color indexed="64"/>
      </right>
      <top/>
      <bottom/>
      <diagonal/>
    </border>
    <border>
      <left style="thin">
        <color indexed="64"/>
      </left>
      <right style="medium">
        <color indexed="64"/>
      </right>
      <top/>
      <bottom/>
      <diagonal/>
    </border>
    <border>
      <left/>
      <right style="thin">
        <color indexed="64"/>
      </right>
      <top/>
      <bottom style="thin">
        <color indexed="64"/>
      </bottom>
      <diagonal/>
    </border>
    <border>
      <left/>
      <right style="thin">
        <color indexed="64"/>
      </right>
      <top/>
      <bottom/>
      <diagonal/>
    </border>
    <border>
      <left style="thin">
        <color indexed="64"/>
      </left>
      <right/>
      <top/>
      <bottom/>
      <diagonal/>
    </border>
    <border>
      <left style="medium">
        <color indexed="64"/>
      </left>
      <right style="thin">
        <color indexed="64"/>
      </right>
      <top style="medium">
        <color indexed="64"/>
      </top>
      <bottom style="medium">
        <color indexed="64"/>
      </bottom>
      <diagonal/>
    </border>
    <border>
      <left style="thin">
        <color indexed="64"/>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style="medium">
        <color indexed="64"/>
      </left>
      <right/>
      <top style="thin">
        <color indexed="64"/>
      </top>
      <bottom style="medium">
        <color indexed="64"/>
      </bottom>
      <diagonal/>
    </border>
    <border>
      <left/>
      <right/>
      <top/>
      <bottom style="thin">
        <color theme="4" tint="-0.24994659260841701"/>
      </bottom>
      <diagonal/>
    </border>
    <border>
      <left/>
      <right/>
      <top style="thin">
        <color theme="4" tint="-0.24994659260841701"/>
      </top>
      <bottom style="thin">
        <color theme="4" tint="-0.24994659260841701"/>
      </bottom>
      <diagonal/>
    </border>
    <border>
      <left/>
      <right/>
      <top/>
      <bottom style="medium">
        <color theme="4" tint="0.39994506668294322"/>
      </bottom>
      <diagonal/>
    </border>
    <border>
      <left/>
      <right/>
      <top style="medium">
        <color theme="4" tint="0.39994506668294322"/>
      </top>
      <bottom/>
      <diagonal/>
    </border>
    <border>
      <left/>
      <right/>
      <top style="thin">
        <color theme="4"/>
      </top>
      <bottom style="thin">
        <color theme="4"/>
      </bottom>
      <diagonal/>
    </border>
    <border>
      <left style="thin">
        <color indexed="64"/>
      </left>
      <right style="medium">
        <color indexed="64"/>
      </right>
      <top style="dashed">
        <color indexed="64"/>
      </top>
      <bottom style="medium">
        <color indexed="64"/>
      </bottom>
      <diagonal/>
    </border>
    <border>
      <left style="medium">
        <color theme="4" tint="0.39994506668294322"/>
      </left>
      <right/>
      <top style="medium">
        <color theme="4" tint="0.39991454817346722"/>
      </top>
      <bottom style="thin">
        <color theme="4" tint="0.39991454817346722"/>
      </bottom>
      <diagonal/>
    </border>
    <border>
      <left/>
      <right style="medium">
        <color theme="4" tint="0.39991454817346722"/>
      </right>
      <top style="medium">
        <color theme="4" tint="0.39991454817346722"/>
      </top>
      <bottom style="thin">
        <color theme="4" tint="0.39991454817346722"/>
      </bottom>
      <diagonal/>
    </border>
    <border>
      <left style="medium">
        <color theme="4" tint="0.39994506668294322"/>
      </left>
      <right/>
      <top style="thin">
        <color theme="4" tint="0.39991454817346722"/>
      </top>
      <bottom style="thin">
        <color theme="4" tint="0.39991454817346722"/>
      </bottom>
      <diagonal/>
    </border>
    <border>
      <left/>
      <right style="medium">
        <color theme="4" tint="0.39991454817346722"/>
      </right>
      <top style="thin">
        <color theme="4" tint="0.39991454817346722"/>
      </top>
      <bottom style="thin">
        <color theme="4" tint="0.39991454817346722"/>
      </bottom>
      <diagonal/>
    </border>
    <border>
      <left style="medium">
        <color theme="4" tint="0.39994506668294322"/>
      </left>
      <right style="medium">
        <color theme="4" tint="0.39994506668294322"/>
      </right>
      <top style="thin">
        <color theme="4" tint="0.39991454817346722"/>
      </top>
      <bottom style="thin">
        <color theme="4" tint="0.39991454817346722"/>
      </bottom>
      <diagonal/>
    </border>
    <border>
      <left style="medium">
        <color theme="4" tint="0.39994506668294322"/>
      </left>
      <right style="medium">
        <color theme="4" tint="0.39994506668294322"/>
      </right>
      <top style="thin">
        <color theme="4" tint="0.39991454817346722"/>
      </top>
      <bottom style="medium">
        <color theme="4" tint="0.39991454817346722"/>
      </bottom>
      <diagonal/>
    </border>
    <border>
      <left/>
      <right style="medium">
        <color theme="4" tint="0.39991454817346722"/>
      </right>
      <top style="thin">
        <color theme="4" tint="0.39991454817346722"/>
      </top>
      <bottom style="medium">
        <color theme="4" tint="0.39991454817346722"/>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dashed">
        <color auto="1"/>
      </bottom>
      <diagonal/>
    </border>
    <border>
      <left style="medium">
        <color auto="1"/>
      </left>
      <right style="medium">
        <color auto="1"/>
      </right>
      <top style="dashed">
        <color auto="1"/>
      </top>
      <bottom style="dashed">
        <color auto="1"/>
      </bottom>
      <diagonal/>
    </border>
    <border>
      <left style="medium">
        <color auto="1"/>
      </left>
      <right style="medium">
        <color auto="1"/>
      </right>
      <top style="dashed">
        <color auto="1"/>
      </top>
      <bottom style="medium">
        <color auto="1"/>
      </bottom>
      <diagonal/>
    </border>
    <border>
      <left style="medium">
        <color auto="1"/>
      </left>
      <right style="medium">
        <color auto="1"/>
      </right>
      <top/>
      <bottom style="dashed">
        <color auto="1"/>
      </bottom>
      <diagonal/>
    </border>
    <border>
      <left style="medium">
        <color indexed="64"/>
      </left>
      <right style="medium">
        <color indexed="64"/>
      </right>
      <top style="medium">
        <color indexed="64"/>
      </top>
      <bottom/>
      <diagonal/>
    </border>
    <border>
      <left style="medium">
        <color indexed="64"/>
      </left>
      <right style="medium">
        <color indexed="64"/>
      </right>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dashed">
        <color indexed="64"/>
      </right>
      <top/>
      <bottom style="thin">
        <color indexed="64"/>
      </bottom>
      <diagonal/>
    </border>
    <border>
      <left style="dashed">
        <color indexed="64"/>
      </left>
      <right style="medium">
        <color indexed="64"/>
      </right>
      <top/>
      <bottom style="thin">
        <color indexed="64"/>
      </bottom>
      <diagonal/>
    </border>
    <border>
      <left style="medium">
        <color indexed="64"/>
      </left>
      <right style="dashed">
        <color indexed="64"/>
      </right>
      <top style="thin">
        <color indexed="64"/>
      </top>
      <bottom style="thin">
        <color indexed="64"/>
      </bottom>
      <diagonal/>
    </border>
    <border>
      <left style="dashed">
        <color indexed="64"/>
      </left>
      <right style="medium">
        <color indexed="64"/>
      </right>
      <top style="thin">
        <color indexed="64"/>
      </top>
      <bottom style="thin">
        <color indexed="64"/>
      </bottom>
      <diagonal/>
    </border>
    <border>
      <left style="medium">
        <color indexed="64"/>
      </left>
      <right style="dashed">
        <color indexed="64"/>
      </right>
      <top style="thin">
        <color indexed="64"/>
      </top>
      <bottom style="medium">
        <color indexed="64"/>
      </bottom>
      <diagonal/>
    </border>
    <border>
      <left style="dashed">
        <color indexed="64"/>
      </left>
      <right style="medium">
        <color indexed="64"/>
      </right>
      <top style="thin">
        <color indexed="64"/>
      </top>
      <bottom style="medium">
        <color indexed="64"/>
      </bottom>
      <diagonal/>
    </border>
    <border>
      <left style="medium">
        <color indexed="64"/>
      </left>
      <right style="dashed">
        <color indexed="64"/>
      </right>
      <top style="thin">
        <color indexed="64"/>
      </top>
      <bottom/>
      <diagonal/>
    </border>
    <border>
      <left style="dashed">
        <color indexed="64"/>
      </left>
      <right style="medium">
        <color indexed="64"/>
      </right>
      <top style="thin">
        <color indexed="64"/>
      </top>
      <bottom/>
      <diagonal/>
    </border>
    <border>
      <left style="medium">
        <color indexed="64"/>
      </left>
      <right style="medium">
        <color indexed="64"/>
      </right>
      <top style="thin">
        <color indexed="64"/>
      </top>
      <bottom/>
      <diagonal/>
    </border>
    <border>
      <left style="thin">
        <color indexed="64"/>
      </left>
      <right style="thin">
        <color indexed="64"/>
      </right>
      <top style="medium">
        <color indexed="64"/>
      </top>
      <bottom style="thin">
        <color indexed="64"/>
      </bottom>
      <diagonal/>
    </border>
    <border>
      <left style="medium">
        <color indexed="64"/>
      </left>
      <right style="dashed">
        <color indexed="64"/>
      </right>
      <top style="medium">
        <color indexed="64"/>
      </top>
      <bottom style="thin">
        <color indexed="64"/>
      </bottom>
      <diagonal/>
    </border>
    <border>
      <left style="dashed">
        <color indexed="64"/>
      </left>
      <right style="medium">
        <color indexed="64"/>
      </right>
      <top style="medium">
        <color indexed="64"/>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dashed">
        <color indexed="64"/>
      </right>
      <top/>
      <bottom/>
      <diagonal/>
    </border>
    <border>
      <left style="dashed">
        <color indexed="64"/>
      </left>
      <right style="medium">
        <color indexed="64"/>
      </right>
      <top/>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right/>
      <top/>
      <bottom style="medium">
        <color rgb="FF9BC2E6"/>
      </bottom>
      <diagonal/>
    </border>
    <border>
      <left/>
      <right style="medium">
        <color rgb="FF9BC2E6"/>
      </right>
      <top/>
      <bottom style="thick">
        <color rgb="FF000000"/>
      </bottom>
      <diagonal/>
    </border>
    <border>
      <left style="medium">
        <color rgb="FF9BC2E6"/>
      </left>
      <right style="medium">
        <color rgb="FF9BC2E6"/>
      </right>
      <top style="medium">
        <color rgb="FF9BC2E6"/>
      </top>
      <bottom style="thick">
        <color rgb="FF000000"/>
      </bottom>
      <diagonal/>
    </border>
    <border>
      <left style="medium">
        <color rgb="FF9BC2E6"/>
      </left>
      <right/>
      <top style="medium">
        <color rgb="FF9BC2E6"/>
      </top>
      <bottom style="thick">
        <color rgb="FF000000"/>
      </bottom>
      <diagonal/>
    </border>
    <border>
      <left/>
      <right style="medium">
        <color rgb="FF9BC2E6"/>
      </right>
      <top style="medium">
        <color rgb="FF9BC2E6"/>
      </top>
      <bottom style="thick">
        <color rgb="FF000000"/>
      </bottom>
      <diagonal/>
    </border>
    <border>
      <left style="thick">
        <color rgb="FF000000"/>
      </left>
      <right style="medium">
        <color rgb="FF9BC2E6"/>
      </right>
      <top style="thick">
        <color rgb="FF000000"/>
      </top>
      <bottom style="thin">
        <color rgb="FF9BC2E6"/>
      </bottom>
      <diagonal/>
    </border>
    <border>
      <left style="medium">
        <color rgb="FF9BC2E6"/>
      </left>
      <right style="medium">
        <color rgb="FF9BC2E6"/>
      </right>
      <top style="thick">
        <color rgb="FF000000"/>
      </top>
      <bottom style="thin">
        <color rgb="FF9BC2E6"/>
      </bottom>
      <diagonal/>
    </border>
    <border>
      <left style="medium">
        <color rgb="FF9BC2E6"/>
      </left>
      <right style="thick">
        <color rgb="FF000000"/>
      </right>
      <top style="thick">
        <color rgb="FF000000"/>
      </top>
      <bottom style="thin">
        <color rgb="FF9BC2E6"/>
      </bottom>
      <diagonal/>
    </border>
    <border>
      <left style="thick">
        <color rgb="FF000000"/>
      </left>
      <right style="medium">
        <color rgb="FF9BC2E6"/>
      </right>
      <top style="thin">
        <color rgb="FF9BC2E6"/>
      </top>
      <bottom style="thin">
        <color rgb="FF9BC2E6"/>
      </bottom>
      <diagonal/>
    </border>
    <border>
      <left style="medium">
        <color rgb="FF9BC2E6"/>
      </left>
      <right style="medium">
        <color rgb="FF9BC2E6"/>
      </right>
      <top style="thin">
        <color rgb="FF9BC2E6"/>
      </top>
      <bottom style="thin">
        <color rgb="FF9BC2E6"/>
      </bottom>
      <diagonal/>
    </border>
    <border>
      <left style="medium">
        <color rgb="FF9BC2E6"/>
      </left>
      <right style="thick">
        <color rgb="FF000000"/>
      </right>
      <top style="thin">
        <color rgb="FF9BC2E6"/>
      </top>
      <bottom style="thin">
        <color rgb="FF9BC2E6"/>
      </bottom>
      <diagonal/>
    </border>
    <border>
      <left style="thick">
        <color rgb="FF000000"/>
      </left>
      <right style="medium">
        <color rgb="FF9BC2E6"/>
      </right>
      <top style="thin">
        <color rgb="FF9BC2E6"/>
      </top>
      <bottom style="thick">
        <color rgb="FF000000"/>
      </bottom>
      <diagonal/>
    </border>
    <border>
      <left style="medium">
        <color rgb="FF9BC2E6"/>
      </left>
      <right style="medium">
        <color rgb="FF9BC2E6"/>
      </right>
      <top style="thin">
        <color rgb="FF9BC2E6"/>
      </top>
      <bottom style="thick">
        <color rgb="FF000000"/>
      </bottom>
      <diagonal/>
    </border>
    <border>
      <left style="medium">
        <color rgb="FF9BC2E6"/>
      </left>
      <right style="thick">
        <color rgb="FF000000"/>
      </right>
      <top style="thin">
        <color rgb="FF9BC2E6"/>
      </top>
      <bottom style="thick">
        <color rgb="FF000000"/>
      </bottom>
      <diagonal/>
    </border>
    <border>
      <left style="medium">
        <color rgb="FF9BC2E6"/>
      </left>
      <right style="medium">
        <color rgb="FF9BC2E6"/>
      </right>
      <top style="thick">
        <color rgb="FF000000"/>
      </top>
      <bottom/>
      <diagonal/>
    </border>
    <border>
      <left style="medium">
        <color rgb="FF9BC2E6"/>
      </left>
      <right style="medium">
        <color rgb="FF9BC2E6"/>
      </right>
      <top/>
      <bottom style="thin">
        <color rgb="FF9BC2E6"/>
      </bottom>
      <diagonal/>
    </border>
  </borders>
  <cellStyleXfs count="7">
    <xf numFmtId="0" fontId="0" fillId="0" borderId="0"/>
    <xf numFmtId="9" fontId="1" fillId="0" borderId="0" applyFont="0" applyFill="0" applyBorder="0" applyAlignment="0" applyProtection="0"/>
    <xf numFmtId="41" fontId="1" fillId="0" borderId="0" applyFont="0" applyFill="0" applyBorder="0" applyAlignment="0" applyProtection="0"/>
    <xf numFmtId="0" fontId="10" fillId="0" borderId="0"/>
    <xf numFmtId="0" fontId="11" fillId="0" borderId="0"/>
    <xf numFmtId="0" fontId="40" fillId="0" borderId="0"/>
    <xf numFmtId="0" fontId="48" fillId="0" borderId="0" applyNumberFormat="0" applyFill="0" applyBorder="0" applyAlignment="0" applyProtection="0"/>
  </cellStyleXfs>
  <cellXfs count="1020">
    <xf numFmtId="0" fontId="0" fillId="0" borderId="0" xfId="0"/>
    <xf numFmtId="0" fontId="2" fillId="2" borderId="0" xfId="0" applyFont="1" applyFill="1"/>
    <xf numFmtId="0" fontId="2" fillId="2" borderId="0" xfId="0" applyFont="1" applyFill="1" applyProtection="1"/>
    <xf numFmtId="0" fontId="2" fillId="2" borderId="0" xfId="0" applyFont="1" applyFill="1" applyBorder="1" applyProtection="1"/>
    <xf numFmtId="0" fontId="2" fillId="2" borderId="0" xfId="0" applyFont="1" applyFill="1" applyBorder="1"/>
    <xf numFmtId="0" fontId="8" fillId="0" borderId="0" xfId="0" applyFont="1" applyAlignment="1">
      <alignment horizontal="left" vertical="center"/>
    </xf>
    <xf numFmtId="0" fontId="9" fillId="0" borderId="0" xfId="0" applyFont="1" applyAlignment="1">
      <alignment horizontal="left" vertical="center"/>
    </xf>
    <xf numFmtId="0" fontId="0" fillId="0" borderId="0" xfId="0" applyAlignment="1">
      <alignment horizontal="left"/>
    </xf>
    <xf numFmtId="0" fontId="2" fillId="2" borderId="2" xfId="0" applyFont="1" applyFill="1" applyBorder="1" applyAlignment="1" applyProtection="1">
      <protection locked="0"/>
    </xf>
    <xf numFmtId="0" fontId="0" fillId="0" borderId="0" xfId="0" applyAlignment="1">
      <alignment horizontal="center" vertical="center"/>
    </xf>
    <xf numFmtId="0" fontId="0" fillId="0" borderId="0" xfId="0" applyAlignment="1">
      <alignment vertical="center"/>
    </xf>
    <xf numFmtId="0" fontId="0" fillId="0" borderId="0" xfId="0" applyFont="1" applyAlignment="1">
      <alignment horizontal="center" vertical="center"/>
    </xf>
    <xf numFmtId="0" fontId="0" fillId="0" borderId="0" xfId="0" applyFont="1"/>
    <xf numFmtId="0" fontId="0" fillId="0" borderId="2" xfId="0" applyFill="1" applyBorder="1" applyAlignment="1" applyProtection="1">
      <alignment horizontal="justify" vertical="center" wrapText="1"/>
      <protection locked="0"/>
    </xf>
    <xf numFmtId="0" fontId="10" fillId="0" borderId="0" xfId="3" applyFont="1" applyAlignment="1">
      <alignment wrapText="1"/>
    </xf>
    <xf numFmtId="0" fontId="14" fillId="0" borderId="0" xfId="3" applyFont="1" applyAlignment="1">
      <alignment vertical="center" wrapText="1"/>
    </xf>
    <xf numFmtId="0" fontId="13" fillId="0" borderId="0" xfId="4" applyFont="1" applyAlignment="1">
      <alignment vertical="center" wrapText="1"/>
    </xf>
    <xf numFmtId="0" fontId="0" fillId="0" borderId="0" xfId="0" applyAlignment="1">
      <alignment wrapText="1"/>
    </xf>
    <xf numFmtId="0" fontId="12" fillId="0" borderId="0" xfId="4" applyFont="1" applyAlignment="1">
      <alignment horizontal="center" wrapText="1"/>
    </xf>
    <xf numFmtId="0" fontId="13" fillId="0" borderId="0" xfId="4" applyFont="1" applyFill="1" applyAlignment="1">
      <alignment vertical="center" wrapText="1"/>
    </xf>
    <xf numFmtId="0" fontId="10" fillId="0" borderId="0" xfId="3" applyAlignment="1">
      <alignment wrapText="1"/>
    </xf>
    <xf numFmtId="0" fontId="3" fillId="3" borderId="32" xfId="0" applyFont="1" applyFill="1" applyBorder="1" applyAlignment="1" applyProtection="1">
      <alignment horizontal="center" vertical="center"/>
    </xf>
    <xf numFmtId="0" fontId="0" fillId="0" borderId="33" xfId="0" applyBorder="1"/>
    <xf numFmtId="0" fontId="0" fillId="0" borderId="34" xfId="0" applyBorder="1"/>
    <xf numFmtId="0" fontId="15" fillId="0" borderId="0" xfId="0" applyFont="1"/>
    <xf numFmtId="0" fontId="0" fillId="7" borderId="0" xfId="0" applyFill="1" applyBorder="1" applyProtection="1"/>
    <xf numFmtId="0" fontId="2" fillId="7" borderId="0" xfId="0" applyFont="1" applyFill="1" applyBorder="1" applyProtection="1"/>
    <xf numFmtId="0" fontId="2" fillId="7" borderId="3" xfId="0" applyFont="1" applyFill="1" applyBorder="1" applyProtection="1"/>
    <xf numFmtId="0" fontId="2" fillId="7" borderId="0" xfId="0" applyFont="1" applyFill="1" applyProtection="1"/>
    <xf numFmtId="0" fontId="4" fillId="7" borderId="0" xfId="0" applyFont="1" applyFill="1" applyBorder="1" applyAlignment="1" applyProtection="1">
      <alignment horizontal="right" vertical="center" wrapText="1"/>
    </xf>
    <xf numFmtId="0" fontId="4" fillId="7" borderId="0" xfId="0" applyFont="1" applyFill="1" applyBorder="1" applyAlignment="1" applyProtection="1"/>
    <xf numFmtId="0" fontId="6" fillId="7" borderId="0" xfId="0" applyFont="1" applyFill="1" applyBorder="1" applyProtection="1"/>
    <xf numFmtId="0" fontId="4" fillId="7" borderId="0" xfId="0" applyFont="1" applyFill="1" applyBorder="1" applyAlignment="1" applyProtection="1">
      <alignment horizontal="right"/>
    </xf>
    <xf numFmtId="0" fontId="2" fillId="7" borderId="0" xfId="2" applyNumberFormat="1" applyFont="1" applyFill="1" applyBorder="1" applyAlignment="1" applyProtection="1">
      <alignment horizontal="center" wrapText="1"/>
    </xf>
    <xf numFmtId="0" fontId="0" fillId="7" borderId="0" xfId="0" applyFill="1" applyProtection="1"/>
    <xf numFmtId="0" fontId="15" fillId="7" borderId="0" xfId="0" applyFont="1" applyFill="1" applyProtection="1"/>
    <xf numFmtId="0" fontId="15" fillId="7" borderId="0" xfId="0" applyFont="1" applyFill="1" applyBorder="1" applyProtection="1"/>
    <xf numFmtId="0" fontId="3" fillId="7" borderId="0" xfId="0" applyFont="1" applyFill="1" applyAlignment="1" applyProtection="1"/>
    <xf numFmtId="0" fontId="15" fillId="7" borderId="0" xfId="0" applyFont="1" applyFill="1" applyBorder="1" applyAlignment="1" applyProtection="1"/>
    <xf numFmtId="0" fontId="3" fillId="7" borderId="0" xfId="0" applyFont="1" applyFill="1" applyProtection="1"/>
    <xf numFmtId="0" fontId="7" fillId="7" borderId="0" xfId="0" applyFont="1" applyFill="1" applyAlignment="1" applyProtection="1">
      <alignment horizontal="center"/>
    </xf>
    <xf numFmtId="0" fontId="2" fillId="7" borderId="16" xfId="2" applyNumberFormat="1" applyFont="1" applyFill="1" applyBorder="1" applyAlignment="1" applyProtection="1">
      <alignment horizontal="center" vertical="center"/>
    </xf>
    <xf numFmtId="0" fontId="2" fillId="7" borderId="7" xfId="2" applyNumberFormat="1" applyFont="1" applyFill="1" applyBorder="1" applyAlignment="1" applyProtection="1">
      <alignment vertical="center"/>
    </xf>
    <xf numFmtId="0" fontId="2" fillId="7" borderId="16" xfId="1" applyNumberFormat="1" applyFont="1" applyFill="1" applyBorder="1" applyAlignment="1" applyProtection="1">
      <alignment horizontal="center" vertical="center"/>
    </xf>
    <xf numFmtId="0" fontId="2" fillId="7" borderId="18" xfId="1" applyNumberFormat="1" applyFont="1" applyFill="1" applyBorder="1" applyAlignment="1" applyProtection="1">
      <alignment horizontal="center" vertical="center"/>
    </xf>
    <xf numFmtId="0" fontId="2" fillId="7" borderId="27" xfId="2" applyNumberFormat="1" applyFont="1" applyFill="1" applyBorder="1" applyAlignment="1" applyProtection="1">
      <alignment vertical="center"/>
    </xf>
    <xf numFmtId="0" fontId="2" fillId="7" borderId="20" xfId="1" applyNumberFormat="1" applyFont="1" applyFill="1" applyBorder="1" applyAlignment="1" applyProtection="1">
      <alignment horizontal="center" vertical="center"/>
    </xf>
    <xf numFmtId="0" fontId="2" fillId="7" borderId="11" xfId="2" applyNumberFormat="1" applyFont="1" applyFill="1" applyBorder="1" applyAlignment="1" applyProtection="1">
      <alignment vertical="center"/>
    </xf>
    <xf numFmtId="0" fontId="2" fillId="2" borderId="0" xfId="0" applyFont="1" applyFill="1" applyAlignment="1" applyProtection="1">
      <alignment vertical="center"/>
    </xf>
    <xf numFmtId="0" fontId="17" fillId="2" borderId="0" xfId="0" applyFont="1" applyFill="1" applyAlignment="1" applyProtection="1">
      <alignment horizontal="right" vertical="center"/>
    </xf>
    <xf numFmtId="0" fontId="4" fillId="2" borderId="0" xfId="0" applyFont="1" applyFill="1" applyAlignment="1" applyProtection="1">
      <alignment horizontal="center" vertical="center"/>
    </xf>
    <xf numFmtId="0" fontId="3" fillId="3" borderId="32" xfId="0" applyFont="1" applyFill="1" applyBorder="1" applyAlignment="1" applyProtection="1">
      <alignment horizontal="center" vertical="center" wrapText="1"/>
    </xf>
    <xf numFmtId="0" fontId="3" fillId="5" borderId="32" xfId="0" applyFont="1" applyFill="1" applyBorder="1" applyAlignment="1" applyProtection="1">
      <alignment horizontal="center" vertical="center"/>
    </xf>
    <xf numFmtId="0" fontId="3" fillId="6" borderId="32" xfId="0" applyFont="1" applyFill="1" applyBorder="1" applyAlignment="1" applyProtection="1">
      <alignment horizontal="center" vertical="center"/>
    </xf>
    <xf numFmtId="0" fontId="3" fillId="4" borderId="32" xfId="0" applyFont="1" applyFill="1" applyBorder="1" applyAlignment="1" applyProtection="1">
      <alignment horizontal="center" vertical="center" wrapText="1"/>
    </xf>
    <xf numFmtId="0" fontId="10" fillId="0" borderId="2" xfId="3" applyFont="1" applyBorder="1" applyAlignment="1">
      <alignment vertical="center"/>
    </xf>
    <xf numFmtId="0" fontId="0" fillId="0" borderId="2" xfId="0" applyBorder="1" applyAlignment="1">
      <alignment vertical="center" wrapText="1"/>
    </xf>
    <xf numFmtId="0" fontId="0" fillId="0" borderId="2" xfId="0" applyFill="1" applyBorder="1" applyAlignment="1" applyProtection="1">
      <alignment horizontal="justify" vertical="center"/>
      <protection locked="0"/>
    </xf>
    <xf numFmtId="0" fontId="0" fillId="0" borderId="2" xfId="0" applyBorder="1"/>
    <xf numFmtId="0" fontId="0" fillId="0" borderId="2" xfId="0" applyFill="1" applyBorder="1" applyAlignment="1" applyProtection="1">
      <alignment horizontal="justify" vertical="center" wrapText="1" readingOrder="1"/>
      <protection locked="0"/>
    </xf>
    <xf numFmtId="0" fontId="0" fillId="0" borderId="2" xfId="0" applyBorder="1" applyAlignment="1">
      <alignment vertical="center"/>
    </xf>
    <xf numFmtId="0" fontId="0" fillId="8" borderId="0" xfId="0" applyFill="1" applyAlignment="1">
      <alignment horizontal="center" vertical="center"/>
    </xf>
    <xf numFmtId="0" fontId="0" fillId="8" borderId="0" xfId="0" applyFill="1"/>
    <xf numFmtId="0" fontId="3" fillId="8" borderId="32" xfId="0" applyFont="1" applyFill="1" applyBorder="1" applyAlignment="1" applyProtection="1">
      <alignment horizontal="center" vertical="center" wrapText="1"/>
    </xf>
    <xf numFmtId="0" fontId="3" fillId="8" borderId="32" xfId="0" applyFont="1" applyFill="1" applyBorder="1" applyAlignment="1" applyProtection="1">
      <alignment horizontal="center" vertical="center"/>
    </xf>
    <xf numFmtId="0" fontId="0" fillId="8" borderId="2" xfId="0" applyFont="1" applyFill="1" applyBorder="1"/>
    <xf numFmtId="0" fontId="0" fillId="8" borderId="0" xfId="0" applyFont="1" applyFill="1"/>
    <xf numFmtId="0" fontId="0" fillId="3" borderId="0" xfId="0" applyFill="1" applyAlignment="1">
      <alignment horizontal="center" vertical="center"/>
    </xf>
    <xf numFmtId="0" fontId="0" fillId="3" borderId="0" xfId="0" applyFill="1"/>
    <xf numFmtId="0" fontId="0" fillId="3" borderId="2" xfId="0" applyFont="1" applyFill="1" applyBorder="1"/>
    <xf numFmtId="0" fontId="0" fillId="3" borderId="2" xfId="0" applyFont="1" applyFill="1" applyBorder="1" applyAlignment="1">
      <alignment wrapText="1"/>
    </xf>
    <xf numFmtId="0" fontId="0" fillId="3" borderId="2" xfId="0" applyFont="1" applyFill="1" applyBorder="1" applyAlignment="1">
      <alignment vertical="center" wrapText="1"/>
    </xf>
    <xf numFmtId="41" fontId="0" fillId="3" borderId="2" xfId="2" applyFont="1" applyFill="1" applyBorder="1" applyAlignment="1">
      <alignment horizontal="center" vertical="center"/>
    </xf>
    <xf numFmtId="0" fontId="0" fillId="3" borderId="2" xfId="0" applyFill="1" applyBorder="1"/>
    <xf numFmtId="9" fontId="0" fillId="3" borderId="2" xfId="0" applyNumberFormat="1" applyFill="1" applyBorder="1"/>
    <xf numFmtId="0" fontId="0" fillId="3" borderId="2" xfId="0" applyFont="1" applyFill="1" applyBorder="1" applyAlignment="1">
      <alignment horizontal="left" wrapText="1"/>
    </xf>
    <xf numFmtId="0" fontId="0" fillId="3" borderId="2" xfId="0" applyFont="1" applyFill="1" applyBorder="1" applyAlignment="1">
      <alignment horizontal="center" wrapText="1"/>
    </xf>
    <xf numFmtId="0" fontId="0" fillId="9" borderId="0" xfId="0" applyFill="1" applyAlignment="1">
      <alignment horizontal="center" vertical="center"/>
    </xf>
    <xf numFmtId="0" fontId="0" fillId="9" borderId="0" xfId="0" applyFill="1"/>
    <xf numFmtId="0" fontId="3" fillId="9" borderId="32" xfId="0" applyFont="1" applyFill="1" applyBorder="1" applyAlignment="1" applyProtection="1">
      <alignment horizontal="center" vertical="center"/>
    </xf>
    <xf numFmtId="0" fontId="15" fillId="9" borderId="2" xfId="0" applyFont="1" applyFill="1" applyBorder="1" applyAlignment="1">
      <alignment horizontal="left" vertical="center"/>
    </xf>
    <xf numFmtId="0" fontId="0" fillId="9" borderId="2" xfId="0" applyFont="1" applyFill="1" applyBorder="1" applyAlignment="1">
      <alignment wrapText="1"/>
    </xf>
    <xf numFmtId="0" fontId="0" fillId="9" borderId="2" xfId="0" applyFont="1" applyFill="1" applyBorder="1" applyAlignment="1">
      <alignment horizontal="left" vertical="center"/>
    </xf>
    <xf numFmtId="0" fontId="0" fillId="9" borderId="2" xfId="0" applyFill="1" applyBorder="1"/>
    <xf numFmtId="0" fontId="0" fillId="10" borderId="0" xfId="0" applyFill="1" applyAlignment="1">
      <alignment horizontal="center" vertical="center"/>
    </xf>
    <xf numFmtId="0" fontId="0" fillId="10" borderId="0" xfId="0" applyFill="1"/>
    <xf numFmtId="0" fontId="3" fillId="10" borderId="32" xfId="0" applyFont="1" applyFill="1" applyBorder="1" applyAlignment="1" applyProtection="1">
      <alignment horizontal="center" vertical="center"/>
    </xf>
    <xf numFmtId="0" fontId="0" fillId="10" borderId="2" xfId="0" applyFont="1" applyFill="1" applyBorder="1" applyAlignment="1">
      <alignment horizontal="center" wrapText="1"/>
    </xf>
    <xf numFmtId="0" fontId="0" fillId="10" borderId="2" xfId="1" applyNumberFormat="1" applyFont="1" applyFill="1" applyBorder="1" applyAlignment="1">
      <alignment horizontal="center"/>
    </xf>
    <xf numFmtId="0" fontId="0" fillId="10" borderId="2" xfId="0" applyFill="1" applyBorder="1"/>
    <xf numFmtId="3" fontId="0" fillId="10" borderId="2" xfId="0" applyNumberFormat="1" applyFill="1" applyBorder="1"/>
    <xf numFmtId="0" fontId="0" fillId="11" borderId="0" xfId="0" applyFill="1" applyAlignment="1">
      <alignment horizontal="center" vertical="center"/>
    </xf>
    <xf numFmtId="0" fontId="3" fillId="11" borderId="32" xfId="0" applyFont="1" applyFill="1" applyBorder="1" applyAlignment="1" applyProtection="1">
      <alignment horizontal="center" vertical="center"/>
    </xf>
    <xf numFmtId="0" fontId="0" fillId="11" borderId="2" xfId="1" applyNumberFormat="1" applyFont="1" applyFill="1" applyBorder="1" applyAlignment="1">
      <alignment horizontal="center"/>
    </xf>
    <xf numFmtId="0" fontId="0" fillId="11" borderId="2" xfId="0" applyFill="1" applyBorder="1"/>
    <xf numFmtId="3" fontId="0" fillId="11" borderId="2" xfId="0" applyNumberFormat="1" applyFill="1" applyBorder="1"/>
    <xf numFmtId="0" fontId="0" fillId="11" borderId="0" xfId="0" applyFill="1"/>
    <xf numFmtId="0" fontId="0" fillId="5" borderId="0" xfId="0" applyFill="1" applyAlignment="1">
      <alignment horizontal="center" vertical="center"/>
    </xf>
    <xf numFmtId="0" fontId="0" fillId="5" borderId="2" xfId="1" applyNumberFormat="1" applyFont="1" applyFill="1" applyBorder="1" applyAlignment="1">
      <alignment horizontal="center"/>
    </xf>
    <xf numFmtId="0" fontId="0" fillId="5" borderId="2" xfId="0" applyFill="1" applyBorder="1"/>
    <xf numFmtId="3" fontId="0" fillId="5" borderId="2" xfId="0" applyNumberFormat="1" applyFill="1" applyBorder="1"/>
    <xf numFmtId="0" fontId="0" fillId="5" borderId="0" xfId="0" applyFill="1"/>
    <xf numFmtId="0" fontId="0" fillId="6" borderId="0" xfId="0" applyFill="1" applyAlignment="1">
      <alignment horizontal="center" vertical="center"/>
    </xf>
    <xf numFmtId="0" fontId="0" fillId="6" borderId="2" xfId="1" applyNumberFormat="1" applyFont="1" applyFill="1" applyBorder="1" applyAlignment="1">
      <alignment horizontal="center"/>
    </xf>
    <xf numFmtId="0" fontId="0" fillId="6" borderId="2" xfId="0" applyFill="1" applyBorder="1"/>
    <xf numFmtId="0" fontId="2" fillId="6" borderId="0" xfId="0" applyFont="1" applyFill="1" applyBorder="1" applyAlignment="1" applyProtection="1">
      <alignment horizontal="center"/>
    </xf>
    <xf numFmtId="0" fontId="0" fillId="4" borderId="0" xfId="0" applyFill="1" applyAlignment="1">
      <alignment horizontal="center" vertical="center"/>
    </xf>
    <xf numFmtId="0" fontId="0" fillId="4" borderId="2" xfId="1" applyNumberFormat="1" applyFont="1" applyFill="1" applyBorder="1" applyAlignment="1">
      <alignment horizontal="left"/>
    </xf>
    <xf numFmtId="0" fontId="0" fillId="4" borderId="2" xfId="1" applyNumberFormat="1" applyFont="1" applyFill="1" applyBorder="1" applyAlignment="1">
      <alignment horizontal="center"/>
    </xf>
    <xf numFmtId="0" fontId="0" fillId="4" borderId="2" xfId="0" applyFill="1" applyBorder="1"/>
    <xf numFmtId="0" fontId="0" fillId="4" borderId="2" xfId="0" applyFill="1" applyBorder="1" applyAlignment="1">
      <alignment wrapText="1"/>
    </xf>
    <xf numFmtId="0" fontId="0" fillId="4" borderId="2" xfId="0" applyFill="1" applyBorder="1" applyAlignment="1"/>
    <xf numFmtId="0" fontId="0" fillId="4" borderId="0" xfId="0" applyFill="1"/>
    <xf numFmtId="0" fontId="2" fillId="4" borderId="0" xfId="0" applyFont="1" applyFill="1" applyBorder="1" applyAlignment="1" applyProtection="1">
      <protection locked="0"/>
    </xf>
    <xf numFmtId="0" fontId="2" fillId="4" borderId="0" xfId="0" applyFont="1" applyFill="1" applyBorder="1" applyAlignment="1" applyProtection="1">
      <alignment horizontal="center"/>
    </xf>
    <xf numFmtId="0" fontId="2" fillId="7" borderId="38" xfId="0" applyFont="1" applyFill="1" applyBorder="1" applyProtection="1"/>
    <xf numFmtId="9" fontId="0" fillId="3" borderId="2" xfId="2" applyNumberFormat="1" applyFont="1" applyFill="1" applyBorder="1" applyAlignment="1">
      <alignment horizontal="center" vertical="center"/>
    </xf>
    <xf numFmtId="0" fontId="2" fillId="7" borderId="0" xfId="0" applyFont="1" applyFill="1" applyBorder="1" applyAlignment="1" applyProtection="1">
      <alignment vertical="top" wrapText="1"/>
    </xf>
    <xf numFmtId="2" fontId="2" fillId="7" borderId="17" xfId="1" applyNumberFormat="1" applyFont="1" applyFill="1" applyBorder="1" applyAlignment="1" applyProtection="1">
      <alignment horizontal="center" vertical="center"/>
    </xf>
    <xf numFmtId="2" fontId="2" fillId="7" borderId="19" xfId="1" applyNumberFormat="1" applyFont="1" applyFill="1" applyBorder="1" applyAlignment="1" applyProtection="1">
      <alignment horizontal="center" vertical="center"/>
    </xf>
    <xf numFmtId="2" fontId="2" fillId="7" borderId="15" xfId="1" applyNumberFormat="1" applyFont="1" applyFill="1" applyBorder="1" applyAlignment="1" applyProtection="1">
      <alignment horizontal="center" vertical="center"/>
    </xf>
    <xf numFmtId="2" fontId="2" fillId="7" borderId="23" xfId="2" applyNumberFormat="1" applyFont="1" applyFill="1" applyBorder="1" applyAlignment="1" applyProtection="1">
      <alignment horizontal="right" vertical="center"/>
    </xf>
    <xf numFmtId="2" fontId="2" fillId="7" borderId="25" xfId="2" applyNumberFormat="1" applyFont="1" applyFill="1" applyBorder="1" applyAlignment="1" applyProtection="1">
      <alignment vertical="center"/>
    </xf>
    <xf numFmtId="2" fontId="2" fillId="7" borderId="30" xfId="2" applyNumberFormat="1" applyFont="1" applyFill="1" applyBorder="1" applyAlignment="1" applyProtection="1">
      <alignment vertical="center"/>
    </xf>
    <xf numFmtId="0" fontId="3" fillId="4" borderId="32" xfId="0" applyFont="1" applyFill="1" applyBorder="1" applyAlignment="1" applyProtection="1">
      <alignment horizontal="center" vertical="center"/>
    </xf>
    <xf numFmtId="0" fontId="0" fillId="4" borderId="0" xfId="0" applyFill="1" applyAlignment="1"/>
    <xf numFmtId="0" fontId="2" fillId="4" borderId="0" xfId="0" applyFont="1" applyFill="1" applyAlignment="1"/>
    <xf numFmtId="0" fontId="19" fillId="7" borderId="0" xfId="0" applyFont="1" applyFill="1" applyAlignment="1" applyProtection="1">
      <alignment horizontal="right"/>
    </xf>
    <xf numFmtId="0" fontId="4" fillId="7" borderId="0" xfId="0" applyFont="1" applyFill="1" applyBorder="1" applyAlignment="1" applyProtection="1">
      <alignment horizontal="center" vertical="center" wrapText="1"/>
    </xf>
    <xf numFmtId="0" fontId="15" fillId="0" borderId="0" xfId="0" applyFont="1" applyAlignment="1">
      <alignment horizontal="center"/>
    </xf>
    <xf numFmtId="0" fontId="7" fillId="2" borderId="2" xfId="0" applyFont="1" applyFill="1" applyBorder="1" applyAlignment="1" applyProtection="1">
      <alignment vertical="center" wrapText="1"/>
      <protection locked="0"/>
    </xf>
    <xf numFmtId="0" fontId="0" fillId="12" borderId="0" xfId="0" applyFill="1"/>
    <xf numFmtId="2" fontId="2" fillId="7" borderId="25" xfId="2" applyNumberFormat="1" applyFont="1" applyFill="1" applyBorder="1" applyAlignment="1" applyProtection="1">
      <alignment horizontal="right" vertical="center"/>
    </xf>
    <xf numFmtId="0" fontId="0" fillId="10" borderId="2" xfId="0" applyFill="1" applyBorder="1" applyAlignment="1">
      <alignment horizontal="center"/>
    </xf>
    <xf numFmtId="0" fontId="0" fillId="13" borderId="0" xfId="0" applyFill="1"/>
    <xf numFmtId="0" fontId="0" fillId="13" borderId="0" xfId="0" applyFill="1" applyProtection="1">
      <protection locked="0"/>
    </xf>
    <xf numFmtId="0" fontId="4" fillId="2" borderId="0" xfId="0" applyFont="1" applyFill="1" applyAlignment="1" applyProtection="1"/>
    <xf numFmtId="0" fontId="4" fillId="2" borderId="0" xfId="0" applyFont="1" applyFill="1" applyAlignment="1" applyProtection="1">
      <protection locked="0"/>
    </xf>
    <xf numFmtId="0" fontId="2" fillId="2" borderId="0" xfId="0" applyFont="1" applyFill="1" applyProtection="1">
      <protection locked="0"/>
    </xf>
    <xf numFmtId="0" fontId="0" fillId="12" borderId="2" xfId="0" applyFill="1" applyBorder="1" applyAlignment="1">
      <alignment vertical="center" wrapText="1"/>
    </xf>
    <xf numFmtId="0" fontId="0" fillId="8" borderId="2" xfId="0" applyFont="1" applyFill="1" applyBorder="1" applyAlignment="1">
      <alignment vertical="center"/>
    </xf>
    <xf numFmtId="0" fontId="0" fillId="3" borderId="2" xfId="0" applyFill="1" applyBorder="1" applyAlignment="1">
      <alignment vertical="center"/>
    </xf>
    <xf numFmtId="0" fontId="0" fillId="9" borderId="2" xfId="0" applyFont="1" applyFill="1" applyBorder="1" applyAlignment="1">
      <alignment vertical="center" wrapText="1"/>
    </xf>
    <xf numFmtId="0" fontId="0" fillId="10" borderId="2" xfId="0" applyFill="1" applyBorder="1" applyAlignment="1">
      <alignment vertical="center"/>
    </xf>
    <xf numFmtId="0" fontId="0" fillId="11" borderId="2" xfId="0" applyFill="1" applyBorder="1" applyAlignment="1">
      <alignment vertical="center"/>
    </xf>
    <xf numFmtId="0" fontId="0" fillId="5" borderId="2" xfId="0" applyFill="1" applyBorder="1" applyAlignment="1">
      <alignment vertical="center"/>
    </xf>
    <xf numFmtId="0" fontId="0" fillId="6" borderId="2" xfId="0" applyFill="1" applyBorder="1" applyAlignment="1">
      <alignment vertical="center"/>
    </xf>
    <xf numFmtId="0" fontId="0" fillId="4" borderId="2" xfId="0" applyFill="1" applyBorder="1" applyAlignment="1">
      <alignment vertical="center"/>
    </xf>
    <xf numFmtId="0" fontId="0" fillId="0" borderId="0" xfId="0" applyAlignment="1" applyProtection="1">
      <alignment horizontal="center"/>
      <protection hidden="1"/>
    </xf>
    <xf numFmtId="0" fontId="0" fillId="0" borderId="0" xfId="0" applyAlignment="1" applyProtection="1">
      <alignment wrapText="1"/>
      <protection locked="0" hidden="1"/>
    </xf>
    <xf numFmtId="0" fontId="22" fillId="16" borderId="0" xfId="0" applyFont="1" applyFill="1" applyAlignment="1" applyProtection="1">
      <alignment horizontal="center"/>
      <protection locked="0" hidden="1"/>
    </xf>
    <xf numFmtId="9" fontId="0" fillId="0" borderId="0" xfId="1" applyNumberFormat="1" applyFont="1" applyAlignment="1" applyProtection="1">
      <alignment wrapText="1"/>
      <protection locked="0" hidden="1"/>
    </xf>
    <xf numFmtId="0" fontId="0" fillId="0" borderId="0" xfId="0" applyAlignment="1" applyProtection="1">
      <alignment horizontal="center"/>
      <protection locked="0" hidden="1"/>
    </xf>
    <xf numFmtId="0" fontId="23" fillId="0" borderId="0" xfId="0" applyFont="1" applyAlignment="1" applyProtection="1">
      <alignment horizontal="center"/>
      <protection locked="0" hidden="1"/>
    </xf>
    <xf numFmtId="0" fontId="0" fillId="0" borderId="0" xfId="0" applyAlignment="1"/>
    <xf numFmtId="0" fontId="0" fillId="0" borderId="0" xfId="0" pivotButton="1" applyAlignment="1">
      <alignment horizontal="center"/>
    </xf>
    <xf numFmtId="0" fontId="0" fillId="0" borderId="0" xfId="0" pivotButton="1"/>
    <xf numFmtId="0" fontId="0" fillId="0" borderId="0" xfId="0" applyNumberFormat="1"/>
    <xf numFmtId="0" fontId="25" fillId="0" borderId="0" xfId="0" applyFont="1" applyAlignment="1" applyProtection="1">
      <alignment horizontal="center" vertical="center"/>
      <protection hidden="1"/>
    </xf>
    <xf numFmtId="0" fontId="25" fillId="0" borderId="0" xfId="0" applyFont="1" applyProtection="1">
      <protection locked="0"/>
    </xf>
    <xf numFmtId="0" fontId="25" fillId="0" borderId="0" xfId="0" applyFont="1"/>
    <xf numFmtId="0" fontId="29" fillId="2" borderId="0" xfId="0" applyFont="1" applyFill="1" applyProtection="1">
      <protection hidden="1"/>
    </xf>
    <xf numFmtId="0" fontId="25" fillId="0" borderId="0" xfId="0" applyFont="1" applyAlignment="1" applyProtection="1">
      <alignment horizontal="center" vertical="center" wrapText="1"/>
      <protection hidden="1"/>
    </xf>
    <xf numFmtId="0" fontId="29" fillId="18" borderId="0" xfId="0" applyFont="1" applyFill="1" applyBorder="1" applyAlignment="1" applyProtection="1">
      <alignment horizontal="center"/>
      <protection hidden="1"/>
    </xf>
    <xf numFmtId="0" fontId="25" fillId="0" borderId="0" xfId="0" applyFont="1" applyProtection="1">
      <protection hidden="1"/>
    </xf>
    <xf numFmtId="0" fontId="29" fillId="2" borderId="0" xfId="0" applyFont="1" applyFill="1" applyAlignment="1" applyProtection="1">
      <alignment horizontal="center"/>
      <protection hidden="1"/>
    </xf>
    <xf numFmtId="0" fontId="25" fillId="0" borderId="0" xfId="0" applyFont="1" applyAlignment="1">
      <alignment horizontal="center" vertical="center"/>
    </xf>
    <xf numFmtId="0" fontId="26" fillId="2" borderId="0" xfId="0" applyFont="1" applyFill="1" applyAlignment="1" applyProtection="1">
      <alignment horizontal="left"/>
      <protection hidden="1"/>
    </xf>
    <xf numFmtId="0" fontId="24" fillId="0" borderId="0" xfId="0" applyFont="1" applyAlignment="1" applyProtection="1">
      <alignment horizontal="center"/>
      <protection hidden="1"/>
    </xf>
    <xf numFmtId="0" fontId="24" fillId="0" borderId="0" xfId="0" applyFont="1" applyAlignment="1" applyProtection="1">
      <alignment wrapText="1"/>
      <protection hidden="1"/>
    </xf>
    <xf numFmtId="0" fontId="28" fillId="17" borderId="40" xfId="0" applyFont="1" applyFill="1" applyBorder="1" applyAlignment="1">
      <alignment horizontal="center" wrapText="1"/>
    </xf>
    <xf numFmtId="0" fontId="28" fillId="17" borderId="41" xfId="0" applyFont="1" applyFill="1" applyBorder="1" applyAlignment="1">
      <alignment horizontal="center" wrapText="1"/>
    </xf>
    <xf numFmtId="0" fontId="28" fillId="0" borderId="42" xfId="0" applyFont="1" applyBorder="1" applyAlignment="1">
      <alignment vertical="center"/>
    </xf>
    <xf numFmtId="0" fontId="28" fillId="0" borderId="43" xfId="0" applyFont="1" applyBorder="1" applyAlignment="1">
      <alignment horizontal="center" vertical="center"/>
    </xf>
    <xf numFmtId="0" fontId="24" fillId="0" borderId="44" xfId="0" applyFont="1" applyBorder="1" applyAlignment="1">
      <alignment horizontal="center" vertical="center"/>
    </xf>
    <xf numFmtId="41" fontId="28" fillId="0" borderId="43" xfId="2" applyFont="1" applyBorder="1" applyAlignment="1">
      <alignment horizontal="center" vertical="center"/>
    </xf>
    <xf numFmtId="41" fontId="24" fillId="0" borderId="44" xfId="2" applyFont="1" applyBorder="1" applyAlignment="1">
      <alignment horizontal="center" vertical="center"/>
    </xf>
    <xf numFmtId="9" fontId="28" fillId="0" borderId="43" xfId="1" applyFont="1" applyBorder="1" applyAlignment="1">
      <alignment horizontal="center" vertical="center"/>
    </xf>
    <xf numFmtId="9" fontId="24" fillId="0" borderId="44" xfId="1" applyFont="1" applyBorder="1" applyAlignment="1">
      <alignment horizontal="center" vertical="center"/>
    </xf>
    <xf numFmtId="0" fontId="33" fillId="0" borderId="0" xfId="0" applyFont="1" applyAlignment="1" applyProtection="1">
      <alignment horizontal="center"/>
      <protection hidden="1"/>
    </xf>
    <xf numFmtId="9" fontId="0" fillId="10" borderId="2" xfId="1" applyFont="1" applyFill="1" applyBorder="1"/>
    <xf numFmtId="9" fontId="0" fillId="11" borderId="2" xfId="1" applyFont="1" applyFill="1" applyBorder="1"/>
    <xf numFmtId="9" fontId="0" fillId="5" borderId="2" xfId="1" applyFont="1" applyFill="1" applyBorder="1"/>
    <xf numFmtId="9" fontId="0" fillId="6" borderId="2" xfId="1" applyFont="1" applyFill="1" applyBorder="1"/>
    <xf numFmtId="9" fontId="0" fillId="4" borderId="2" xfId="1" applyFont="1" applyFill="1" applyBorder="1"/>
    <xf numFmtId="9" fontId="0" fillId="0" borderId="0" xfId="1" applyFont="1"/>
    <xf numFmtId="9" fontId="28" fillId="0" borderId="47" xfId="1" applyFont="1" applyBorder="1" applyAlignment="1">
      <alignment horizontal="center" vertical="center"/>
    </xf>
    <xf numFmtId="9" fontId="24" fillId="0" borderId="48" xfId="1" applyFont="1" applyBorder="1" applyAlignment="1">
      <alignment horizontal="center" vertical="center"/>
    </xf>
    <xf numFmtId="0" fontId="4" fillId="7" borderId="4" xfId="0" applyFont="1" applyFill="1" applyBorder="1" applyAlignment="1" applyProtection="1">
      <alignment horizontal="right"/>
    </xf>
    <xf numFmtId="0" fontId="4" fillId="7" borderId="21" xfId="0" applyFont="1" applyFill="1" applyBorder="1" applyAlignment="1" applyProtection="1">
      <alignment horizontal="right"/>
    </xf>
    <xf numFmtId="164" fontId="0" fillId="6" borderId="2" xfId="1" applyNumberFormat="1" applyFont="1" applyFill="1" applyBorder="1"/>
    <xf numFmtId="9" fontId="0" fillId="6" borderId="2" xfId="1" applyFont="1" applyFill="1" applyBorder="1" applyAlignment="1">
      <alignment horizontal="center"/>
    </xf>
    <xf numFmtId="0" fontId="16" fillId="12" borderId="32" xfId="0" applyFont="1" applyFill="1" applyBorder="1" applyAlignment="1" applyProtection="1">
      <alignment horizontal="center" vertical="center"/>
    </xf>
    <xf numFmtId="0" fontId="16" fillId="12" borderId="32" xfId="0" applyFont="1" applyFill="1" applyBorder="1" applyAlignment="1" applyProtection="1">
      <alignment horizontal="center" vertical="center" wrapText="1"/>
    </xf>
    <xf numFmtId="2" fontId="2" fillId="7" borderId="16" xfId="2" applyNumberFormat="1" applyFont="1" applyFill="1" applyBorder="1" applyAlignment="1" applyProtection="1">
      <alignment horizontal="center" vertical="center"/>
    </xf>
    <xf numFmtId="2" fontId="2" fillId="7" borderId="18" xfId="1" applyNumberFormat="1" applyFont="1" applyFill="1" applyBorder="1" applyAlignment="1" applyProtection="1">
      <alignment horizontal="center" vertical="center"/>
    </xf>
    <xf numFmtId="2" fontId="2" fillId="7" borderId="20" xfId="1" applyNumberFormat="1" applyFont="1" applyFill="1" applyBorder="1" applyAlignment="1" applyProtection="1">
      <alignment horizontal="center" vertical="center"/>
    </xf>
    <xf numFmtId="0" fontId="4" fillId="7" borderId="0" xfId="0" applyFont="1" applyFill="1" applyBorder="1" applyAlignment="1" applyProtection="1">
      <alignment horizontal="center" vertical="center" wrapText="1"/>
    </xf>
    <xf numFmtId="0" fontId="2" fillId="7" borderId="0" xfId="0" applyFont="1" applyFill="1" applyBorder="1" applyAlignment="1" applyProtection="1">
      <alignment horizontal="left"/>
    </xf>
    <xf numFmtId="0" fontId="0" fillId="0" borderId="2" xfId="0" applyBorder="1" applyAlignment="1">
      <alignment vertical="top" wrapText="1"/>
    </xf>
    <xf numFmtId="0" fontId="0" fillId="12" borderId="2" xfId="0" applyFill="1" applyBorder="1" applyAlignment="1">
      <alignment vertical="top" wrapText="1"/>
    </xf>
    <xf numFmtId="0" fontId="0" fillId="0" borderId="2" xfId="0" applyBorder="1" applyAlignment="1">
      <alignment vertical="top"/>
    </xf>
    <xf numFmtId="0" fontId="0" fillId="0" borderId="2" xfId="0" applyBorder="1" applyAlignment="1"/>
    <xf numFmtId="0" fontId="0" fillId="0" borderId="0" xfId="0" applyAlignment="1">
      <alignment horizontal="left" vertical="center"/>
    </xf>
    <xf numFmtId="0" fontId="0" fillId="0" borderId="2" xfId="0" applyBorder="1" applyAlignment="1">
      <alignment horizontal="center" vertical="center"/>
    </xf>
    <xf numFmtId="0" fontId="0" fillId="0" borderId="0" xfId="0" applyBorder="1"/>
    <xf numFmtId="0" fontId="2" fillId="0" borderId="0" xfId="0" applyFont="1" applyFill="1" applyBorder="1" applyProtection="1"/>
    <xf numFmtId="0" fontId="0" fillId="0" borderId="0" xfId="0" applyFill="1" applyBorder="1" applyProtection="1"/>
    <xf numFmtId="0" fontId="0" fillId="0" borderId="0" xfId="0" applyFill="1" applyProtection="1"/>
    <xf numFmtId="0" fontId="4" fillId="0" borderId="4" xfId="0" applyFont="1" applyFill="1" applyBorder="1" applyAlignment="1" applyProtection="1">
      <alignment horizontal="left"/>
    </xf>
    <xf numFmtId="0" fontId="4" fillId="0" borderId="21" xfId="0" applyFont="1" applyFill="1" applyBorder="1" applyAlignment="1" applyProtection="1">
      <alignment horizontal="left"/>
    </xf>
    <xf numFmtId="0" fontId="2" fillId="0" borderId="3" xfId="0" applyFont="1" applyFill="1" applyBorder="1" applyProtection="1"/>
    <xf numFmtId="0" fontId="2" fillId="0" borderId="0" xfId="0" applyFont="1" applyFill="1" applyBorder="1" applyAlignment="1" applyProtection="1">
      <alignment horizontal="left"/>
    </xf>
    <xf numFmtId="0" fontId="0" fillId="7" borderId="35" xfId="0" applyFill="1" applyBorder="1" applyProtection="1"/>
    <xf numFmtId="0" fontId="0" fillId="7" borderId="36" xfId="0" applyFill="1" applyBorder="1" applyProtection="1"/>
    <xf numFmtId="0" fontId="0" fillId="0" borderId="36" xfId="0" applyBorder="1"/>
    <xf numFmtId="0" fontId="2" fillId="0" borderId="38" xfId="0" applyFont="1" applyFill="1" applyBorder="1" applyProtection="1"/>
    <xf numFmtId="0" fontId="15" fillId="7" borderId="38" xfId="0" applyFont="1" applyFill="1" applyBorder="1" applyProtection="1"/>
    <xf numFmtId="0" fontId="3" fillId="7" borderId="0" xfId="0" applyFont="1" applyFill="1" applyBorder="1" applyProtection="1"/>
    <xf numFmtId="0" fontId="3" fillId="7" borderId="0" xfId="0" applyFont="1" applyFill="1" applyBorder="1" applyAlignment="1" applyProtection="1"/>
    <xf numFmtId="0" fontId="15" fillId="0" borderId="0" xfId="0" applyFont="1" applyBorder="1"/>
    <xf numFmtId="0" fontId="7" fillId="7" borderId="0" xfId="0" applyFont="1" applyFill="1" applyBorder="1" applyAlignment="1" applyProtection="1">
      <alignment horizontal="center"/>
    </xf>
    <xf numFmtId="0" fontId="2" fillId="2" borderId="38" xfId="0" applyFont="1" applyFill="1" applyBorder="1" applyAlignment="1" applyProtection="1">
      <alignment vertical="center"/>
    </xf>
    <xf numFmtId="0" fontId="2" fillId="2" borderId="0" xfId="0" applyFont="1" applyFill="1" applyBorder="1" applyAlignment="1" applyProtection="1">
      <alignment vertical="center"/>
    </xf>
    <xf numFmtId="0" fontId="17" fillId="2" borderId="0" xfId="0" applyFont="1" applyFill="1" applyBorder="1" applyAlignment="1" applyProtection="1">
      <alignment horizontal="right" vertical="center"/>
    </xf>
    <xf numFmtId="0" fontId="4" fillId="2" borderId="0" xfId="0" applyFont="1" applyFill="1" applyBorder="1" applyAlignment="1" applyProtection="1">
      <alignment horizontal="center" vertical="center"/>
    </xf>
    <xf numFmtId="0" fontId="19" fillId="7" borderId="0" xfId="0" applyFont="1" applyFill="1" applyBorder="1" applyAlignment="1" applyProtection="1">
      <alignment horizontal="right"/>
    </xf>
    <xf numFmtId="0" fontId="2" fillId="7" borderId="28" xfId="0" applyFont="1" applyFill="1" applyBorder="1" applyProtection="1"/>
    <xf numFmtId="0" fontId="2" fillId="7" borderId="1" xfId="0" applyFont="1" applyFill="1" applyBorder="1" applyProtection="1"/>
    <xf numFmtId="0" fontId="2" fillId="2" borderId="1" xfId="0" applyFont="1" applyFill="1" applyBorder="1"/>
    <xf numFmtId="0" fontId="0" fillId="7" borderId="37" xfId="0" applyFill="1" applyBorder="1" applyProtection="1"/>
    <xf numFmtId="0" fontId="15" fillId="7" borderId="3" xfId="0" applyFont="1" applyFill="1" applyBorder="1" applyProtection="1"/>
    <xf numFmtId="0" fontId="2" fillId="2" borderId="3" xfId="0" applyFont="1" applyFill="1" applyBorder="1" applyProtection="1"/>
    <xf numFmtId="0" fontId="2" fillId="7" borderId="3" xfId="0" applyFont="1" applyFill="1" applyBorder="1" applyAlignment="1" applyProtection="1">
      <alignment vertical="top" wrapText="1"/>
    </xf>
    <xf numFmtId="0" fontId="2" fillId="7" borderId="39" xfId="0" applyFont="1" applyFill="1" applyBorder="1" applyProtection="1"/>
    <xf numFmtId="0" fontId="4" fillId="7" borderId="0" xfId="0" applyFont="1" applyFill="1" applyProtection="1"/>
    <xf numFmtId="164" fontId="0" fillId="11" borderId="2" xfId="1" applyNumberFormat="1" applyFont="1" applyFill="1" applyBorder="1"/>
    <xf numFmtId="0" fontId="0" fillId="8" borderId="2" xfId="0" applyFill="1" applyBorder="1"/>
    <xf numFmtId="0" fontId="0" fillId="8" borderId="0" xfId="0" applyFont="1" applyFill="1" applyBorder="1"/>
    <xf numFmtId="9" fontId="0" fillId="5" borderId="2" xfId="1" applyFont="1" applyFill="1" applyBorder="1" applyAlignment="1">
      <alignment horizontal="center"/>
    </xf>
    <xf numFmtId="0" fontId="0" fillId="5" borderId="50" xfId="1" applyNumberFormat="1" applyFont="1" applyFill="1" applyBorder="1" applyAlignment="1">
      <alignment horizontal="center"/>
    </xf>
    <xf numFmtId="164" fontId="0" fillId="5" borderId="2" xfId="0" applyNumberFormat="1" applyFill="1" applyBorder="1"/>
    <xf numFmtId="4" fontId="2" fillId="7" borderId="16" xfId="1" applyNumberFormat="1" applyFont="1" applyFill="1" applyBorder="1" applyAlignment="1" applyProtection="1">
      <alignment horizontal="center" vertical="center"/>
    </xf>
    <xf numFmtId="4" fontId="2" fillId="7" borderId="18" xfId="1" applyNumberFormat="1" applyFont="1" applyFill="1" applyBorder="1" applyAlignment="1" applyProtection="1">
      <alignment horizontal="center" vertical="center"/>
    </xf>
    <xf numFmtId="4" fontId="2" fillId="7" borderId="20" xfId="1" applyNumberFormat="1" applyFont="1" applyFill="1" applyBorder="1" applyAlignment="1" applyProtection="1">
      <alignment horizontal="center" vertical="center"/>
    </xf>
    <xf numFmtId="4" fontId="4" fillId="7" borderId="0" xfId="2" applyNumberFormat="1" applyFont="1" applyFill="1" applyBorder="1" applyAlignment="1" applyProtection="1">
      <alignment horizontal="center" wrapText="1"/>
    </xf>
    <xf numFmtId="2" fontId="4" fillId="7" borderId="0" xfId="2" applyNumberFormat="1" applyFont="1" applyFill="1" applyBorder="1" applyAlignment="1" applyProtection="1">
      <alignment horizontal="center" wrapText="1"/>
    </xf>
    <xf numFmtId="0" fontId="0" fillId="5" borderId="2" xfId="0" applyFill="1" applyBorder="1" applyAlignment="1">
      <alignment horizontal="center"/>
    </xf>
    <xf numFmtId="9" fontId="0" fillId="5" borderId="2" xfId="0" applyNumberFormat="1" applyFill="1" applyBorder="1" applyAlignment="1">
      <alignment horizontal="center"/>
    </xf>
    <xf numFmtId="0" fontId="0" fillId="5" borderId="0" xfId="0" applyFill="1" applyAlignment="1">
      <alignment horizontal="center"/>
    </xf>
    <xf numFmtId="0" fontId="0" fillId="6" borderId="2" xfId="0" applyFill="1" applyBorder="1" applyAlignment="1">
      <alignment horizontal="center"/>
    </xf>
    <xf numFmtId="9" fontId="0" fillId="6" borderId="2" xfId="0" applyNumberFormat="1" applyFill="1" applyBorder="1" applyAlignment="1">
      <alignment horizontal="center"/>
    </xf>
    <xf numFmtId="0" fontId="0" fillId="6" borderId="0" xfId="0" applyFill="1" applyAlignment="1">
      <alignment horizontal="center"/>
    </xf>
    <xf numFmtId="0" fontId="2" fillId="6" borderId="0" xfId="0" applyFont="1" applyFill="1" applyBorder="1" applyAlignment="1" applyProtection="1">
      <alignment horizontal="center" vertical="center"/>
      <protection locked="0"/>
    </xf>
    <xf numFmtId="9" fontId="0" fillId="11" borderId="2" xfId="1" applyFont="1" applyFill="1" applyBorder="1" applyAlignment="1">
      <alignment horizontal="center"/>
    </xf>
    <xf numFmtId="9" fontId="0" fillId="10" borderId="2" xfId="1" applyFont="1" applyFill="1" applyBorder="1" applyAlignment="1">
      <alignment horizontal="center"/>
    </xf>
    <xf numFmtId="0" fontId="0" fillId="10" borderId="2" xfId="0" applyFont="1" applyFill="1" applyBorder="1" applyAlignment="1">
      <alignment horizontal="center" vertical="center" wrapText="1"/>
    </xf>
    <xf numFmtId="0" fontId="10" fillId="0" borderId="2" xfId="3" applyFont="1" applyBorder="1" applyAlignment="1">
      <alignment vertical="center" wrapText="1"/>
    </xf>
    <xf numFmtId="0" fontId="0" fillId="8" borderId="2" xfId="0" applyFont="1" applyFill="1" applyBorder="1" applyAlignment="1">
      <alignment vertical="center" wrapText="1"/>
    </xf>
    <xf numFmtId="9" fontId="0" fillId="3" borderId="2" xfId="2" applyNumberFormat="1" applyFont="1" applyFill="1" applyBorder="1" applyAlignment="1">
      <alignment horizontal="center" vertical="center" wrapText="1"/>
    </xf>
    <xf numFmtId="0" fontId="15" fillId="9" borderId="2" xfId="0" applyFont="1" applyFill="1" applyBorder="1" applyAlignment="1">
      <alignment horizontal="left" vertical="center" wrapText="1"/>
    </xf>
    <xf numFmtId="0" fontId="0" fillId="10" borderId="2" xfId="0" applyFill="1" applyBorder="1" applyAlignment="1">
      <alignment vertical="center" wrapText="1"/>
    </xf>
    <xf numFmtId="0" fontId="0" fillId="4" borderId="2" xfId="1" applyNumberFormat="1" applyFont="1" applyFill="1" applyBorder="1" applyAlignment="1">
      <alignment horizontal="left" vertical="center" wrapText="1"/>
    </xf>
    <xf numFmtId="0" fontId="0" fillId="0" borderId="0" xfId="0" applyAlignment="1">
      <alignment vertical="center" wrapText="1"/>
    </xf>
    <xf numFmtId="0" fontId="0" fillId="0" borderId="0" xfId="0" applyFont="1" applyAlignment="1">
      <alignment vertical="center" wrapText="1"/>
    </xf>
    <xf numFmtId="0" fontId="0" fillId="2" borderId="0" xfId="0" applyFill="1"/>
    <xf numFmtId="0" fontId="23" fillId="0" borderId="0" xfId="0" applyFont="1" applyAlignment="1" applyProtection="1">
      <alignment horizontal="center"/>
      <protection locked="0" hidden="1"/>
    </xf>
    <xf numFmtId="0" fontId="0" fillId="0" borderId="0" xfId="0" applyAlignment="1">
      <alignment horizontal="center"/>
    </xf>
    <xf numFmtId="0" fontId="0" fillId="0" borderId="0" xfId="0" applyBorder="1" applyProtection="1"/>
    <xf numFmtId="0" fontId="0" fillId="0" borderId="0" xfId="0" applyProtection="1"/>
    <xf numFmtId="0" fontId="2" fillId="2" borderId="0" xfId="0" applyFont="1" applyFill="1" applyBorder="1" applyAlignment="1" applyProtection="1"/>
    <xf numFmtId="0" fontId="2" fillId="2" borderId="0" xfId="0" applyFont="1" applyFill="1" applyBorder="1" applyAlignment="1" applyProtection="1">
      <alignment horizontal="center"/>
    </xf>
    <xf numFmtId="0" fontId="2" fillId="2" borderId="0" xfId="0" applyFont="1" applyFill="1" applyBorder="1" applyAlignment="1" applyProtection="1">
      <alignment horizontal="left" vertical="center"/>
    </xf>
    <xf numFmtId="0" fontId="5" fillId="2" borderId="0" xfId="0" applyFont="1" applyFill="1" applyBorder="1" applyAlignment="1" applyProtection="1">
      <alignment horizontal="right"/>
    </xf>
    <xf numFmtId="0" fontId="0" fillId="0" borderId="3" xfId="0" applyBorder="1" applyProtection="1"/>
    <xf numFmtId="0" fontId="39" fillId="2" borderId="0" xfId="0" applyFont="1" applyFill="1" applyBorder="1" applyProtection="1"/>
    <xf numFmtId="0" fontId="39" fillId="2" borderId="0" xfId="0" applyFont="1" applyFill="1" applyProtection="1"/>
    <xf numFmtId="0" fontId="6" fillId="2" borderId="0" xfId="0" applyFont="1" applyFill="1" applyBorder="1" applyProtection="1"/>
    <xf numFmtId="0" fontId="6" fillId="2" borderId="0" xfId="0" applyFont="1" applyFill="1" applyProtection="1"/>
    <xf numFmtId="0" fontId="6" fillId="2" borderId="3" xfId="0" applyFont="1" applyFill="1" applyBorder="1" applyProtection="1"/>
    <xf numFmtId="9" fontId="6" fillId="2" borderId="0" xfId="1" applyFont="1" applyFill="1" applyProtection="1"/>
    <xf numFmtId="0" fontId="6" fillId="2" borderId="3" xfId="0" applyFont="1" applyFill="1" applyBorder="1" applyAlignment="1" applyProtection="1">
      <alignment vertical="center"/>
    </xf>
    <xf numFmtId="9" fontId="6" fillId="2" borderId="0" xfId="1" applyFont="1" applyFill="1" applyAlignment="1" applyProtection="1">
      <alignment vertical="center"/>
    </xf>
    <xf numFmtId="0" fontId="7" fillId="0" borderId="0" xfId="0" applyFont="1" applyAlignment="1" applyProtection="1">
      <alignment horizontal="center"/>
    </xf>
    <xf numFmtId="0" fontId="2" fillId="2" borderId="0" xfId="0" applyFont="1" applyFill="1" applyAlignment="1" applyProtection="1"/>
    <xf numFmtId="0" fontId="2" fillId="2" borderId="14" xfId="0" applyFont="1" applyFill="1" applyBorder="1" applyAlignment="1" applyProtection="1"/>
    <xf numFmtId="0" fontId="2" fillId="2" borderId="4" xfId="0" applyFont="1" applyFill="1" applyBorder="1" applyProtection="1">
      <protection locked="0"/>
    </xf>
    <xf numFmtId="0" fontId="2" fillId="2" borderId="1" xfId="0" applyFont="1" applyFill="1" applyBorder="1" applyProtection="1"/>
    <xf numFmtId="0" fontId="4" fillId="2" borderId="0" xfId="0" applyFont="1" applyFill="1" applyBorder="1" applyAlignment="1" applyProtection="1">
      <alignment horizontal="left" vertical="center"/>
    </xf>
    <xf numFmtId="9" fontId="38" fillId="2" borderId="0" xfId="0" applyNumberFormat="1" applyFont="1" applyFill="1" applyBorder="1" applyAlignment="1" applyProtection="1">
      <alignment horizontal="center" vertical="center"/>
      <protection locked="0"/>
    </xf>
    <xf numFmtId="0" fontId="38" fillId="2" borderId="0" xfId="0" applyFont="1" applyFill="1" applyBorder="1" applyAlignment="1" applyProtection="1">
      <alignment horizontal="center" vertical="center"/>
    </xf>
    <xf numFmtId="0" fontId="4" fillId="2" borderId="0" xfId="0" applyFont="1" applyFill="1" applyBorder="1" applyAlignment="1" applyProtection="1">
      <alignment horizontal="left" vertical="center" wrapText="1"/>
    </xf>
    <xf numFmtId="0" fontId="2" fillId="2" borderId="0" xfId="0" applyFont="1" applyFill="1" applyBorder="1" applyAlignment="1" applyProtection="1">
      <alignment horizontal="center" vertical="center" wrapText="1"/>
      <protection locked="0"/>
    </xf>
    <xf numFmtId="0" fontId="4" fillId="19" borderId="0" xfId="0" applyFont="1" applyFill="1" applyBorder="1" applyAlignment="1" applyProtection="1">
      <alignment horizontal="left" vertical="center"/>
    </xf>
    <xf numFmtId="9" fontId="38" fillId="19" borderId="0" xfId="0" applyNumberFormat="1" applyFont="1" applyFill="1" applyBorder="1" applyAlignment="1" applyProtection="1">
      <alignment horizontal="center" vertical="center"/>
      <protection locked="0"/>
    </xf>
    <xf numFmtId="0" fontId="38" fillId="19" borderId="0" xfId="0" applyFont="1" applyFill="1" applyBorder="1" applyAlignment="1" applyProtection="1">
      <alignment horizontal="center" vertical="center"/>
    </xf>
    <xf numFmtId="0" fontId="4" fillId="19" borderId="0" xfId="0" applyFont="1" applyFill="1" applyBorder="1" applyAlignment="1" applyProtection="1">
      <alignment horizontal="left" vertical="center" wrapText="1"/>
    </xf>
    <xf numFmtId="0" fontId="2" fillId="19" borderId="0" xfId="0" applyFont="1" applyFill="1" applyBorder="1" applyAlignment="1" applyProtection="1">
      <alignment horizontal="center" vertical="center" wrapText="1"/>
      <protection locked="0"/>
    </xf>
    <xf numFmtId="0" fontId="45" fillId="2" borderId="0" xfId="0" applyFont="1" applyFill="1" applyAlignment="1" applyProtection="1">
      <alignment horizontal="left" vertical="center"/>
    </xf>
    <xf numFmtId="0" fontId="2" fillId="2" borderId="3" xfId="0" applyFont="1" applyFill="1" applyBorder="1" applyAlignment="1" applyProtection="1">
      <alignment vertical="center"/>
    </xf>
    <xf numFmtId="0" fontId="2" fillId="2" borderId="1" xfId="0" applyFont="1" applyFill="1" applyBorder="1" applyAlignment="1" applyProtection="1"/>
    <xf numFmtId="0" fontId="46" fillId="2" borderId="0" xfId="0" applyFont="1" applyFill="1" applyBorder="1" applyAlignment="1" applyProtection="1">
      <alignment horizontal="center"/>
    </xf>
    <xf numFmtId="0" fontId="25" fillId="0" borderId="0" xfId="0" applyFont="1" applyBorder="1" applyProtection="1">
      <protection hidden="1"/>
    </xf>
    <xf numFmtId="0" fontId="15" fillId="0" borderId="0" xfId="0" applyFont="1" applyAlignment="1">
      <alignment horizontal="right"/>
    </xf>
    <xf numFmtId="0" fontId="0" fillId="0" borderId="63" xfId="0" applyBorder="1" applyAlignment="1" applyProtection="1">
      <alignment wrapText="1"/>
      <protection locked="0" hidden="1"/>
    </xf>
    <xf numFmtId="0" fontId="0" fillId="0" borderId="64" xfId="0" applyBorder="1" applyAlignment="1" applyProtection="1">
      <alignment wrapText="1"/>
      <protection locked="0" hidden="1"/>
    </xf>
    <xf numFmtId="9" fontId="0" fillId="0" borderId="64" xfId="1" applyNumberFormat="1" applyFont="1" applyBorder="1" applyAlignment="1" applyProtection="1">
      <alignment wrapText="1"/>
      <protection locked="0" hidden="1"/>
    </xf>
    <xf numFmtId="0" fontId="26" fillId="0" borderId="0" xfId="0" applyFont="1" applyAlignment="1">
      <alignment horizontal="right"/>
    </xf>
    <xf numFmtId="2" fontId="2" fillId="7" borderId="16" xfId="1" applyNumberFormat="1" applyFont="1" applyFill="1" applyBorder="1" applyAlignment="1" applyProtection="1">
      <alignment horizontal="center" vertical="center"/>
    </xf>
    <xf numFmtId="0" fontId="0" fillId="4" borderId="0" xfId="0" applyFill="1" applyBorder="1"/>
    <xf numFmtId="0" fontId="48" fillId="0" borderId="0" xfId="6"/>
    <xf numFmtId="9" fontId="0" fillId="6" borderId="2" xfId="1" applyNumberFormat="1" applyFont="1" applyFill="1" applyBorder="1" applyAlignment="1">
      <alignment horizontal="center"/>
    </xf>
    <xf numFmtId="9" fontId="0" fillId="6" borderId="2" xfId="0" applyNumberFormat="1" applyFill="1" applyBorder="1"/>
    <xf numFmtId="10" fontId="0" fillId="6" borderId="2" xfId="1" applyNumberFormat="1" applyFont="1" applyFill="1" applyBorder="1" applyAlignment="1">
      <alignment horizontal="center"/>
    </xf>
    <xf numFmtId="0" fontId="32" fillId="0" borderId="0" xfId="0" applyFont="1" applyAlignment="1"/>
    <xf numFmtId="9" fontId="0" fillId="4" borderId="2" xfId="0" applyNumberFormat="1" applyFill="1" applyBorder="1" applyAlignment="1"/>
    <xf numFmtId="9" fontId="0" fillId="5" borderId="2" xfId="0" applyNumberFormat="1" applyFill="1" applyBorder="1" applyAlignment="1">
      <alignment vertical="center"/>
    </xf>
    <xf numFmtId="9" fontId="0" fillId="5" borderId="2" xfId="0" applyNumberFormat="1" applyFill="1" applyBorder="1"/>
    <xf numFmtId="9" fontId="0" fillId="6" borderId="2" xfId="0" applyNumberFormat="1" applyFill="1" applyBorder="1" applyAlignment="1">
      <alignment vertical="center"/>
    </xf>
    <xf numFmtId="0" fontId="5" fillId="7" borderId="0" xfId="0" applyFont="1" applyFill="1" applyBorder="1" applyAlignment="1" applyProtection="1">
      <alignment horizontal="center" vertical="center" wrapText="1"/>
    </xf>
    <xf numFmtId="0" fontId="2" fillId="7" borderId="0" xfId="0" applyFont="1" applyFill="1" applyBorder="1" applyAlignment="1" applyProtection="1">
      <alignment horizontal="center" vertical="center" wrapText="1"/>
    </xf>
    <xf numFmtId="0" fontId="5" fillId="7" borderId="0" xfId="0" applyFont="1" applyFill="1" applyBorder="1" applyAlignment="1" applyProtection="1">
      <alignment horizontal="justify" vertical="center" wrapText="1"/>
    </xf>
    <xf numFmtId="0" fontId="2" fillId="7" borderId="0" xfId="0" applyFont="1" applyFill="1" applyBorder="1" applyAlignment="1" applyProtection="1">
      <alignment horizontal="justify" vertical="center"/>
    </xf>
    <xf numFmtId="0" fontId="16" fillId="7" borderId="38" xfId="0" applyFont="1" applyFill="1" applyBorder="1" applyProtection="1"/>
    <xf numFmtId="0" fontId="16" fillId="7" borderId="0" xfId="0" applyFont="1" applyFill="1" applyBorder="1" applyProtection="1"/>
    <xf numFmtId="0" fontId="16" fillId="7" borderId="3" xfId="0" applyFont="1" applyFill="1" applyBorder="1" applyProtection="1"/>
    <xf numFmtId="0" fontId="16" fillId="2" borderId="0" xfId="0" applyFont="1" applyFill="1" applyBorder="1" applyProtection="1"/>
    <xf numFmtId="0" fontId="16" fillId="7" borderId="2" xfId="2" applyNumberFormat="1" applyFont="1" applyFill="1" applyBorder="1" applyAlignment="1" applyProtection="1">
      <alignment horizontal="center" vertical="center"/>
    </xf>
    <xf numFmtId="0" fontId="16" fillId="7" borderId="2" xfId="1" applyNumberFormat="1" applyFont="1" applyFill="1" applyBorder="1" applyAlignment="1" applyProtection="1">
      <alignment horizontal="center" vertical="center"/>
    </xf>
    <xf numFmtId="0" fontId="16" fillId="2" borderId="2" xfId="0" applyFont="1" applyFill="1" applyBorder="1" applyAlignment="1" applyProtection="1">
      <alignment horizontal="center" vertical="center"/>
    </xf>
    <xf numFmtId="0" fontId="16" fillId="7" borderId="0" xfId="0" applyFont="1" applyFill="1" applyBorder="1" applyAlignment="1" applyProtection="1">
      <alignment horizontal="right"/>
    </xf>
    <xf numFmtId="0" fontId="15" fillId="7" borderId="0" xfId="0" applyFont="1" applyFill="1" applyBorder="1" applyAlignment="1" applyProtection="1">
      <alignment horizontal="right"/>
    </xf>
    <xf numFmtId="9" fontId="0" fillId="0" borderId="0" xfId="0" applyNumberFormat="1"/>
    <xf numFmtId="9" fontId="0" fillId="10" borderId="2" xfId="1" applyFont="1" applyFill="1" applyBorder="1" applyAlignment="1">
      <alignment horizontal="center" vertical="center" wrapText="1"/>
    </xf>
    <xf numFmtId="9" fontId="0" fillId="11" borderId="2" xfId="1" applyFont="1" applyFill="1" applyBorder="1" applyAlignment="1">
      <alignment horizontal="center" vertical="center" wrapText="1"/>
    </xf>
    <xf numFmtId="9" fontId="0" fillId="5" borderId="2" xfId="1" applyFont="1" applyFill="1" applyBorder="1" applyAlignment="1">
      <alignment horizontal="center" vertical="center" wrapText="1"/>
    </xf>
    <xf numFmtId="9" fontId="0" fillId="6" borderId="2" xfId="1" applyFont="1" applyFill="1" applyBorder="1" applyAlignment="1">
      <alignment horizontal="center" vertical="center" wrapText="1"/>
    </xf>
    <xf numFmtId="0" fontId="0" fillId="9" borderId="2" xfId="0" applyFill="1" applyBorder="1" applyAlignment="1">
      <alignment vertical="center"/>
    </xf>
    <xf numFmtId="9" fontId="0" fillId="10" borderId="2" xfId="1" applyFont="1" applyFill="1" applyBorder="1" applyAlignment="1">
      <alignment vertical="center"/>
    </xf>
    <xf numFmtId="9" fontId="0" fillId="5" borderId="2" xfId="1" applyFont="1" applyFill="1" applyBorder="1" applyAlignment="1">
      <alignment horizontal="center" vertical="center"/>
    </xf>
    <xf numFmtId="9" fontId="0" fillId="6" borderId="2" xfId="1" applyFont="1" applyFill="1" applyBorder="1" applyAlignment="1">
      <alignment horizontal="center" vertical="center"/>
    </xf>
    <xf numFmtId="0" fontId="0" fillId="4" borderId="2" xfId="0" applyFill="1" applyBorder="1" applyAlignment="1">
      <alignment vertical="center" wrapText="1"/>
    </xf>
    <xf numFmtId="0" fontId="0" fillId="0" borderId="0" xfId="0" applyFont="1" applyAlignment="1">
      <alignment vertical="center"/>
    </xf>
    <xf numFmtId="9" fontId="25" fillId="0" borderId="0" xfId="0" applyNumberFormat="1" applyFont="1" applyAlignment="1" applyProtection="1">
      <alignment horizontal="center" vertical="center"/>
      <protection hidden="1"/>
    </xf>
    <xf numFmtId="9" fontId="25" fillId="0" borderId="0" xfId="1" applyFont="1" applyAlignment="1">
      <alignment horizontal="center"/>
    </xf>
    <xf numFmtId="0" fontId="29" fillId="0" borderId="0" xfId="0" applyFont="1" applyAlignment="1">
      <alignment horizontal="right"/>
    </xf>
    <xf numFmtId="0" fontId="24" fillId="0" borderId="44" xfId="2" applyNumberFormat="1" applyFont="1" applyBorder="1" applyAlignment="1">
      <alignment horizontal="center" vertical="center"/>
    </xf>
    <xf numFmtId="0" fontId="28" fillId="0" borderId="43" xfId="0" applyNumberFormat="1" applyFont="1" applyBorder="1" applyAlignment="1">
      <alignment horizontal="center" vertical="center"/>
    </xf>
    <xf numFmtId="0" fontId="24" fillId="0" borderId="44" xfId="0" applyNumberFormat="1" applyFont="1" applyBorder="1" applyAlignment="1">
      <alignment horizontal="center" vertical="center"/>
    </xf>
    <xf numFmtId="0" fontId="32" fillId="0" borderId="0" xfId="0" applyFont="1" applyAlignment="1" applyProtection="1">
      <protection hidden="1"/>
    </xf>
    <xf numFmtId="0" fontId="0" fillId="0" borderId="0" xfId="0" applyFont="1" applyAlignment="1" applyProtection="1">
      <alignment horizontal="center"/>
      <protection hidden="1"/>
    </xf>
    <xf numFmtId="0" fontId="20" fillId="0" borderId="0" xfId="0" applyFont="1"/>
    <xf numFmtId="0" fontId="51" fillId="0" borderId="0" xfId="0" applyFont="1" applyAlignment="1" applyProtection="1">
      <alignment horizontal="center"/>
      <protection hidden="1"/>
    </xf>
    <xf numFmtId="0" fontId="52" fillId="0" borderId="0" xfId="0" applyFont="1" applyAlignment="1" applyProtection="1">
      <alignment horizontal="left" vertical="top"/>
      <protection hidden="1"/>
    </xf>
    <xf numFmtId="0" fontId="20" fillId="0" borderId="0" xfId="0" applyFont="1" applyAlignment="1">
      <alignment horizontal="left"/>
    </xf>
    <xf numFmtId="0" fontId="51" fillId="0" borderId="0" xfId="0" applyFont="1" applyAlignment="1" applyProtection="1">
      <alignment horizontal="left"/>
      <protection hidden="1"/>
    </xf>
    <xf numFmtId="0" fontId="24" fillId="0" borderId="0" xfId="0" applyFont="1" applyAlignment="1" applyProtection="1">
      <alignment horizontal="left"/>
      <protection hidden="1"/>
    </xf>
    <xf numFmtId="0" fontId="53" fillId="0" borderId="0" xfId="0" applyFont="1" applyAlignment="1">
      <alignment horizontal="right" vertical="top"/>
    </xf>
    <xf numFmtId="0" fontId="0" fillId="0" borderId="0" xfId="0" applyAlignment="1">
      <alignment horizontal="center"/>
    </xf>
    <xf numFmtId="0" fontId="0" fillId="0" borderId="0" xfId="0" applyFill="1"/>
    <xf numFmtId="0" fontId="0" fillId="0" borderId="0" xfId="0" applyAlignment="1">
      <alignment horizontal="center"/>
    </xf>
    <xf numFmtId="0" fontId="54" fillId="21" borderId="0" xfId="0" applyFont="1" applyFill="1"/>
    <xf numFmtId="0" fontId="54" fillId="21" borderId="0" xfId="0" applyNumberFormat="1" applyFont="1" applyFill="1"/>
    <xf numFmtId="0" fontId="20" fillId="21" borderId="0" xfId="0" applyFont="1" applyFill="1"/>
    <xf numFmtId="0" fontId="20" fillId="21" borderId="0" xfId="0" applyNumberFormat="1" applyFont="1" applyFill="1"/>
    <xf numFmtId="9" fontId="0" fillId="0" borderId="0" xfId="1" applyFont="1" applyAlignment="1">
      <alignment horizontal="center"/>
    </xf>
    <xf numFmtId="0" fontId="0" fillId="0" borderId="0" xfId="0" applyNumberFormat="1" applyAlignment="1">
      <alignment vertical="center"/>
    </xf>
    <xf numFmtId="9" fontId="0" fillId="0" borderId="0" xfId="1" applyFont="1" applyAlignment="1">
      <alignment horizontal="center" vertical="center"/>
    </xf>
    <xf numFmtId="9" fontId="54" fillId="21" borderId="0" xfId="0" applyNumberFormat="1" applyFont="1" applyFill="1" applyAlignment="1">
      <alignment horizontal="center" vertical="center"/>
    </xf>
    <xf numFmtId="0" fontId="0" fillId="0" borderId="0" xfId="0" applyNumberFormat="1" applyAlignment="1">
      <alignment horizontal="center" vertical="center"/>
    </xf>
    <xf numFmtId="9" fontId="54" fillId="21" borderId="67" xfId="0" applyNumberFormat="1" applyFont="1" applyFill="1" applyBorder="1" applyAlignment="1">
      <alignment horizontal="center" vertical="center"/>
    </xf>
    <xf numFmtId="0" fontId="0" fillId="0" borderId="0" xfId="0" applyAlignment="1">
      <alignment horizontal="justify" vertical="center" wrapText="1"/>
    </xf>
    <xf numFmtId="9" fontId="0" fillId="0" borderId="0" xfId="1" applyFont="1" applyAlignment="1">
      <alignment horizontal="justify" vertical="center" wrapText="1"/>
    </xf>
    <xf numFmtId="0" fontId="54" fillId="21" borderId="67" xfId="0" applyFont="1" applyFill="1" applyBorder="1" applyAlignment="1">
      <alignment horizontal="justify" vertical="center" wrapText="1"/>
    </xf>
    <xf numFmtId="0" fontId="55" fillId="0" borderId="0" xfId="0" applyFont="1" applyAlignment="1">
      <alignment horizontal="center" wrapText="1"/>
    </xf>
    <xf numFmtId="0" fontId="55" fillId="0" borderId="0" xfId="0" applyFont="1" applyAlignment="1">
      <alignment horizontal="center" vertical="center" wrapText="1"/>
    </xf>
    <xf numFmtId="0" fontId="0" fillId="20" borderId="0" xfId="0" applyFill="1" applyBorder="1"/>
    <xf numFmtId="0" fontId="0" fillId="21" borderId="0" xfId="0" applyFill="1" applyBorder="1"/>
    <xf numFmtId="0" fontId="0" fillId="5" borderId="0" xfId="0" applyFill="1" applyBorder="1"/>
    <xf numFmtId="9" fontId="0" fillId="5" borderId="0" xfId="0" applyNumberFormat="1" applyFill="1" applyBorder="1"/>
    <xf numFmtId="9" fontId="57" fillId="0" borderId="2" xfId="1" applyFont="1" applyBorder="1" applyAlignment="1" applyProtection="1">
      <protection hidden="1"/>
    </xf>
    <xf numFmtId="10" fontId="32" fillId="0" borderId="0" xfId="1" applyNumberFormat="1" applyFont="1"/>
    <xf numFmtId="10" fontId="58" fillId="2" borderId="68" xfId="1" applyNumberFormat="1" applyFont="1" applyFill="1" applyBorder="1" applyAlignment="1" applyProtection="1">
      <alignment horizontal="center" vertical="center" wrapText="1"/>
    </xf>
    <xf numFmtId="10" fontId="57" fillId="0" borderId="2" xfId="1" applyNumberFormat="1" applyFont="1" applyBorder="1" applyAlignment="1" applyProtection="1">
      <protection hidden="1"/>
    </xf>
    <xf numFmtId="10" fontId="57" fillId="0" borderId="0" xfId="1" applyNumberFormat="1" applyFont="1" applyBorder="1" applyAlignment="1" applyProtection="1">
      <protection hidden="1"/>
    </xf>
    <xf numFmtId="9" fontId="57" fillId="0" borderId="0" xfId="1" applyFont="1" applyBorder="1" applyAlignment="1" applyProtection="1">
      <protection hidden="1"/>
    </xf>
    <xf numFmtId="10" fontId="58" fillId="2" borderId="0" xfId="1" applyNumberFormat="1" applyFont="1" applyFill="1" applyBorder="1" applyAlignment="1" applyProtection="1">
      <alignment horizontal="center" vertical="center" wrapText="1"/>
    </xf>
    <xf numFmtId="0" fontId="57" fillId="0" borderId="2" xfId="1" applyNumberFormat="1" applyFont="1" applyBorder="1" applyAlignment="1" applyProtection="1">
      <protection hidden="1"/>
    </xf>
    <xf numFmtId="0" fontId="0" fillId="4" borderId="0" xfId="0" applyFill="1" applyBorder="1" applyAlignment="1">
      <alignment wrapText="1"/>
    </xf>
    <xf numFmtId="0" fontId="0" fillId="4" borderId="2" xfId="1" applyNumberFormat="1" applyFont="1" applyFill="1" applyBorder="1" applyAlignment="1">
      <alignment horizontal="center" wrapText="1"/>
    </xf>
    <xf numFmtId="0" fontId="0" fillId="4" borderId="2" xfId="1" applyNumberFormat="1" applyFont="1" applyFill="1" applyBorder="1" applyAlignment="1">
      <alignment horizontal="center" vertical="center"/>
    </xf>
    <xf numFmtId="0" fontId="0" fillId="0" borderId="0" xfId="0" applyFont="1" applyFill="1" applyBorder="1"/>
    <xf numFmtId="0" fontId="0" fillId="4" borderId="2" xfId="1" applyNumberFormat="1" applyFont="1" applyFill="1" applyBorder="1" applyAlignment="1">
      <alignment horizontal="left" wrapText="1"/>
    </xf>
    <xf numFmtId="9" fontId="33" fillId="0" borderId="0" xfId="1" applyFont="1" applyAlignment="1" applyProtection="1">
      <alignment horizontal="center" vertical="center"/>
      <protection hidden="1"/>
    </xf>
    <xf numFmtId="9" fontId="33" fillId="0" borderId="0" xfId="1" applyFont="1" applyAlignment="1">
      <alignment vertical="center"/>
    </xf>
    <xf numFmtId="9" fontId="59" fillId="0" borderId="0" xfId="1" applyFont="1" applyAlignment="1">
      <alignment vertical="center"/>
    </xf>
    <xf numFmtId="9" fontId="59" fillId="0" borderId="0" xfId="1" applyFont="1" applyAlignment="1" applyProtection="1">
      <alignment horizontal="center" vertical="center"/>
      <protection hidden="1"/>
    </xf>
    <xf numFmtId="0" fontId="28" fillId="19" borderId="73" xfId="2" applyNumberFormat="1" applyFont="1" applyFill="1" applyBorder="1" applyAlignment="1">
      <alignment horizontal="center" vertical="center"/>
    </xf>
    <xf numFmtId="3" fontId="28" fillId="19" borderId="73" xfId="2" applyNumberFormat="1" applyFont="1" applyFill="1" applyBorder="1" applyAlignment="1">
      <alignment horizontal="center" vertical="center"/>
    </xf>
    <xf numFmtId="9" fontId="28" fillId="19" borderId="73" xfId="2" applyNumberFormat="1" applyFont="1" applyFill="1" applyBorder="1" applyAlignment="1">
      <alignment horizontal="center" vertical="center"/>
    </xf>
    <xf numFmtId="9" fontId="28" fillId="19" borderId="74" xfId="2" applyNumberFormat="1" applyFont="1" applyFill="1" applyBorder="1" applyAlignment="1">
      <alignment horizontal="center" vertical="center"/>
    </xf>
    <xf numFmtId="164" fontId="33" fillId="19" borderId="72" xfId="1" applyNumberFormat="1" applyFont="1" applyFill="1" applyBorder="1" applyAlignment="1" applyProtection="1">
      <alignment horizontal="center" vertical="center"/>
      <protection hidden="1"/>
    </xf>
    <xf numFmtId="164" fontId="33" fillId="19" borderId="75" xfId="1" applyNumberFormat="1" applyFont="1" applyFill="1" applyBorder="1" applyAlignment="1" applyProtection="1">
      <alignment horizontal="center" vertical="center"/>
      <protection hidden="1"/>
    </xf>
    <xf numFmtId="0" fontId="0" fillId="0" borderId="0" xfId="0" applyAlignment="1">
      <alignment horizontal="center" vertical="center" wrapText="1"/>
    </xf>
    <xf numFmtId="164" fontId="28" fillId="0" borderId="43" xfId="1" applyNumberFormat="1" applyFont="1" applyBorder="1" applyAlignment="1">
      <alignment horizontal="center" vertical="center"/>
    </xf>
    <xf numFmtId="0" fontId="0" fillId="3" borderId="0" xfId="0" applyFill="1" applyAlignment="1">
      <alignment horizontal="center" vertical="center" wrapText="1"/>
    </xf>
    <xf numFmtId="0" fontId="0" fillId="3" borderId="0" xfId="0" applyFill="1" applyAlignment="1">
      <alignment wrapText="1"/>
    </xf>
    <xf numFmtId="0" fontId="0" fillId="3" borderId="2" xfId="0" applyFill="1" applyBorder="1" applyAlignment="1">
      <alignment vertical="center" wrapText="1"/>
    </xf>
    <xf numFmtId="0" fontId="0" fillId="3" borderId="2" xfId="0" applyFill="1" applyBorder="1" applyAlignment="1">
      <alignment wrapText="1"/>
    </xf>
    <xf numFmtId="0" fontId="0" fillId="0" borderId="2" xfId="0" applyBorder="1" applyAlignment="1" applyProtection="1">
      <protection hidden="1"/>
    </xf>
    <xf numFmtId="0" fontId="0" fillId="0" borderId="2" xfId="0" applyBorder="1" applyAlignment="1" applyProtection="1">
      <alignment horizontal="left"/>
      <protection hidden="1"/>
    </xf>
    <xf numFmtId="0" fontId="0" fillId="0" borderId="2" xfId="0" applyBorder="1" applyProtection="1">
      <protection hidden="1"/>
    </xf>
    <xf numFmtId="0" fontId="0" fillId="0" borderId="2" xfId="0" applyBorder="1" applyAlignment="1" applyProtection="1">
      <protection locked="0" hidden="1"/>
    </xf>
    <xf numFmtId="0" fontId="0" fillId="0" borderId="2" xfId="0" applyBorder="1" applyAlignment="1" applyProtection="1">
      <alignment horizontal="left"/>
      <protection locked="0" hidden="1"/>
    </xf>
    <xf numFmtId="0" fontId="0" fillId="0" borderId="2" xfId="0" applyBorder="1" applyProtection="1">
      <protection locked="0"/>
    </xf>
    <xf numFmtId="0" fontId="0" fillId="0" borderId="2" xfId="0" applyBorder="1" applyProtection="1">
      <protection locked="0" hidden="1"/>
    </xf>
    <xf numFmtId="0" fontId="0" fillId="0" borderId="2" xfId="0" applyBorder="1" applyAlignment="1" applyProtection="1">
      <protection locked="0"/>
    </xf>
    <xf numFmtId="0" fontId="0" fillId="0" borderId="2" xfId="0" applyBorder="1" applyAlignment="1" applyProtection="1">
      <alignment horizontal="left"/>
      <protection locked="0"/>
    </xf>
    <xf numFmtId="0" fontId="0" fillId="0" borderId="2" xfId="0" applyBorder="1" applyAlignment="1" applyProtection="1">
      <alignment wrapText="1"/>
      <protection locked="0"/>
    </xf>
    <xf numFmtId="9" fontId="0" fillId="0" borderId="2" xfId="0" applyNumberFormat="1" applyBorder="1"/>
    <xf numFmtId="9" fontId="0" fillId="0" borderId="2" xfId="1" applyNumberFormat="1" applyFont="1" applyBorder="1" applyProtection="1">
      <protection locked="0"/>
    </xf>
    <xf numFmtId="0" fontId="0" fillId="0" borderId="2" xfId="0" applyBorder="1" applyAlignment="1">
      <alignment horizontal="left"/>
    </xf>
    <xf numFmtId="0" fontId="25" fillId="0" borderId="16" xfId="0" applyFont="1" applyBorder="1" applyProtection="1">
      <protection hidden="1"/>
    </xf>
    <xf numFmtId="0" fontId="25" fillId="0" borderId="18" xfId="0" applyFont="1" applyBorder="1" applyProtection="1">
      <protection hidden="1"/>
    </xf>
    <xf numFmtId="0" fontId="25" fillId="0" borderId="20" xfId="0" applyFont="1" applyBorder="1" applyProtection="1">
      <protection hidden="1"/>
    </xf>
    <xf numFmtId="9" fontId="25" fillId="0" borderId="56" xfId="1" applyFont="1" applyBorder="1" applyAlignment="1" applyProtection="1">
      <alignment horizontal="center" vertical="center"/>
      <protection hidden="1"/>
    </xf>
    <xf numFmtId="0" fontId="25" fillId="0" borderId="56" xfId="0" applyFont="1" applyBorder="1" applyProtection="1">
      <protection hidden="1"/>
    </xf>
    <xf numFmtId="9" fontId="25" fillId="0" borderId="16" xfId="1" applyFont="1" applyBorder="1" applyProtection="1">
      <protection hidden="1"/>
    </xf>
    <xf numFmtId="9" fontId="0" fillId="5" borderId="50" xfId="1" applyFont="1" applyFill="1" applyBorder="1" applyAlignment="1">
      <alignment horizontal="center"/>
    </xf>
    <xf numFmtId="9" fontId="0" fillId="11" borderId="2" xfId="0" applyNumberFormat="1" applyFill="1" applyBorder="1"/>
    <xf numFmtId="0" fontId="29" fillId="0" borderId="0" xfId="0" applyFont="1" applyAlignment="1" applyProtection="1">
      <alignment horizontal="right" vertical="center"/>
      <protection hidden="1"/>
    </xf>
    <xf numFmtId="9" fontId="25" fillId="0" borderId="0" xfId="0" applyNumberFormat="1" applyFont="1" applyAlignment="1">
      <alignment horizontal="center" vertical="center"/>
    </xf>
    <xf numFmtId="0" fontId="2" fillId="13" borderId="0" xfId="0" applyFont="1" applyFill="1"/>
    <xf numFmtId="0" fontId="2" fillId="13" borderId="0" xfId="0" applyFont="1" applyFill="1" applyBorder="1"/>
    <xf numFmtId="0" fontId="15" fillId="13" borderId="0" xfId="0" applyFont="1" applyFill="1"/>
    <xf numFmtId="0" fontId="2" fillId="13" borderId="0" xfId="0" applyFont="1" applyFill="1" applyProtection="1"/>
    <xf numFmtId="0" fontId="2" fillId="22" borderId="0" xfId="0" applyFont="1" applyFill="1" applyProtection="1"/>
    <xf numFmtId="2" fontId="2" fillId="7" borderId="27" xfId="2" applyNumberFormat="1" applyFont="1" applyFill="1" applyBorder="1" applyAlignment="1" applyProtection="1">
      <alignment vertical="center"/>
    </xf>
    <xf numFmtId="2" fontId="2" fillId="7" borderId="7" xfId="2" applyNumberFormat="1" applyFont="1" applyFill="1" applyBorder="1" applyAlignment="1" applyProtection="1">
      <alignment vertical="center"/>
    </xf>
    <xf numFmtId="0" fontId="4" fillId="2" borderId="36" xfId="0" applyFont="1" applyFill="1" applyBorder="1" applyAlignment="1" applyProtection="1">
      <alignment vertical="center"/>
    </xf>
    <xf numFmtId="2" fontId="2" fillId="7" borderId="11" xfId="2" applyNumberFormat="1" applyFont="1" applyFill="1" applyBorder="1" applyAlignment="1" applyProtection="1">
      <alignment vertical="center"/>
    </xf>
    <xf numFmtId="9" fontId="4" fillId="2" borderId="36" xfId="1" applyFont="1" applyFill="1" applyBorder="1" applyAlignment="1" applyProtection="1">
      <alignment horizontal="center" vertical="center"/>
    </xf>
    <xf numFmtId="0" fontId="60" fillId="0" borderId="0" xfId="0" applyFont="1"/>
    <xf numFmtId="0" fontId="61" fillId="0" borderId="0" xfId="0" applyFont="1" applyAlignment="1" applyProtection="1">
      <alignment horizontal="center"/>
      <protection hidden="1"/>
    </xf>
    <xf numFmtId="0" fontId="28" fillId="0" borderId="42" xfId="0" applyFont="1" applyBorder="1" applyAlignment="1">
      <alignment vertical="center" wrapText="1"/>
    </xf>
    <xf numFmtId="0" fontId="62" fillId="0" borderId="0" xfId="0" applyFont="1" applyAlignment="1" applyProtection="1">
      <alignment horizontal="right" vertical="center"/>
      <protection hidden="1"/>
    </xf>
    <xf numFmtId="9" fontId="63" fillId="0" borderId="0" xfId="1" applyFont="1" applyAlignment="1">
      <alignment vertical="center"/>
    </xf>
    <xf numFmtId="0" fontId="54" fillId="21" borderId="0" xfId="0" applyNumberFormat="1" applyFont="1" applyFill="1" applyAlignment="1">
      <alignment horizontal="center" vertical="center"/>
    </xf>
    <xf numFmtId="0" fontId="54" fillId="21" borderId="0" xfId="0" applyFont="1" applyFill="1" applyAlignment="1">
      <alignment horizontal="left" vertical="center"/>
    </xf>
    <xf numFmtId="2" fontId="0" fillId="0" borderId="0" xfId="0" applyNumberFormat="1"/>
    <xf numFmtId="9" fontId="0" fillId="10" borderId="2" xfId="0" applyNumberFormat="1" applyFill="1" applyBorder="1"/>
    <xf numFmtId="0" fontId="32" fillId="0" borderId="0" xfId="0" applyFont="1"/>
    <xf numFmtId="0" fontId="32" fillId="0" borderId="0" xfId="0" pivotButton="1" applyFont="1" applyAlignment="1">
      <alignment horizontal="center"/>
    </xf>
    <xf numFmtId="0" fontId="32" fillId="0" borderId="0" xfId="0" applyFont="1" applyAlignment="1">
      <alignment vertical="center"/>
    </xf>
    <xf numFmtId="0" fontId="32" fillId="0" borderId="0" xfId="0" applyFont="1" applyAlignment="1">
      <alignment horizontal="left" wrapText="1"/>
    </xf>
    <xf numFmtId="9" fontId="32" fillId="0" borderId="0" xfId="1" applyNumberFormat="1" applyFont="1" applyAlignment="1">
      <alignment horizontal="left"/>
    </xf>
    <xf numFmtId="0" fontId="3" fillId="7" borderId="0" xfId="0" applyFont="1" applyFill="1" applyBorder="1" applyAlignment="1" applyProtection="1">
      <alignment horizontal="center"/>
    </xf>
    <xf numFmtId="0" fontId="0" fillId="0" borderId="0" xfId="0" applyAlignment="1">
      <alignment horizontal="center" vertical="center"/>
    </xf>
    <xf numFmtId="0" fontId="43" fillId="7" borderId="0" xfId="0" applyFont="1" applyFill="1" applyBorder="1" applyAlignment="1" applyProtection="1">
      <alignment horizontal="right"/>
    </xf>
    <xf numFmtId="0" fontId="2" fillId="2" borderId="38" xfId="0" applyFont="1" applyFill="1" applyBorder="1" applyProtection="1"/>
    <xf numFmtId="0" fontId="42" fillId="2" borderId="0" xfId="0" applyFont="1" applyFill="1" applyBorder="1" applyAlignment="1" applyProtection="1">
      <alignment horizontal="center" vertical="center" wrapText="1"/>
      <protection locked="0"/>
    </xf>
    <xf numFmtId="0" fontId="34" fillId="7" borderId="0" xfId="0" applyFont="1" applyFill="1" applyBorder="1" applyAlignment="1" applyProtection="1">
      <alignment vertical="center"/>
    </xf>
    <xf numFmtId="0" fontId="16" fillId="7" borderId="0" xfId="0" applyFont="1" applyFill="1" applyBorder="1" applyAlignment="1" applyProtection="1">
      <alignment horizontal="center"/>
    </xf>
    <xf numFmtId="0" fontId="16" fillId="7" borderId="0" xfId="0" applyFont="1" applyFill="1" applyBorder="1" applyAlignment="1" applyProtection="1">
      <alignment horizontal="center" vertical="center"/>
    </xf>
    <xf numFmtId="0" fontId="0" fillId="0" borderId="0" xfId="0" applyAlignment="1">
      <alignment horizontal="center"/>
    </xf>
    <xf numFmtId="0" fontId="0" fillId="8" borderId="2" xfId="0" applyFill="1" applyBorder="1" applyAlignment="1">
      <alignment vertical="center"/>
    </xf>
    <xf numFmtId="9" fontId="0" fillId="10" borderId="2" xfId="1" applyFont="1" applyFill="1" applyBorder="1" applyAlignment="1">
      <alignment horizontal="center" vertical="center"/>
    </xf>
    <xf numFmtId="0" fontId="19" fillId="7" borderId="0" xfId="0" applyNumberFormat="1" applyFont="1" applyFill="1" applyBorder="1" applyAlignment="1" applyProtection="1"/>
    <xf numFmtId="0" fontId="32" fillId="0" borderId="0" xfId="0" applyNumberFormat="1" applyFont="1" applyAlignment="1">
      <alignment vertical="center"/>
    </xf>
    <xf numFmtId="0" fontId="32" fillId="0" borderId="0" xfId="0" applyNumberFormat="1" applyFont="1" applyAlignment="1">
      <alignment horizontal="left" wrapText="1"/>
    </xf>
    <xf numFmtId="0" fontId="32" fillId="0" borderId="0" xfId="0" applyFont="1" applyAlignment="1">
      <alignment horizontal="justify" vertical="center" wrapText="1"/>
    </xf>
    <xf numFmtId="0" fontId="32" fillId="0" borderId="0" xfId="0" pivotButton="1" applyFont="1"/>
    <xf numFmtId="0" fontId="32" fillId="0" borderId="79" xfId="0" applyFont="1" applyBorder="1" applyAlignment="1">
      <alignment textRotation="90"/>
    </xf>
    <xf numFmtId="0" fontId="32" fillId="0" borderId="80" xfId="0" applyFont="1" applyBorder="1" applyAlignment="1">
      <alignment textRotation="90"/>
    </xf>
    <xf numFmtId="0" fontId="32" fillId="0" borderId="81" xfId="0" applyFont="1" applyBorder="1" applyAlignment="1">
      <alignment textRotation="90"/>
    </xf>
    <xf numFmtId="0" fontId="32" fillId="0" borderId="78" xfId="0" applyFont="1" applyBorder="1" applyAlignment="1">
      <alignment textRotation="90"/>
    </xf>
    <xf numFmtId="0" fontId="32" fillId="0" borderId="82" xfId="0" applyFont="1" applyBorder="1" applyAlignment="1">
      <alignment textRotation="90"/>
    </xf>
    <xf numFmtId="0" fontId="64" fillId="0" borderId="0" xfId="0" applyFont="1" applyAlignment="1">
      <alignment wrapText="1"/>
    </xf>
    <xf numFmtId="0" fontId="32" fillId="0" borderId="0" xfId="0" pivotButton="1" applyFont="1" applyAlignment="1">
      <alignment horizontal="center" wrapText="1"/>
    </xf>
    <xf numFmtId="0" fontId="32" fillId="0" borderId="0" xfId="0" applyFont="1" applyAlignment="1">
      <alignment wrapText="1"/>
    </xf>
    <xf numFmtId="0" fontId="32" fillId="0" borderId="34" xfId="0" applyFont="1" applyBorder="1" applyAlignment="1">
      <alignment textRotation="90"/>
    </xf>
    <xf numFmtId="0" fontId="0" fillId="0" borderId="32" xfId="0" applyBorder="1" applyAlignment="1">
      <alignment horizontal="left" vertical="center"/>
    </xf>
    <xf numFmtId="0" fontId="0" fillId="19" borderId="0" xfId="0" applyFill="1" applyBorder="1"/>
    <xf numFmtId="0" fontId="0" fillId="19" borderId="0" xfId="0" applyFill="1" applyBorder="1" applyAlignment="1">
      <alignment horizontal="left"/>
    </xf>
    <xf numFmtId="0" fontId="49" fillId="19" borderId="4" xfId="0" applyFont="1" applyFill="1" applyBorder="1" applyAlignment="1">
      <alignment horizontal="center" vertical="top"/>
    </xf>
    <xf numFmtId="0" fontId="0" fillId="19" borderId="0" xfId="0" applyFill="1" applyBorder="1" applyAlignment="1">
      <alignment wrapText="1"/>
    </xf>
    <xf numFmtId="0" fontId="66" fillId="19" borderId="84" xfId="0" applyFont="1" applyFill="1" applyBorder="1" applyAlignment="1">
      <alignment horizontal="center" vertical="center"/>
    </xf>
    <xf numFmtId="0" fontId="66" fillId="19" borderId="87" xfId="0" applyFont="1" applyFill="1" applyBorder="1" applyAlignment="1">
      <alignment horizontal="center" vertical="center"/>
    </xf>
    <xf numFmtId="0" fontId="66" fillId="19" borderId="88" xfId="0" applyFont="1" applyFill="1" applyBorder="1" applyAlignment="1">
      <alignment horizontal="center" vertical="center"/>
    </xf>
    <xf numFmtId="0" fontId="67" fillId="19" borderId="83" xfId="0" applyFont="1" applyFill="1" applyBorder="1" applyAlignment="1">
      <alignment horizontal="center"/>
    </xf>
    <xf numFmtId="0" fontId="0" fillId="0" borderId="49" xfId="0" applyBorder="1" applyAlignment="1">
      <alignment horizontal="left" vertical="center"/>
    </xf>
    <xf numFmtId="0" fontId="0" fillId="0" borderId="12" xfId="0" applyBorder="1" applyAlignment="1">
      <alignment vertical="center"/>
    </xf>
    <xf numFmtId="0" fontId="0" fillId="0" borderId="93" xfId="0" applyBorder="1" applyAlignment="1">
      <alignment horizontal="center" vertical="center"/>
    </xf>
    <xf numFmtId="0" fontId="0" fillId="0" borderId="94" xfId="0" applyBorder="1" applyAlignment="1">
      <alignment horizontal="center" vertical="center"/>
    </xf>
    <xf numFmtId="9" fontId="0" fillId="0" borderId="93" xfId="0" applyNumberFormat="1" applyBorder="1" applyAlignment="1">
      <alignment horizontal="center" vertical="center"/>
    </xf>
    <xf numFmtId="9" fontId="0" fillId="0" borderId="94" xfId="0" applyNumberFormat="1" applyBorder="1" applyAlignment="1">
      <alignment horizontal="center" vertical="center"/>
    </xf>
    <xf numFmtId="9" fontId="0" fillId="0" borderId="95" xfId="0" applyNumberFormat="1" applyBorder="1" applyAlignment="1">
      <alignment horizontal="center" vertical="center"/>
    </xf>
    <xf numFmtId="0" fontId="0" fillId="10" borderId="2" xfId="1" applyNumberFormat="1" applyFont="1" applyFill="1" applyBorder="1"/>
    <xf numFmtId="0" fontId="49" fillId="19" borderId="4" xfId="0" applyFont="1" applyFill="1" applyBorder="1" applyAlignment="1">
      <alignment horizontal="center" vertical="top" wrapText="1"/>
    </xf>
    <xf numFmtId="0" fontId="0" fillId="0" borderId="12" xfId="0" applyBorder="1" applyAlignment="1">
      <alignment vertical="center" wrapText="1"/>
    </xf>
    <xf numFmtId="0" fontId="0" fillId="0" borderId="23" xfId="0" applyBorder="1" applyAlignment="1">
      <alignment vertical="center"/>
    </xf>
    <xf numFmtId="0" fontId="0" fillId="0" borderId="23" xfId="0" applyBorder="1" applyAlignment="1">
      <alignment vertical="center" wrapText="1"/>
    </xf>
    <xf numFmtId="0" fontId="0" fillId="0" borderId="97" xfId="0" applyBorder="1" applyAlignment="1">
      <alignment horizontal="center" vertical="center"/>
    </xf>
    <xf numFmtId="0" fontId="0" fillId="0" borderId="98" xfId="0" applyBorder="1" applyAlignment="1">
      <alignment horizontal="center" vertical="center"/>
    </xf>
    <xf numFmtId="0" fontId="0" fillId="0" borderId="99" xfId="0" applyBorder="1" applyAlignment="1">
      <alignment horizontal="center" vertical="center"/>
    </xf>
    <xf numFmtId="0" fontId="0" fillId="0" borderId="25" xfId="0" applyBorder="1" applyAlignment="1">
      <alignment vertical="center"/>
    </xf>
    <xf numFmtId="0" fontId="0" fillId="0" borderId="25" xfId="0" applyBorder="1" applyAlignment="1">
      <alignment vertical="center" wrapText="1"/>
    </xf>
    <xf numFmtId="0" fontId="0" fillId="0" borderId="89" xfId="0" applyBorder="1" applyAlignment="1">
      <alignment horizontal="center" vertical="center"/>
    </xf>
    <xf numFmtId="0" fontId="0" fillId="0" borderId="90" xfId="0" applyBorder="1" applyAlignment="1">
      <alignment horizontal="center" vertical="center"/>
    </xf>
    <xf numFmtId="0" fontId="0" fillId="0" borderId="85" xfId="0" applyBorder="1" applyAlignment="1">
      <alignment horizontal="center" vertical="center"/>
    </xf>
    <xf numFmtId="9" fontId="0" fillId="0" borderId="89" xfId="0" applyNumberFormat="1" applyBorder="1" applyAlignment="1">
      <alignment horizontal="center" vertical="center"/>
    </xf>
    <xf numFmtId="9" fontId="0" fillId="0" borderId="90" xfId="0" applyNumberFormat="1" applyBorder="1" applyAlignment="1">
      <alignment horizontal="center" vertical="center"/>
    </xf>
    <xf numFmtId="9" fontId="0" fillId="0" borderId="85" xfId="0" applyNumberFormat="1" applyBorder="1" applyAlignment="1">
      <alignment horizontal="center" vertical="center"/>
    </xf>
    <xf numFmtId="0" fontId="0" fillId="0" borderId="30" xfId="0" applyBorder="1" applyAlignment="1">
      <alignment vertical="center"/>
    </xf>
    <xf numFmtId="0" fontId="0" fillId="0" borderId="30" xfId="0" applyBorder="1" applyAlignment="1">
      <alignment vertical="center" wrapText="1"/>
    </xf>
    <xf numFmtId="0" fontId="0" fillId="0" borderId="91" xfId="0" applyBorder="1" applyAlignment="1">
      <alignment horizontal="center" vertical="center"/>
    </xf>
    <xf numFmtId="0" fontId="0" fillId="0" borderId="92" xfId="0" applyBorder="1" applyAlignment="1">
      <alignment horizontal="center" vertical="center"/>
    </xf>
    <xf numFmtId="9" fontId="0" fillId="0" borderId="91" xfId="0" applyNumberFormat="1" applyBorder="1" applyAlignment="1">
      <alignment horizontal="center" vertical="center"/>
    </xf>
    <xf numFmtId="9" fontId="0" fillId="0" borderId="92" xfId="0" applyNumberFormat="1" applyBorder="1" applyAlignment="1">
      <alignment horizontal="center" vertical="center"/>
    </xf>
    <xf numFmtId="9" fontId="0" fillId="0" borderId="86" xfId="0" applyNumberFormat="1" applyBorder="1" applyAlignment="1">
      <alignment horizontal="center" vertical="center"/>
    </xf>
    <xf numFmtId="3" fontId="0" fillId="0" borderId="89" xfId="0" applyNumberFormat="1" applyBorder="1" applyAlignment="1">
      <alignment horizontal="center" vertical="center"/>
    </xf>
    <xf numFmtId="3" fontId="0" fillId="0" borderId="90" xfId="0" applyNumberFormat="1" applyBorder="1" applyAlignment="1">
      <alignment horizontal="center" vertical="center"/>
    </xf>
    <xf numFmtId="3" fontId="0" fillId="0" borderId="85" xfId="0" applyNumberFormat="1" applyBorder="1" applyAlignment="1">
      <alignment horizontal="center" vertical="center"/>
    </xf>
    <xf numFmtId="0" fontId="0" fillId="0" borderId="86" xfId="0" applyBorder="1" applyAlignment="1">
      <alignment horizontal="center" vertical="center"/>
    </xf>
    <xf numFmtId="9" fontId="0" fillId="0" borderId="97" xfId="1" applyFont="1" applyBorder="1" applyAlignment="1">
      <alignment horizontal="center" vertical="center"/>
    </xf>
    <xf numFmtId="9" fontId="0" fillId="0" borderId="98" xfId="1" applyFont="1" applyBorder="1" applyAlignment="1">
      <alignment horizontal="center" vertical="center"/>
    </xf>
    <xf numFmtId="9" fontId="0" fillId="0" borderId="99" xfId="1" applyFont="1" applyBorder="1" applyAlignment="1">
      <alignment horizontal="center" vertical="center"/>
    </xf>
    <xf numFmtId="9" fontId="0" fillId="0" borderId="89" xfId="1" applyFont="1" applyBorder="1" applyAlignment="1">
      <alignment horizontal="center" vertical="center"/>
    </xf>
    <xf numFmtId="9" fontId="0" fillId="0" borderId="90" xfId="1" applyFont="1" applyBorder="1" applyAlignment="1">
      <alignment horizontal="center" vertical="center"/>
    </xf>
    <xf numFmtId="9" fontId="0" fillId="0" borderId="85" xfId="1" applyFont="1" applyBorder="1" applyAlignment="1">
      <alignment horizontal="center" vertical="center"/>
    </xf>
    <xf numFmtId="0" fontId="0" fillId="0" borderId="96" xfId="0" applyBorder="1" applyAlignment="1">
      <alignment horizontal="left" vertical="center"/>
    </xf>
    <xf numFmtId="0" fontId="0" fillId="0" borderId="55" xfId="0" applyBorder="1" applyAlignment="1">
      <alignment vertical="center"/>
    </xf>
    <xf numFmtId="0" fontId="0" fillId="0" borderId="55" xfId="0" applyBorder="1" applyAlignment="1">
      <alignment vertical="center" wrapText="1"/>
    </xf>
    <xf numFmtId="0" fontId="0" fillId="0" borderId="100" xfId="0" applyBorder="1" applyAlignment="1">
      <alignment horizontal="center" vertical="center"/>
    </xf>
    <xf numFmtId="0" fontId="0" fillId="0" borderId="101" xfId="0" applyBorder="1" applyAlignment="1">
      <alignment horizontal="center" vertical="center"/>
    </xf>
    <xf numFmtId="0" fontId="0" fillId="0" borderId="33" xfId="0" applyBorder="1" applyAlignment="1">
      <alignment horizontal="center" vertical="center"/>
    </xf>
    <xf numFmtId="9" fontId="0" fillId="0" borderId="91" xfId="1" applyFont="1" applyBorder="1" applyAlignment="1">
      <alignment horizontal="center" vertical="center"/>
    </xf>
    <xf numFmtId="9" fontId="0" fillId="0" borderId="92" xfId="1" applyFont="1" applyBorder="1" applyAlignment="1">
      <alignment horizontal="center" vertical="center"/>
    </xf>
    <xf numFmtId="9" fontId="0" fillId="0" borderId="86" xfId="1" applyFont="1" applyBorder="1" applyAlignment="1">
      <alignment horizontal="center" vertical="center"/>
    </xf>
    <xf numFmtId="0" fontId="0" fillId="19" borderId="38" xfId="0" applyFill="1" applyBorder="1" applyAlignment="1">
      <alignment wrapText="1"/>
    </xf>
    <xf numFmtId="0" fontId="49" fillId="19" borderId="102" xfId="0" applyFont="1" applyFill="1" applyBorder="1" applyAlignment="1">
      <alignment horizontal="center" vertical="top" wrapText="1"/>
    </xf>
    <xf numFmtId="0" fontId="15" fillId="0" borderId="77" xfId="0" applyFont="1" applyBorder="1" applyAlignment="1">
      <alignment vertical="center" wrapText="1"/>
    </xf>
    <xf numFmtId="0" fontId="15" fillId="0" borderId="51" xfId="0" applyFont="1" applyBorder="1" applyAlignment="1">
      <alignment vertical="center" wrapText="1"/>
    </xf>
    <xf numFmtId="0" fontId="0" fillId="24" borderId="0" xfId="0" applyFont="1" applyFill="1" applyAlignment="1">
      <alignment horizontal="center" vertical="center"/>
    </xf>
    <xf numFmtId="0" fontId="0" fillId="0" borderId="0" xfId="0" applyAlignment="1">
      <alignment horizontal="center" vertical="center" wrapText="1"/>
    </xf>
    <xf numFmtId="9" fontId="0" fillId="11" borderId="2" xfId="1" applyNumberFormat="1" applyFont="1" applyFill="1" applyBorder="1" applyAlignment="1">
      <alignment horizontal="center"/>
    </xf>
    <xf numFmtId="9" fontId="0" fillId="11" borderId="2" xfId="0" applyNumberFormat="1" applyFill="1" applyBorder="1" applyAlignment="1">
      <alignment horizontal="center"/>
    </xf>
    <xf numFmtId="0" fontId="0" fillId="25" borderId="2" xfId="0" applyFill="1" applyBorder="1" applyAlignment="1">
      <alignment vertical="center" wrapText="1"/>
    </xf>
    <xf numFmtId="0" fontId="0" fillId="2" borderId="0" xfId="0" applyFill="1" applyAlignment="1">
      <alignment wrapText="1"/>
    </xf>
    <xf numFmtId="9" fontId="0" fillId="5" borderId="2" xfId="1" applyNumberFormat="1" applyFont="1" applyFill="1" applyBorder="1" applyAlignment="1">
      <alignment horizontal="center"/>
    </xf>
    <xf numFmtId="9" fontId="0" fillId="3" borderId="2" xfId="0" applyNumberFormat="1" applyFill="1" applyBorder="1" applyAlignment="1">
      <alignment wrapText="1"/>
    </xf>
    <xf numFmtId="0" fontId="0" fillId="8" borderId="2" xfId="0" applyFont="1" applyFill="1" applyBorder="1" applyAlignment="1">
      <alignment wrapText="1"/>
    </xf>
    <xf numFmtId="0" fontId="0" fillId="9" borderId="2" xfId="0" applyFill="1" applyBorder="1" applyAlignment="1">
      <alignment wrapText="1"/>
    </xf>
    <xf numFmtId="0" fontId="0" fillId="10" borderId="2" xfId="0" applyFill="1" applyBorder="1" applyAlignment="1">
      <alignment wrapText="1"/>
    </xf>
    <xf numFmtId="9" fontId="0" fillId="11" borderId="2" xfId="1" applyNumberFormat="1" applyFont="1" applyFill="1" applyBorder="1"/>
    <xf numFmtId="9" fontId="68" fillId="5" borderId="2" xfId="2" applyNumberFormat="1" applyFont="1" applyFill="1" applyBorder="1"/>
    <xf numFmtId="0" fontId="0" fillId="0" borderId="2" xfId="0" applyFill="1" applyBorder="1" applyAlignment="1">
      <alignment vertical="center" wrapText="1"/>
    </xf>
    <xf numFmtId="0" fontId="0" fillId="11" borderId="2" xfId="0" applyFill="1" applyBorder="1" applyAlignment="1">
      <alignment vertical="center" wrapText="1"/>
    </xf>
    <xf numFmtId="0" fontId="0" fillId="9" borderId="2" xfId="0" applyFill="1" applyBorder="1" applyAlignment="1">
      <alignment vertical="center" wrapText="1"/>
    </xf>
    <xf numFmtId="0" fontId="0" fillId="6" borderId="2" xfId="0" applyFill="1" applyBorder="1" applyAlignment="1">
      <alignment vertical="center" wrapText="1"/>
    </xf>
    <xf numFmtId="0" fontId="0" fillId="5" borderId="2" xfId="0" applyFill="1" applyBorder="1" applyAlignment="1">
      <alignment vertical="center" wrapText="1"/>
    </xf>
    <xf numFmtId="0" fontId="0" fillId="26" borderId="2" xfId="0" applyFill="1" applyBorder="1" applyAlignment="1">
      <alignment vertical="center" wrapText="1"/>
    </xf>
    <xf numFmtId="9" fontId="0" fillId="5" borderId="2" xfId="0" applyNumberFormat="1" applyFill="1" applyBorder="1" applyAlignment="1">
      <alignment vertical="center" wrapText="1"/>
    </xf>
    <xf numFmtId="9" fontId="0" fillId="6" borderId="2" xfId="0" applyNumberFormat="1" applyFill="1" applyBorder="1" applyAlignment="1">
      <alignment vertical="center" wrapText="1"/>
    </xf>
    <xf numFmtId="9" fontId="0" fillId="10" borderId="2" xfId="0" applyNumberFormat="1" applyFill="1" applyBorder="1" applyAlignment="1">
      <alignment vertical="center" wrapText="1"/>
    </xf>
    <xf numFmtId="0" fontId="0" fillId="11" borderId="2" xfId="0" applyFill="1" applyBorder="1" applyAlignment="1">
      <alignment horizontal="center"/>
    </xf>
    <xf numFmtId="0" fontId="0" fillId="12" borderId="0" xfId="0" applyFill="1" applyAlignment="1">
      <alignment wrapText="1"/>
    </xf>
    <xf numFmtId="9" fontId="0" fillId="11" borderId="2" xfId="1" applyFont="1" applyFill="1" applyBorder="1" applyAlignment="1">
      <alignment horizontal="center" wrapText="1"/>
    </xf>
    <xf numFmtId="0" fontId="0" fillId="0" borderId="2" xfId="0" applyFill="1" applyBorder="1" applyAlignment="1">
      <alignment wrapText="1"/>
    </xf>
    <xf numFmtId="0" fontId="0" fillId="0" borderId="2" xfId="0" applyFill="1" applyBorder="1"/>
    <xf numFmtId="0" fontId="0" fillId="0" borderId="0" xfId="0" applyFill="1" applyAlignment="1">
      <alignment wrapText="1"/>
    </xf>
    <xf numFmtId="9" fontId="0" fillId="4" borderId="2" xfId="1" applyFont="1" applyFill="1" applyBorder="1" applyAlignment="1">
      <alignment wrapText="1"/>
    </xf>
    <xf numFmtId="0" fontId="0" fillId="0" borderId="0" xfId="0" applyFill="1" applyAlignment="1">
      <alignment vertical="center" wrapText="1"/>
    </xf>
    <xf numFmtId="0" fontId="0" fillId="0" borderId="2" xfId="0" applyBorder="1" applyAlignment="1">
      <alignment wrapText="1"/>
    </xf>
    <xf numFmtId="0" fontId="10" fillId="0" borderId="2" xfId="3" applyFont="1" applyBorder="1" applyAlignment="1">
      <alignment horizontal="center" vertical="center"/>
    </xf>
    <xf numFmtId="0" fontId="0" fillId="0" borderId="2" xfId="0" applyBorder="1" applyAlignment="1">
      <alignment horizontal="center" vertical="center" wrapText="1"/>
    </xf>
    <xf numFmtId="0" fontId="0" fillId="0" borderId="2" xfId="0" applyFill="1" applyBorder="1" applyAlignment="1" applyProtection="1">
      <alignment horizontal="center" vertical="center"/>
      <protection locked="0"/>
    </xf>
    <xf numFmtId="0" fontId="0" fillId="8" borderId="2" xfId="0" applyFont="1" applyFill="1" applyBorder="1" applyAlignment="1">
      <alignment horizontal="center" vertical="center"/>
    </xf>
    <xf numFmtId="0" fontId="10" fillId="0" borderId="2" xfId="3" applyFont="1" applyBorder="1" applyAlignment="1">
      <alignment horizontal="left" vertical="center" wrapText="1"/>
    </xf>
    <xf numFmtId="0" fontId="0" fillId="0" borderId="2" xfId="0" applyFill="1" applyBorder="1" applyAlignment="1" applyProtection="1">
      <alignment horizontal="center" vertical="center" wrapText="1"/>
      <protection locked="0"/>
    </xf>
    <xf numFmtId="164" fontId="0" fillId="5" borderId="2" xfId="0" applyNumberFormat="1" applyFill="1" applyBorder="1" applyAlignment="1">
      <alignment horizontal="center"/>
    </xf>
    <xf numFmtId="164" fontId="0" fillId="6" borderId="2" xfId="0" applyNumberFormat="1" applyFill="1" applyBorder="1"/>
    <xf numFmtId="0" fontId="0" fillId="8" borderId="50" xfId="0" applyFont="1" applyFill="1" applyBorder="1"/>
    <xf numFmtId="0" fontId="0" fillId="8" borderId="50" xfId="0" applyFont="1" applyFill="1" applyBorder="1" applyAlignment="1">
      <alignment horizontal="center" vertical="center"/>
    </xf>
    <xf numFmtId="0" fontId="0" fillId="13" borderId="2" xfId="0" applyFont="1" applyFill="1" applyBorder="1" applyAlignment="1">
      <alignment wrapText="1"/>
    </xf>
    <xf numFmtId="0" fontId="0" fillId="13" borderId="2" xfId="0" applyFill="1" applyBorder="1" applyAlignment="1">
      <alignment vertical="center" wrapText="1"/>
    </xf>
    <xf numFmtId="0" fontId="0" fillId="13" borderId="2" xfId="0" applyFill="1" applyBorder="1" applyAlignment="1">
      <alignment wrapText="1"/>
    </xf>
    <xf numFmtId="0" fontId="0" fillId="2" borderId="2" xfId="0" applyFill="1" applyBorder="1" applyAlignment="1">
      <alignment vertical="center" wrapText="1"/>
    </xf>
    <xf numFmtId="9" fontId="72" fillId="5" borderId="0" xfId="0" applyNumberFormat="1" applyFont="1" applyFill="1" applyBorder="1" applyAlignment="1">
      <alignment vertical="center"/>
    </xf>
    <xf numFmtId="0" fontId="27" fillId="18" borderId="0" xfId="0" applyFont="1" applyFill="1" applyAlignment="1" applyProtection="1">
      <alignment horizontal="center" vertical="center"/>
      <protection hidden="1"/>
    </xf>
    <xf numFmtId="14" fontId="33" fillId="0" borderId="0" xfId="0" applyNumberFormat="1" applyFont="1" applyAlignment="1" applyProtection="1">
      <alignment horizontal="left"/>
      <protection hidden="1"/>
    </xf>
    <xf numFmtId="0" fontId="0" fillId="0" borderId="0" xfId="0" applyAlignment="1">
      <alignment horizontal="center" vertical="center" wrapText="1"/>
    </xf>
    <xf numFmtId="0" fontId="0" fillId="0" borderId="0" xfId="0" applyAlignment="1">
      <alignment horizontal="center"/>
    </xf>
    <xf numFmtId="0" fontId="29" fillId="18" borderId="0" xfId="0" applyFont="1" applyFill="1" applyBorder="1" applyAlignment="1" applyProtection="1">
      <alignment horizontal="center"/>
      <protection hidden="1"/>
    </xf>
    <xf numFmtId="9" fontId="28" fillId="0" borderId="43" xfId="1" applyNumberFormat="1" applyFont="1" applyBorder="1" applyAlignment="1">
      <alignment horizontal="center" vertical="center"/>
    </xf>
    <xf numFmtId="9" fontId="24" fillId="0" borderId="44" xfId="1" applyNumberFormat="1" applyFont="1" applyBorder="1" applyAlignment="1">
      <alignment horizontal="center" vertical="center"/>
    </xf>
    <xf numFmtId="0" fontId="28" fillId="0" borderId="43" xfId="2" applyNumberFormat="1" applyFont="1" applyBorder="1" applyAlignment="1">
      <alignment horizontal="center" vertical="center"/>
    </xf>
    <xf numFmtId="0" fontId="28" fillId="0" borderId="43" xfId="1" applyNumberFormat="1" applyFont="1" applyBorder="1" applyAlignment="1">
      <alignment horizontal="center" vertical="center"/>
    </xf>
    <xf numFmtId="0" fontId="24" fillId="0" borderId="44" xfId="1" applyNumberFormat="1" applyFont="1" applyBorder="1" applyAlignment="1">
      <alignment horizontal="center" vertical="center"/>
    </xf>
    <xf numFmtId="9" fontId="33" fillId="19" borderId="75" xfId="1" applyNumberFormat="1" applyFont="1" applyFill="1" applyBorder="1" applyAlignment="1" applyProtection="1">
      <alignment horizontal="center" vertical="center"/>
      <protection hidden="1"/>
    </xf>
    <xf numFmtId="0" fontId="73" fillId="0" borderId="0" xfId="0" applyFont="1" applyAlignment="1" applyProtection="1">
      <alignment horizontal="right" vertical="center"/>
      <protection hidden="1"/>
    </xf>
    <xf numFmtId="0" fontId="74" fillId="0" borderId="0" xfId="0" applyFont="1" applyAlignment="1" applyProtection="1">
      <alignment horizontal="center" vertical="center"/>
      <protection hidden="1"/>
    </xf>
    <xf numFmtId="9" fontId="74" fillId="0" borderId="0" xfId="0" applyNumberFormat="1" applyFont="1" applyAlignment="1" applyProtection="1">
      <alignment horizontal="center" vertical="center"/>
      <protection hidden="1"/>
    </xf>
    <xf numFmtId="0" fontId="74" fillId="0" borderId="0" xfId="0" applyFont="1"/>
    <xf numFmtId="0" fontId="0" fillId="0" borderId="0" xfId="0" applyFont="1" applyAlignment="1">
      <alignment horizontal="center" vertical="center" wrapText="1"/>
    </xf>
    <xf numFmtId="0" fontId="29" fillId="2" borderId="0" xfId="0" applyFont="1" applyFill="1" applyAlignment="1" applyProtection="1">
      <alignment vertical="center"/>
      <protection hidden="1"/>
    </xf>
    <xf numFmtId="0" fontId="29" fillId="0" borderId="0" xfId="0" applyFont="1" applyAlignment="1" applyProtection="1">
      <alignment horizontal="center" vertical="center"/>
      <protection hidden="1"/>
    </xf>
    <xf numFmtId="0" fontId="29" fillId="0" borderId="0" xfId="0" applyFont="1" applyAlignment="1" applyProtection="1">
      <alignment horizontal="center" vertical="center" wrapText="1"/>
      <protection hidden="1"/>
    </xf>
    <xf numFmtId="0" fontId="66" fillId="0" borderId="0" xfId="0" applyFont="1" applyAlignment="1" applyProtection="1">
      <alignment horizontal="left" vertical="center"/>
      <protection hidden="1"/>
    </xf>
    <xf numFmtId="0" fontId="29" fillId="0" borderId="0" xfId="0" applyFont="1" applyAlignment="1">
      <alignment vertical="center"/>
    </xf>
    <xf numFmtId="9" fontId="29" fillId="0" borderId="56" xfId="1" applyFont="1" applyBorder="1" applyAlignment="1" applyProtection="1">
      <alignment horizontal="center" vertical="center"/>
      <protection hidden="1"/>
    </xf>
    <xf numFmtId="0" fontId="73" fillId="0" borderId="0" xfId="0" applyFont="1" applyAlignment="1" applyProtection="1">
      <alignment horizontal="center" vertical="center"/>
      <protection hidden="1"/>
    </xf>
    <xf numFmtId="9" fontId="29" fillId="0" borderId="0" xfId="1" applyFont="1" applyBorder="1" applyAlignment="1" applyProtection="1">
      <alignment horizontal="center" vertical="center"/>
      <protection hidden="1"/>
    </xf>
    <xf numFmtId="9" fontId="29" fillId="0" borderId="16" xfId="1" applyFont="1" applyBorder="1" applyAlignment="1" applyProtection="1">
      <alignment horizontal="center" vertical="center"/>
      <protection hidden="1"/>
    </xf>
    <xf numFmtId="9" fontId="29" fillId="0" borderId="18" xfId="1" applyFont="1" applyBorder="1" applyAlignment="1" applyProtection="1">
      <alignment horizontal="center" vertical="center"/>
      <protection hidden="1"/>
    </xf>
    <xf numFmtId="9" fontId="29" fillId="0" borderId="18" xfId="1" applyNumberFormat="1" applyFont="1" applyBorder="1" applyAlignment="1" applyProtection="1">
      <alignment horizontal="center" vertical="center"/>
      <protection hidden="1"/>
    </xf>
    <xf numFmtId="9" fontId="29" fillId="0" borderId="18" xfId="0" applyNumberFormat="1" applyFont="1" applyBorder="1" applyAlignment="1" applyProtection="1">
      <alignment horizontal="center" vertical="center"/>
      <protection hidden="1"/>
    </xf>
    <xf numFmtId="9" fontId="29" fillId="0" borderId="20" xfId="1" applyFont="1" applyBorder="1" applyAlignment="1" applyProtection="1">
      <alignment horizontal="center" vertical="center"/>
      <protection hidden="1"/>
    </xf>
    <xf numFmtId="0" fontId="73" fillId="0" borderId="0" xfId="0" applyFont="1" applyBorder="1" applyAlignment="1" applyProtection="1">
      <alignment horizontal="center" vertical="center"/>
      <protection hidden="1"/>
    </xf>
    <xf numFmtId="9" fontId="29" fillId="0" borderId="20" xfId="1" applyNumberFormat="1" applyFont="1" applyBorder="1" applyAlignment="1" applyProtection="1">
      <alignment horizontal="center" vertical="center"/>
      <protection hidden="1"/>
    </xf>
    <xf numFmtId="0" fontId="29" fillId="0" borderId="20" xfId="1" applyNumberFormat="1" applyFont="1" applyBorder="1" applyAlignment="1" applyProtection="1">
      <alignment horizontal="center" vertical="center"/>
      <protection hidden="1"/>
    </xf>
    <xf numFmtId="0" fontId="29" fillId="0" borderId="0" xfId="0" applyFont="1" applyAlignment="1">
      <alignment horizontal="center" vertical="center"/>
    </xf>
    <xf numFmtId="1" fontId="29" fillId="0" borderId="20" xfId="1" applyNumberFormat="1" applyFont="1" applyBorder="1" applyAlignment="1" applyProtection="1">
      <alignment horizontal="center" vertical="center"/>
      <protection hidden="1"/>
    </xf>
    <xf numFmtId="1" fontId="29" fillId="0" borderId="18" xfId="1" applyNumberFormat="1" applyFont="1" applyBorder="1" applyAlignment="1" applyProtection="1">
      <alignment horizontal="center" vertical="center"/>
      <protection hidden="1"/>
    </xf>
    <xf numFmtId="9" fontId="29" fillId="0" borderId="59" xfId="1" applyFont="1" applyBorder="1" applyAlignment="1" applyProtection="1">
      <alignment horizontal="center" vertical="center"/>
      <protection hidden="1"/>
    </xf>
    <xf numFmtId="9" fontId="29" fillId="0" borderId="17" xfId="1" applyFont="1" applyBorder="1" applyAlignment="1" applyProtection="1">
      <alignment horizontal="center" vertical="center"/>
      <protection hidden="1"/>
    </xf>
    <xf numFmtId="9" fontId="29" fillId="0" borderId="19" xfId="1" applyFont="1" applyBorder="1" applyAlignment="1" applyProtection="1">
      <alignment horizontal="center" vertical="center"/>
      <protection hidden="1"/>
    </xf>
    <xf numFmtId="9" fontId="29" fillId="0" borderId="19" xfId="0" applyNumberFormat="1" applyFont="1" applyBorder="1" applyAlignment="1" applyProtection="1">
      <alignment horizontal="center" vertical="center"/>
      <protection hidden="1"/>
    </xf>
    <xf numFmtId="9" fontId="29" fillId="0" borderId="27" xfId="0" applyNumberFormat="1" applyFont="1" applyBorder="1" applyAlignment="1" applyProtection="1">
      <alignment horizontal="center" vertical="center"/>
      <protection hidden="1"/>
    </xf>
    <xf numFmtId="9" fontId="29" fillId="0" borderId="27" xfId="1" applyFont="1" applyBorder="1" applyAlignment="1" applyProtection="1">
      <alignment horizontal="center" vertical="center"/>
      <protection hidden="1"/>
    </xf>
    <xf numFmtId="9" fontId="29" fillId="0" borderId="11" xfId="1" applyFont="1" applyBorder="1" applyAlignment="1" applyProtection="1">
      <alignment horizontal="center" vertical="center"/>
      <protection hidden="1"/>
    </xf>
    <xf numFmtId="9" fontId="29" fillId="0" borderId="15" xfId="0" applyNumberFormat="1" applyFont="1" applyBorder="1" applyAlignment="1" applyProtection="1">
      <alignment horizontal="center" vertical="center"/>
      <protection hidden="1"/>
    </xf>
    <xf numFmtId="0" fontId="29" fillId="0" borderId="15" xfId="0" applyNumberFormat="1" applyFont="1" applyBorder="1" applyAlignment="1" applyProtection="1">
      <alignment horizontal="center" vertical="center"/>
      <protection hidden="1"/>
    </xf>
    <xf numFmtId="9" fontId="29" fillId="0" borderId="7" xfId="1" applyFont="1" applyBorder="1" applyAlignment="1" applyProtection="1">
      <alignment horizontal="center" vertical="center"/>
      <protection hidden="1"/>
    </xf>
    <xf numFmtId="0" fontId="29" fillId="0" borderId="11" xfId="1" applyNumberFormat="1" applyFont="1" applyBorder="1" applyAlignment="1" applyProtection="1">
      <alignment horizontal="center" vertical="center"/>
      <protection hidden="1"/>
    </xf>
    <xf numFmtId="0" fontId="29" fillId="0" borderId="0" xfId="0" applyFont="1"/>
    <xf numFmtId="9" fontId="29" fillId="0" borderId="76" xfId="1" applyFont="1" applyBorder="1" applyAlignment="1" applyProtection="1">
      <alignment horizontal="center" vertical="center"/>
      <protection hidden="1"/>
    </xf>
    <xf numFmtId="9" fontId="29" fillId="0" borderId="15" xfId="1" applyFont="1" applyBorder="1" applyAlignment="1" applyProtection="1">
      <alignment horizontal="center" vertical="center"/>
      <protection hidden="1"/>
    </xf>
    <xf numFmtId="0" fontId="29" fillId="0" borderId="15" xfId="1" applyNumberFormat="1" applyFont="1" applyBorder="1" applyAlignment="1" applyProtection="1">
      <alignment horizontal="center" vertical="center"/>
      <protection hidden="1"/>
    </xf>
    <xf numFmtId="0" fontId="75" fillId="2" borderId="0" xfId="0" applyFont="1" applyFill="1" applyAlignment="1" applyProtection="1">
      <alignment horizontal="center"/>
      <protection hidden="1"/>
    </xf>
    <xf numFmtId="9" fontId="75" fillId="0" borderId="76" xfId="1" applyFont="1" applyBorder="1" applyAlignment="1" applyProtection="1">
      <alignment horizontal="center" vertical="center"/>
      <protection hidden="1"/>
    </xf>
    <xf numFmtId="9" fontId="75" fillId="0" borderId="0" xfId="0" applyNumberFormat="1" applyFont="1" applyAlignment="1" applyProtection="1">
      <alignment horizontal="left" vertical="center"/>
      <protection hidden="1"/>
    </xf>
    <xf numFmtId="9" fontId="75" fillId="0" borderId="0" xfId="1" applyFont="1" applyBorder="1" applyAlignment="1" applyProtection="1">
      <alignment horizontal="center" vertical="center"/>
      <protection hidden="1"/>
    </xf>
    <xf numFmtId="9" fontId="75" fillId="0" borderId="17" xfId="1" applyFont="1" applyBorder="1" applyAlignment="1" applyProtection="1">
      <alignment horizontal="center" vertical="center"/>
      <protection hidden="1"/>
    </xf>
    <xf numFmtId="9" fontId="75" fillId="0" borderId="19" xfId="1" applyFont="1" applyBorder="1" applyAlignment="1" applyProtection="1">
      <alignment horizontal="center" vertical="center"/>
      <protection hidden="1"/>
    </xf>
    <xf numFmtId="9" fontId="75" fillId="0" borderId="19" xfId="0" applyNumberFormat="1" applyFont="1" applyBorder="1" applyAlignment="1" applyProtection="1">
      <alignment horizontal="center" vertical="center"/>
      <protection hidden="1"/>
    </xf>
    <xf numFmtId="9" fontId="75" fillId="0" borderId="15" xfId="1" applyFont="1" applyBorder="1" applyAlignment="1" applyProtection="1">
      <alignment horizontal="center" vertical="center"/>
      <protection hidden="1"/>
    </xf>
    <xf numFmtId="9" fontId="75" fillId="0" borderId="0" xfId="0" applyNumberFormat="1" applyFont="1" applyBorder="1" applyAlignment="1" applyProtection="1">
      <alignment horizontal="center" vertical="center"/>
      <protection hidden="1"/>
    </xf>
    <xf numFmtId="9" fontId="75" fillId="0" borderId="15" xfId="0" applyNumberFormat="1" applyFont="1" applyBorder="1" applyAlignment="1" applyProtection="1">
      <alignment horizontal="center" vertical="center"/>
      <protection hidden="1"/>
    </xf>
    <xf numFmtId="0" fontId="75" fillId="0" borderId="15" xfId="0" applyNumberFormat="1" applyFont="1" applyBorder="1" applyAlignment="1" applyProtection="1">
      <alignment horizontal="center" vertical="center"/>
      <protection hidden="1"/>
    </xf>
    <xf numFmtId="9" fontId="75" fillId="0" borderId="0" xfId="0" applyNumberFormat="1" applyFont="1" applyAlignment="1">
      <alignment horizontal="center" vertical="center"/>
    </xf>
    <xf numFmtId="1" fontId="75" fillId="0" borderId="15" xfId="1" applyNumberFormat="1" applyFont="1" applyBorder="1" applyAlignment="1" applyProtection="1">
      <alignment horizontal="center" vertical="center"/>
      <protection hidden="1"/>
    </xf>
    <xf numFmtId="1" fontId="75" fillId="0" borderId="19" xfId="1" applyNumberFormat="1" applyFont="1" applyBorder="1" applyAlignment="1" applyProtection="1">
      <alignment horizontal="center" vertical="center"/>
      <protection hidden="1"/>
    </xf>
    <xf numFmtId="9" fontId="20" fillId="0" borderId="104" xfId="0" applyNumberFormat="1" applyFont="1" applyBorder="1" applyAlignment="1">
      <alignment horizontal="center"/>
    </xf>
    <xf numFmtId="9" fontId="20" fillId="0" borderId="104" xfId="1" applyFont="1" applyBorder="1" applyAlignment="1">
      <alignment horizontal="center"/>
    </xf>
    <xf numFmtId="9" fontId="20" fillId="0" borderId="104" xfId="0" applyNumberFormat="1" applyFont="1" applyBorder="1"/>
    <xf numFmtId="0" fontId="20" fillId="0" borderId="104" xfId="0" applyFont="1" applyBorder="1"/>
    <xf numFmtId="0" fontId="50" fillId="0" borderId="0" xfId="0" applyFont="1" applyBorder="1" applyAlignment="1" applyProtection="1">
      <alignment horizontal="center"/>
      <protection hidden="1"/>
    </xf>
    <xf numFmtId="0" fontId="50" fillId="0" borderId="38" xfId="0" applyFont="1" applyBorder="1" applyAlignment="1" applyProtection="1">
      <alignment horizontal="center"/>
      <protection hidden="1"/>
    </xf>
    <xf numFmtId="0" fontId="50" fillId="0" borderId="3" xfId="0" applyFont="1" applyBorder="1" applyAlignment="1" applyProtection="1">
      <alignment horizontal="center"/>
      <protection hidden="1"/>
    </xf>
    <xf numFmtId="0" fontId="76" fillId="27" borderId="0" xfId="0" applyFont="1" applyFill="1" applyAlignment="1">
      <alignment horizontal="center" wrapText="1" readingOrder="1"/>
    </xf>
    <xf numFmtId="0" fontId="78" fillId="28" borderId="106" xfId="0" applyFont="1" applyFill="1" applyBorder="1" applyAlignment="1">
      <alignment horizontal="center" vertical="center" wrapText="1" readingOrder="1"/>
    </xf>
    <xf numFmtId="0" fontId="80" fillId="0" borderId="110" xfId="0" applyFont="1" applyBorder="1" applyAlignment="1">
      <alignment horizontal="left" vertical="center" wrapText="1" readingOrder="1"/>
    </xf>
    <xf numFmtId="9" fontId="80" fillId="28" borderId="111" xfId="0" applyNumberFormat="1" applyFont="1" applyFill="1" applyBorder="1" applyAlignment="1">
      <alignment horizontal="center" vertical="center" wrapText="1" readingOrder="1"/>
    </xf>
    <xf numFmtId="10" fontId="81" fillId="28" borderId="112" xfId="0" applyNumberFormat="1" applyFont="1" applyFill="1" applyBorder="1" applyAlignment="1">
      <alignment horizontal="center" vertical="center" wrapText="1" readingOrder="1"/>
    </xf>
    <xf numFmtId="0" fontId="80" fillId="0" borderId="113" xfId="0" applyFont="1" applyBorder="1" applyAlignment="1">
      <alignment horizontal="left" vertical="center" wrapText="1" readingOrder="1"/>
    </xf>
    <xf numFmtId="0" fontId="80" fillId="28" borderId="114" xfId="0" applyFont="1" applyFill="1" applyBorder="1" applyAlignment="1">
      <alignment horizontal="center" vertical="center" wrapText="1" readingOrder="1"/>
    </xf>
    <xf numFmtId="10" fontId="81" fillId="28" borderId="115" xfId="0" applyNumberFormat="1" applyFont="1" applyFill="1" applyBorder="1" applyAlignment="1">
      <alignment horizontal="center" vertical="center" wrapText="1" readingOrder="1"/>
    </xf>
    <xf numFmtId="0" fontId="80" fillId="0" borderId="114" xfId="0" applyFont="1" applyBorder="1" applyAlignment="1">
      <alignment horizontal="center" vertical="center" wrapText="1" readingOrder="1"/>
    </xf>
    <xf numFmtId="10" fontId="82" fillId="28" borderId="115" xfId="0" applyNumberFormat="1" applyFont="1" applyFill="1" applyBorder="1" applyAlignment="1">
      <alignment horizontal="center" vertical="center" wrapText="1" readingOrder="1"/>
    </xf>
    <xf numFmtId="10" fontId="83" fillId="28" borderId="115" xfId="0" applyNumberFormat="1" applyFont="1" applyFill="1" applyBorder="1" applyAlignment="1">
      <alignment horizontal="center" vertical="center" wrapText="1" readingOrder="1"/>
    </xf>
    <xf numFmtId="3" fontId="80" fillId="28" borderId="114" xfId="0" applyNumberFormat="1" applyFont="1" applyFill="1" applyBorder="1" applyAlignment="1">
      <alignment horizontal="center" vertical="center" wrapText="1" readingOrder="1"/>
    </xf>
    <xf numFmtId="9" fontId="80" fillId="28" borderId="114" xfId="0" applyNumberFormat="1" applyFont="1" applyFill="1" applyBorder="1" applyAlignment="1">
      <alignment horizontal="center" vertical="center" wrapText="1" readingOrder="1"/>
    </xf>
    <xf numFmtId="10" fontId="84" fillId="28" borderId="115" xfId="0" applyNumberFormat="1" applyFont="1" applyFill="1" applyBorder="1" applyAlignment="1">
      <alignment horizontal="center" vertical="center" wrapText="1" readingOrder="1"/>
    </xf>
    <xf numFmtId="0" fontId="80" fillId="0" borderId="116" xfId="0" applyFont="1" applyBorder="1" applyAlignment="1">
      <alignment horizontal="left" vertical="center" wrapText="1" readingOrder="1"/>
    </xf>
    <xf numFmtId="0" fontId="80" fillId="0" borderId="117" xfId="0" applyFont="1" applyBorder="1" applyAlignment="1">
      <alignment horizontal="center" vertical="center" wrapText="1" readingOrder="1"/>
    </xf>
    <xf numFmtId="9" fontId="80" fillId="28" borderId="117" xfId="0" applyNumberFormat="1" applyFont="1" applyFill="1" applyBorder="1" applyAlignment="1">
      <alignment horizontal="center" vertical="center" wrapText="1" readingOrder="1"/>
    </xf>
    <xf numFmtId="10" fontId="84" fillId="28" borderId="118" xfId="0" applyNumberFormat="1" applyFont="1" applyFill="1" applyBorder="1" applyAlignment="1">
      <alignment horizontal="center" vertical="center" wrapText="1" readingOrder="1"/>
    </xf>
    <xf numFmtId="0" fontId="80" fillId="0" borderId="111" xfId="0" applyFont="1" applyBorder="1" applyAlignment="1">
      <alignment horizontal="center" vertical="center" wrapText="1" readingOrder="1"/>
    </xf>
    <xf numFmtId="10" fontId="83" fillId="28" borderId="112" xfId="0" applyNumberFormat="1" applyFont="1" applyFill="1" applyBorder="1" applyAlignment="1">
      <alignment horizontal="center" vertical="center" wrapText="1" readingOrder="1"/>
    </xf>
    <xf numFmtId="10" fontId="83" fillId="28" borderId="118" xfId="0" applyNumberFormat="1" applyFont="1" applyFill="1" applyBorder="1" applyAlignment="1">
      <alignment horizontal="center" vertical="center" wrapText="1" readingOrder="1"/>
    </xf>
    <xf numFmtId="10" fontId="82" fillId="28" borderId="112" xfId="0" applyNumberFormat="1" applyFont="1" applyFill="1" applyBorder="1" applyAlignment="1">
      <alignment horizontal="center" vertical="center" wrapText="1" readingOrder="1"/>
    </xf>
    <xf numFmtId="0" fontId="80" fillId="0" borderId="120" xfId="0" applyFont="1" applyBorder="1" applyAlignment="1">
      <alignment horizontal="center" vertical="center" wrapText="1" readingOrder="1"/>
    </xf>
    <xf numFmtId="0" fontId="78" fillId="28" borderId="107" xfId="0" applyFont="1" applyFill="1" applyBorder="1" applyAlignment="1">
      <alignment horizontal="center" vertical="center" wrapText="1" readingOrder="1"/>
    </xf>
    <xf numFmtId="0" fontId="85" fillId="28" borderId="108" xfId="0" applyFont="1" applyFill="1" applyBorder="1" applyAlignment="1">
      <alignment horizontal="center" vertical="center" wrapText="1" readingOrder="1"/>
    </xf>
    <xf numFmtId="9" fontId="79" fillId="0" borderId="119" xfId="0" applyNumberFormat="1" applyFont="1" applyBorder="1" applyAlignment="1">
      <alignment horizontal="center" vertical="center" wrapText="1" readingOrder="1"/>
    </xf>
    <xf numFmtId="0" fontId="79" fillId="0" borderId="120" xfId="0" applyFont="1" applyBorder="1" applyAlignment="1">
      <alignment horizontal="center" vertical="center" wrapText="1" readingOrder="1"/>
    </xf>
    <xf numFmtId="0" fontId="79" fillId="0" borderId="114" xfId="0" applyFont="1" applyBorder="1" applyAlignment="1">
      <alignment horizontal="center" vertical="center" wrapText="1" readingOrder="1"/>
    </xf>
    <xf numFmtId="0" fontId="79" fillId="0" borderId="117" xfId="0" applyFont="1" applyBorder="1" applyAlignment="1">
      <alignment horizontal="center" vertical="center" wrapText="1" readingOrder="1"/>
    </xf>
    <xf numFmtId="0" fontId="79" fillId="0" borderId="111" xfId="0" applyFont="1" applyBorder="1" applyAlignment="1">
      <alignment horizontal="center" vertical="center" wrapText="1" readingOrder="1"/>
    </xf>
    <xf numFmtId="9" fontId="79" fillId="0" borderId="114" xfId="0" applyNumberFormat="1" applyFont="1" applyBorder="1" applyAlignment="1">
      <alignment horizontal="center" vertical="center" wrapText="1" readingOrder="1"/>
    </xf>
    <xf numFmtId="9" fontId="79" fillId="0" borderId="117" xfId="0" applyNumberFormat="1" applyFont="1" applyBorder="1" applyAlignment="1">
      <alignment horizontal="center" vertical="center" wrapText="1" readingOrder="1"/>
    </xf>
    <xf numFmtId="9" fontId="79" fillId="0" borderId="111" xfId="0" applyNumberFormat="1" applyFont="1" applyBorder="1" applyAlignment="1">
      <alignment horizontal="center" vertical="center" wrapText="1" readingOrder="1"/>
    </xf>
    <xf numFmtId="3" fontId="79" fillId="0" borderId="114" xfId="0" applyNumberFormat="1" applyFont="1" applyBorder="1" applyAlignment="1">
      <alignment horizontal="center" vertical="center" wrapText="1" readingOrder="1"/>
    </xf>
    <xf numFmtId="9" fontId="80" fillId="28" borderId="114" xfId="1" applyFont="1" applyFill="1" applyBorder="1" applyAlignment="1">
      <alignment horizontal="center" vertical="center" wrapText="1" readingOrder="1"/>
    </xf>
    <xf numFmtId="9" fontId="79" fillId="0" borderId="111" xfId="1" applyFont="1" applyBorder="1" applyAlignment="1">
      <alignment horizontal="center" vertical="center" wrapText="1" readingOrder="1"/>
    </xf>
    <xf numFmtId="9" fontId="79" fillId="0" borderId="117" xfId="1" applyFont="1" applyBorder="1" applyAlignment="1">
      <alignment horizontal="center" vertical="center" wrapText="1" readingOrder="1"/>
    </xf>
    <xf numFmtId="10" fontId="79" fillId="0" borderId="111" xfId="0" applyNumberFormat="1" applyFont="1" applyBorder="1" applyAlignment="1">
      <alignment horizontal="center" vertical="center" wrapText="1" readingOrder="1"/>
    </xf>
    <xf numFmtId="0" fontId="2" fillId="2" borderId="2" xfId="1" applyNumberFormat="1" applyFont="1" applyFill="1" applyBorder="1" applyAlignment="1" applyProtection="1">
      <alignment vertical="center"/>
      <protection locked="0"/>
    </xf>
    <xf numFmtId="0" fontId="0" fillId="0" borderId="0" xfId="0" applyAlignment="1">
      <alignment horizontal="center"/>
    </xf>
    <xf numFmtId="0" fontId="27" fillId="0" borderId="0" xfId="0" pivotButton="1" applyFont="1" applyAlignment="1">
      <alignment horizontal="center"/>
    </xf>
    <xf numFmtId="0" fontId="27" fillId="0" borderId="0" xfId="0" applyFont="1" applyAlignment="1">
      <alignment horizontal="center"/>
    </xf>
    <xf numFmtId="0" fontId="87" fillId="0" borderId="0" xfId="0" pivotButton="1" applyFont="1" applyAlignment="1">
      <alignment horizontal="center"/>
    </xf>
    <xf numFmtId="0" fontId="0" fillId="0" borderId="0" xfId="0" applyNumberFormat="1" applyAlignment="1">
      <alignment horizontal="center"/>
    </xf>
    <xf numFmtId="0" fontId="68" fillId="0" borderId="0" xfId="0" applyFont="1" applyAlignment="1">
      <alignment horizontal="center" vertical="center" wrapText="1"/>
    </xf>
    <xf numFmtId="0" fontId="0" fillId="0" borderId="0" xfId="0" applyAlignment="1">
      <alignment horizontal="left" vertical="center" wrapText="1"/>
    </xf>
    <xf numFmtId="9" fontId="0" fillId="0" borderId="0" xfId="0" applyNumberFormat="1" applyAlignment="1">
      <alignment horizontal="center"/>
    </xf>
    <xf numFmtId="1" fontId="0" fillId="0" borderId="0" xfId="0" applyNumberFormat="1" applyAlignment="1">
      <alignment horizontal="center"/>
    </xf>
    <xf numFmtId="3" fontId="0" fillId="0" borderId="0" xfId="0" applyNumberFormat="1" applyAlignment="1">
      <alignment horizontal="center"/>
    </xf>
    <xf numFmtId="2" fontId="2" fillId="7" borderId="23" xfId="2" applyNumberFormat="1" applyFont="1" applyFill="1" applyBorder="1" applyAlignment="1" applyProtection="1">
      <alignment horizontal="center" vertical="center"/>
    </xf>
    <xf numFmtId="9" fontId="0" fillId="11" borderId="2" xfId="2" applyNumberFormat="1" applyFont="1" applyFill="1" applyBorder="1"/>
    <xf numFmtId="0" fontId="0" fillId="11" borderId="2" xfId="1" applyNumberFormat="1" applyFont="1" applyFill="1" applyBorder="1" applyAlignment="1">
      <alignment horizontal="center" vertical="center"/>
    </xf>
    <xf numFmtId="9" fontId="0" fillId="11" borderId="2" xfId="1" applyFont="1" applyFill="1" applyBorder="1" applyAlignment="1">
      <alignment horizontal="center" vertical="center"/>
    </xf>
    <xf numFmtId="0" fontId="0" fillId="11" borderId="2" xfId="0" applyFill="1" applyBorder="1" applyAlignment="1">
      <alignment horizontal="center" vertical="center"/>
    </xf>
    <xf numFmtId="0" fontId="0" fillId="11" borderId="2" xfId="0" applyNumberFormat="1" applyFill="1" applyBorder="1" applyAlignment="1">
      <alignment horizontal="center"/>
    </xf>
    <xf numFmtId="9" fontId="0" fillId="11" borderId="2" xfId="0" applyNumberFormat="1" applyFill="1" applyBorder="1" applyAlignment="1">
      <alignment horizontal="center" vertical="center"/>
    </xf>
    <xf numFmtId="0" fontId="0" fillId="4" borderId="2" xfId="0" applyFill="1" applyBorder="1" applyAlignment="1">
      <alignment horizontal="left" wrapText="1"/>
    </xf>
    <xf numFmtId="0" fontId="0" fillId="4" borderId="2" xfId="0" applyFill="1" applyBorder="1" applyAlignment="1">
      <alignment vertical="top" wrapText="1"/>
    </xf>
    <xf numFmtId="0" fontId="0" fillId="4" borderId="2" xfId="1" applyNumberFormat="1" applyFont="1" applyFill="1" applyBorder="1" applyAlignment="1">
      <alignment horizontal="center" vertical="center" wrapText="1"/>
    </xf>
    <xf numFmtId="0" fontId="10" fillId="2" borderId="2" xfId="3" applyFont="1" applyFill="1" applyBorder="1" applyAlignment="1">
      <alignment vertical="center" wrapText="1"/>
    </xf>
    <xf numFmtId="9" fontId="0" fillId="6" borderId="2" xfId="1" applyFont="1" applyFill="1" applyBorder="1" applyAlignment="1">
      <alignment horizontal="right"/>
    </xf>
    <xf numFmtId="0" fontId="0" fillId="4" borderId="0" xfId="0" applyFill="1" applyAlignment="1">
      <alignment wrapText="1"/>
    </xf>
    <xf numFmtId="0" fontId="0" fillId="5" borderId="2" xfId="0" applyNumberFormat="1" applyFill="1" applyBorder="1"/>
    <xf numFmtId="0" fontId="0" fillId="6" borderId="2" xfId="0" applyNumberFormat="1" applyFill="1" applyBorder="1"/>
    <xf numFmtId="9" fontId="0" fillId="6" borderId="2" xfId="1" applyFont="1" applyFill="1" applyBorder="1" applyAlignment="1">
      <alignment horizontal="center" wrapText="1"/>
    </xf>
    <xf numFmtId="0" fontId="3" fillId="4" borderId="2" xfId="0" applyFont="1" applyFill="1" applyBorder="1" applyAlignment="1" applyProtection="1">
      <alignment horizontal="center" vertical="center" wrapText="1"/>
    </xf>
    <xf numFmtId="9" fontId="0" fillId="4" borderId="2" xfId="1" applyFont="1" applyFill="1" applyBorder="1" applyAlignment="1">
      <alignment horizontal="center" wrapText="1"/>
    </xf>
    <xf numFmtId="0" fontId="0" fillId="4" borderId="2" xfId="0" applyFill="1" applyBorder="1" applyAlignment="1">
      <alignment horizontal="center" wrapText="1"/>
    </xf>
    <xf numFmtId="0" fontId="69" fillId="26" borderId="0" xfId="0" applyFont="1" applyFill="1" applyAlignment="1">
      <alignment vertical="center" wrapText="1"/>
    </xf>
    <xf numFmtId="0" fontId="2" fillId="2" borderId="0" xfId="0" applyFont="1" applyFill="1" applyBorder="1" applyAlignment="1" applyProtection="1">
      <alignment horizontal="center"/>
    </xf>
    <xf numFmtId="0" fontId="2" fillId="2" borderId="3" xfId="0" applyFont="1" applyFill="1" applyBorder="1" applyAlignment="1" applyProtection="1">
      <alignment horizontal="center"/>
    </xf>
    <xf numFmtId="0" fontId="3" fillId="2" borderId="0" xfId="0" applyFont="1" applyFill="1" applyAlignment="1" applyProtection="1">
      <alignment horizontal="center"/>
    </xf>
    <xf numFmtId="0" fontId="4" fillId="2" borderId="0" xfId="0" applyFont="1" applyFill="1" applyAlignment="1" applyProtection="1">
      <alignment horizontal="center"/>
    </xf>
    <xf numFmtId="0" fontId="4" fillId="3" borderId="1" xfId="0" applyFont="1" applyFill="1" applyBorder="1" applyAlignment="1" applyProtection="1">
      <alignment horizontal="center" vertical="center"/>
    </xf>
    <xf numFmtId="0" fontId="4" fillId="3" borderId="54" xfId="0" applyFont="1" applyFill="1" applyBorder="1" applyAlignment="1" applyProtection="1">
      <alignment horizontal="left" vertical="center"/>
    </xf>
    <xf numFmtId="0" fontId="4" fillId="3" borderId="49" xfId="0" applyFont="1" applyFill="1" applyBorder="1" applyAlignment="1" applyProtection="1">
      <alignment horizontal="left" vertical="center"/>
    </xf>
    <xf numFmtId="0" fontId="2" fillId="2" borderId="2" xfId="0" applyFont="1" applyFill="1" applyBorder="1" applyAlignment="1" applyProtection="1">
      <alignment horizontal="left" vertical="center" wrapText="1"/>
      <protection locked="0"/>
    </xf>
    <xf numFmtId="0" fontId="2" fillId="2" borderId="2" xfId="0" applyFont="1" applyFill="1" applyBorder="1" applyAlignment="1" applyProtection="1">
      <alignment horizontal="left" vertical="center"/>
      <protection locked="0"/>
    </xf>
    <xf numFmtId="0" fontId="4" fillId="3" borderId="5" xfId="0" applyFont="1" applyFill="1" applyBorder="1" applyAlignment="1" applyProtection="1">
      <alignment horizontal="center" vertical="center" wrapText="1"/>
    </xf>
    <xf numFmtId="0" fontId="4" fillId="3" borderId="22" xfId="0" applyFont="1" applyFill="1" applyBorder="1" applyAlignment="1" applyProtection="1">
      <alignment horizontal="center" vertical="center" wrapText="1"/>
    </xf>
    <xf numFmtId="0" fontId="4" fillId="3" borderId="23" xfId="0" applyFont="1" applyFill="1" applyBorder="1" applyAlignment="1" applyProtection="1">
      <alignment horizontal="center" vertical="center" wrapText="1"/>
    </xf>
    <xf numFmtId="0" fontId="4" fillId="3" borderId="6" xfId="0" applyFont="1" applyFill="1" applyBorder="1" applyAlignment="1" applyProtection="1">
      <alignment horizontal="center" vertical="center" wrapText="1"/>
    </xf>
    <xf numFmtId="0" fontId="4" fillId="3" borderId="7" xfId="0" applyFont="1" applyFill="1" applyBorder="1" applyAlignment="1" applyProtection="1">
      <alignment horizontal="center" vertical="center" wrapText="1"/>
    </xf>
    <xf numFmtId="0" fontId="4" fillId="3" borderId="54" xfId="0" applyFont="1" applyFill="1" applyBorder="1" applyAlignment="1" applyProtection="1">
      <alignment horizontal="left"/>
    </xf>
    <xf numFmtId="0" fontId="4" fillId="3" borderId="49" xfId="0" applyFont="1" applyFill="1" applyBorder="1" applyAlignment="1" applyProtection="1">
      <alignment horizontal="left"/>
    </xf>
    <xf numFmtId="0" fontId="4" fillId="3" borderId="55" xfId="0" applyFont="1" applyFill="1" applyBorder="1" applyAlignment="1" applyProtection="1">
      <alignment horizontal="left"/>
    </xf>
    <xf numFmtId="0" fontId="2" fillId="2" borderId="4" xfId="0" applyFont="1" applyFill="1" applyBorder="1" applyAlignment="1" applyProtection="1">
      <alignment horizontal="center"/>
    </xf>
    <xf numFmtId="0" fontId="5" fillId="2" borderId="24" xfId="0" applyFont="1" applyFill="1" applyBorder="1" applyAlignment="1" applyProtection="1">
      <alignment horizontal="center" vertical="center" wrapText="1"/>
      <protection locked="0"/>
    </xf>
    <xf numFmtId="0" fontId="5" fillId="2" borderId="8" xfId="0" applyFont="1" applyFill="1" applyBorder="1" applyAlignment="1" applyProtection="1">
      <alignment horizontal="center" vertical="center" wrapText="1"/>
      <protection locked="0"/>
    </xf>
    <xf numFmtId="0" fontId="5" fillId="2" borderId="28" xfId="0" applyFont="1" applyFill="1" applyBorder="1" applyAlignment="1" applyProtection="1">
      <alignment horizontal="center" vertical="center" wrapText="1"/>
      <protection locked="0"/>
    </xf>
    <xf numFmtId="0" fontId="5" fillId="2" borderId="29"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center" vertical="center"/>
      <protection locked="0"/>
    </xf>
    <xf numFmtId="0" fontId="2" fillId="2" borderId="9" xfId="0" applyFont="1" applyFill="1" applyBorder="1" applyAlignment="1" applyProtection="1">
      <alignment horizontal="center" vertical="center"/>
      <protection locked="0"/>
    </xf>
    <xf numFmtId="0" fontId="5" fillId="2" borderId="25" xfId="0" applyFont="1" applyFill="1" applyBorder="1" applyAlignment="1" applyProtection="1">
      <alignment horizontal="center" vertical="center" wrapText="1"/>
      <protection locked="0"/>
    </xf>
    <xf numFmtId="0" fontId="5" fillId="2" borderId="21" xfId="0" applyFont="1" applyFill="1" applyBorder="1" applyAlignment="1" applyProtection="1">
      <alignment horizontal="center" vertical="center" wrapText="1"/>
      <protection locked="0"/>
    </xf>
    <xf numFmtId="0" fontId="5" fillId="2" borderId="26" xfId="0" applyFont="1" applyFill="1" applyBorder="1" applyAlignment="1" applyProtection="1">
      <alignment horizontal="center" vertical="center" wrapText="1"/>
      <protection locked="0"/>
    </xf>
    <xf numFmtId="0" fontId="2" fillId="2" borderId="2" xfId="0" applyFont="1" applyFill="1" applyBorder="1" applyAlignment="1" applyProtection="1">
      <alignment horizontal="justify" vertical="center" wrapText="1"/>
      <protection locked="0"/>
    </xf>
    <xf numFmtId="0" fontId="5" fillId="2" borderId="25" xfId="0" applyFont="1" applyFill="1" applyBorder="1" applyAlignment="1" applyProtection="1">
      <alignment horizontal="left" vertical="center" wrapText="1"/>
      <protection locked="0"/>
    </xf>
    <xf numFmtId="0" fontId="5" fillId="2" borderId="21" xfId="0" applyFont="1" applyFill="1" applyBorder="1" applyAlignment="1" applyProtection="1">
      <alignment horizontal="left" vertical="center" wrapText="1"/>
      <protection locked="0"/>
    </xf>
    <xf numFmtId="0" fontId="5" fillId="2" borderId="27" xfId="0" applyFont="1" applyFill="1" applyBorder="1" applyAlignment="1" applyProtection="1">
      <alignment horizontal="left" vertical="center" wrapText="1"/>
      <protection locked="0"/>
    </xf>
    <xf numFmtId="0" fontId="2" fillId="2" borderId="2" xfId="0" applyFont="1" applyFill="1" applyBorder="1" applyAlignment="1" applyProtection="1">
      <alignment horizontal="center" vertical="center" wrapText="1"/>
      <protection locked="0"/>
    </xf>
    <xf numFmtId="0" fontId="0" fillId="0" borderId="0" xfId="0" applyAlignment="1" applyProtection="1">
      <alignment horizontal="center"/>
    </xf>
    <xf numFmtId="0" fontId="41" fillId="0" borderId="5" xfId="5" applyFont="1" applyBorder="1" applyAlignment="1" applyProtection="1">
      <alignment horizontal="center" vertical="top" wrapText="1"/>
    </xf>
    <xf numFmtId="0" fontId="41" fillId="0" borderId="6" xfId="5" applyFont="1" applyBorder="1" applyAlignment="1" applyProtection="1">
      <alignment horizontal="center" vertical="top" wrapText="1"/>
    </xf>
    <xf numFmtId="0" fontId="41" fillId="0" borderId="7" xfId="5" applyFont="1" applyBorder="1" applyAlignment="1" applyProtection="1">
      <alignment horizontal="center" vertical="top" wrapText="1"/>
    </xf>
    <xf numFmtId="0" fontId="2" fillId="2" borderId="36" xfId="0" applyFont="1" applyFill="1" applyBorder="1" applyAlignment="1" applyProtection="1">
      <alignment horizontal="center"/>
    </xf>
    <xf numFmtId="0" fontId="4" fillId="2" borderId="56" xfId="0" applyFont="1" applyFill="1" applyBorder="1" applyAlignment="1" applyProtection="1">
      <alignment horizontal="left" vertical="center"/>
    </xf>
    <xf numFmtId="0" fontId="4" fillId="2" borderId="57" xfId="0" applyFont="1" applyFill="1" applyBorder="1" applyAlignment="1" applyProtection="1">
      <alignment horizontal="left" vertical="center"/>
    </xf>
    <xf numFmtId="9" fontId="38" fillId="2" borderId="58" xfId="0" applyNumberFormat="1" applyFont="1" applyFill="1" applyBorder="1" applyAlignment="1" applyProtection="1">
      <alignment horizontal="center" vertical="center"/>
      <protection locked="0"/>
    </xf>
    <xf numFmtId="9" fontId="38" fillId="2" borderId="59" xfId="0" applyNumberFormat="1" applyFont="1" applyFill="1" applyBorder="1" applyAlignment="1" applyProtection="1">
      <alignment horizontal="center" vertical="center"/>
      <protection locked="0"/>
    </xf>
    <xf numFmtId="0" fontId="38" fillId="2" borderId="38" xfId="0" applyFont="1" applyFill="1" applyBorder="1" applyAlignment="1" applyProtection="1">
      <alignment horizontal="center" vertical="center"/>
    </xf>
    <xf numFmtId="0" fontId="38" fillId="2" borderId="0" xfId="0" applyFont="1" applyFill="1" applyBorder="1" applyAlignment="1" applyProtection="1">
      <alignment horizontal="center" vertical="center"/>
    </xf>
    <xf numFmtId="0" fontId="38" fillId="2" borderId="3" xfId="0" applyFont="1" applyFill="1" applyBorder="1" applyAlignment="1" applyProtection="1">
      <alignment horizontal="center" vertical="center"/>
    </xf>
    <xf numFmtId="0" fontId="4" fillId="2" borderId="58" xfId="0" applyFont="1" applyFill="1" applyBorder="1" applyAlignment="1" applyProtection="1">
      <alignment horizontal="left" vertical="center" wrapText="1"/>
    </xf>
    <xf numFmtId="0" fontId="4" fillId="2" borderId="60" xfId="0" applyFont="1" applyFill="1" applyBorder="1" applyAlignment="1" applyProtection="1">
      <alignment horizontal="left" vertical="center" wrapText="1"/>
    </xf>
    <xf numFmtId="0" fontId="4" fillId="2" borderId="61" xfId="0" applyFont="1" applyFill="1" applyBorder="1" applyAlignment="1" applyProtection="1">
      <alignment horizontal="left" vertical="center" wrapText="1"/>
    </xf>
    <xf numFmtId="0" fontId="2" fillId="2" borderId="57" xfId="0" applyFont="1" applyFill="1" applyBorder="1" applyAlignment="1" applyProtection="1">
      <alignment horizontal="center" vertical="center" wrapText="1"/>
      <protection locked="0"/>
    </xf>
    <xf numFmtId="0" fontId="2" fillId="2" borderId="60" xfId="0" applyFont="1" applyFill="1" applyBorder="1" applyAlignment="1" applyProtection="1">
      <alignment horizontal="center" vertical="center" wrapText="1"/>
      <protection locked="0"/>
    </xf>
    <xf numFmtId="0" fontId="2" fillId="2" borderId="59" xfId="0" applyFont="1" applyFill="1" applyBorder="1" applyAlignment="1" applyProtection="1">
      <alignment horizontal="center" vertical="center" wrapText="1"/>
      <protection locked="0"/>
    </xf>
    <xf numFmtId="0" fontId="42" fillId="2" borderId="62" xfId="0" applyFont="1" applyFill="1" applyBorder="1" applyAlignment="1" applyProtection="1">
      <alignment horizontal="center" vertical="center" wrapText="1"/>
      <protection locked="0"/>
    </xf>
    <xf numFmtId="0" fontId="42" fillId="2" borderId="10" xfId="0" applyFont="1" applyFill="1" applyBorder="1" applyAlignment="1" applyProtection="1">
      <alignment horizontal="center" vertical="center" wrapText="1"/>
      <protection locked="0"/>
    </xf>
    <xf numFmtId="0" fontId="42" fillId="2" borderId="11" xfId="0" applyFont="1" applyFill="1" applyBorder="1" applyAlignment="1" applyProtection="1">
      <alignment horizontal="center" vertical="center" wrapText="1"/>
      <protection locked="0"/>
    </xf>
    <xf numFmtId="0" fontId="16" fillId="2" borderId="36" xfId="0" applyFont="1" applyFill="1" applyBorder="1" applyAlignment="1" applyProtection="1">
      <alignment horizontal="center" vertical="center" wrapText="1"/>
    </xf>
    <xf numFmtId="0" fontId="2" fillId="2" borderId="12" xfId="0" applyFont="1" applyFill="1" applyBorder="1" applyAlignment="1" applyProtection="1">
      <alignment horizontal="justify" vertical="top"/>
      <protection locked="0"/>
    </xf>
    <xf numFmtId="0" fontId="2" fillId="2" borderId="14" xfId="0" applyFont="1" applyFill="1" applyBorder="1" applyAlignment="1" applyProtection="1">
      <alignment horizontal="justify" vertical="top"/>
      <protection locked="0"/>
    </xf>
    <xf numFmtId="0" fontId="2" fillId="2" borderId="8" xfId="0" applyFont="1" applyFill="1" applyBorder="1" applyAlignment="1" applyProtection="1">
      <alignment horizontal="justify" vertical="top"/>
      <protection locked="0"/>
    </xf>
    <xf numFmtId="0" fontId="2" fillId="2" borderId="55" xfId="0" applyFont="1" applyFill="1" applyBorder="1" applyAlignment="1" applyProtection="1">
      <alignment horizontal="justify" vertical="top"/>
      <protection locked="0"/>
    </xf>
    <xf numFmtId="0" fontId="2" fillId="2" borderId="0" xfId="0" applyFont="1" applyFill="1" applyBorder="1" applyAlignment="1" applyProtection="1">
      <alignment horizontal="justify" vertical="top"/>
      <protection locked="0"/>
    </xf>
    <xf numFmtId="0" fontId="2" fillId="2" borderId="54" xfId="0" applyFont="1" applyFill="1" applyBorder="1" applyAlignment="1" applyProtection="1">
      <alignment horizontal="justify" vertical="top"/>
      <protection locked="0"/>
    </xf>
    <xf numFmtId="0" fontId="2" fillId="2" borderId="13" xfId="0" applyFont="1" applyFill="1" applyBorder="1" applyAlignment="1" applyProtection="1">
      <alignment horizontal="justify" vertical="top"/>
      <protection locked="0"/>
    </xf>
    <xf numFmtId="0" fontId="2" fillId="2" borderId="4" xfId="0" applyFont="1" applyFill="1" applyBorder="1" applyAlignment="1" applyProtection="1">
      <alignment horizontal="justify" vertical="top"/>
      <protection locked="0"/>
    </xf>
    <xf numFmtId="0" fontId="2" fillId="2" borderId="53" xfId="0" applyFont="1" applyFill="1" applyBorder="1" applyAlignment="1" applyProtection="1">
      <alignment horizontal="justify" vertical="top"/>
      <protection locked="0"/>
    </xf>
    <xf numFmtId="0" fontId="4" fillId="2" borderId="14" xfId="0" applyFont="1" applyFill="1" applyBorder="1" applyAlignment="1" applyProtection="1">
      <alignment horizontal="center"/>
    </xf>
    <xf numFmtId="0" fontId="44" fillId="3" borderId="0" xfId="0" applyFont="1" applyFill="1" applyBorder="1" applyAlignment="1" applyProtection="1">
      <alignment horizontal="center"/>
    </xf>
    <xf numFmtId="0" fontId="4" fillId="7" borderId="57" xfId="0" applyFont="1" applyFill="1" applyBorder="1" applyAlignment="1" applyProtection="1">
      <alignment horizontal="center" vertical="center" wrapText="1"/>
    </xf>
    <xf numFmtId="0" fontId="4" fillId="7" borderId="59" xfId="0" applyFont="1" applyFill="1" applyBorder="1" applyAlignment="1" applyProtection="1">
      <alignment horizontal="center" vertical="center" wrapText="1"/>
    </xf>
    <xf numFmtId="0" fontId="4" fillId="7" borderId="58" xfId="0" applyFont="1" applyFill="1" applyBorder="1" applyAlignment="1" applyProtection="1">
      <alignment horizontal="center" vertical="center" wrapText="1"/>
    </xf>
    <xf numFmtId="0" fontId="4" fillId="7" borderId="60" xfId="0" applyFont="1" applyFill="1" applyBorder="1" applyAlignment="1" applyProtection="1">
      <alignment horizontal="center" vertical="center" wrapText="1"/>
    </xf>
    <xf numFmtId="0" fontId="4" fillId="7" borderId="61" xfId="0" applyFont="1" applyFill="1" applyBorder="1" applyAlignment="1" applyProtection="1">
      <alignment horizontal="center" vertical="center" wrapText="1"/>
    </xf>
    <xf numFmtId="0" fontId="4" fillId="7" borderId="58" xfId="0" applyFont="1" applyFill="1" applyBorder="1" applyAlignment="1" applyProtection="1">
      <alignment horizontal="center" vertical="top" wrapText="1"/>
    </xf>
    <xf numFmtId="0" fontId="4" fillId="7" borderId="60" xfId="0" applyFont="1" applyFill="1" applyBorder="1" applyAlignment="1" applyProtection="1">
      <alignment horizontal="center" vertical="top" wrapText="1"/>
    </xf>
    <xf numFmtId="0" fontId="4" fillId="7" borderId="59" xfId="0" applyFont="1" applyFill="1" applyBorder="1" applyAlignment="1" applyProtection="1">
      <alignment horizontal="center" vertical="top" wrapText="1"/>
    </xf>
    <xf numFmtId="0" fontId="2" fillId="7" borderId="2" xfId="0" applyFont="1" applyFill="1" applyBorder="1" applyAlignment="1" applyProtection="1">
      <alignment horizontal="justify" vertical="center" wrapText="1"/>
    </xf>
    <xf numFmtId="0" fontId="2" fillId="7" borderId="25" xfId="0" applyFont="1" applyFill="1" applyBorder="1" applyAlignment="1" applyProtection="1">
      <alignment horizontal="justify" vertical="center" wrapText="1"/>
    </xf>
    <xf numFmtId="0" fontId="2" fillId="7" borderId="21" xfId="0" applyFont="1" applyFill="1" applyBorder="1" applyAlignment="1" applyProtection="1">
      <alignment horizontal="justify" vertical="center" wrapText="1"/>
    </xf>
    <xf numFmtId="0" fontId="2" fillId="7" borderId="27" xfId="0" applyFont="1" applyFill="1" applyBorder="1" applyAlignment="1" applyProtection="1">
      <alignment horizontal="justify" vertical="center" wrapText="1"/>
    </xf>
    <xf numFmtId="0" fontId="2" fillId="7" borderId="30" xfId="0" applyFont="1" applyFill="1" applyBorder="1" applyAlignment="1" applyProtection="1">
      <alignment horizontal="justify" vertical="center" wrapText="1"/>
    </xf>
    <xf numFmtId="0" fontId="2" fillId="7" borderId="10" xfId="0" applyFont="1" applyFill="1" applyBorder="1" applyAlignment="1" applyProtection="1">
      <alignment horizontal="justify" vertical="center" wrapText="1"/>
    </xf>
    <xf numFmtId="0" fontId="2" fillId="7" borderId="31" xfId="0" applyFont="1" applyFill="1" applyBorder="1" applyAlignment="1" applyProtection="1">
      <alignment horizontal="justify" vertical="center" wrapText="1"/>
    </xf>
    <xf numFmtId="0" fontId="2" fillId="7" borderId="9" xfId="0" applyFont="1" applyFill="1" applyBorder="1" applyAlignment="1" applyProtection="1">
      <alignment horizontal="justify" vertical="center"/>
    </xf>
    <xf numFmtId="0" fontId="2" fillId="7" borderId="11" xfId="0" applyFont="1" applyFill="1" applyBorder="1" applyAlignment="1" applyProtection="1">
      <alignment horizontal="justify" vertical="center" wrapText="1"/>
    </xf>
    <xf numFmtId="0" fontId="34" fillId="7" borderId="0" xfId="0" applyFont="1" applyFill="1" applyBorder="1" applyAlignment="1" applyProtection="1">
      <alignment horizontal="center" vertical="center"/>
    </xf>
    <xf numFmtId="0" fontId="34" fillId="7" borderId="0" xfId="0" applyFont="1" applyFill="1" applyBorder="1" applyAlignment="1" applyProtection="1">
      <alignment horizontal="left"/>
    </xf>
    <xf numFmtId="0" fontId="2" fillId="7" borderId="24" xfId="0" applyFont="1" applyFill="1" applyBorder="1" applyAlignment="1" applyProtection="1">
      <alignment horizontal="center" vertical="center" wrapText="1"/>
    </xf>
    <xf numFmtId="0" fontId="2" fillId="7" borderId="8" xfId="0" applyFont="1" applyFill="1" applyBorder="1" applyAlignment="1" applyProtection="1">
      <alignment horizontal="center" vertical="center" wrapText="1"/>
    </xf>
    <xf numFmtId="0" fontId="2" fillId="7" borderId="28" xfId="0" applyFont="1" applyFill="1" applyBorder="1" applyAlignment="1" applyProtection="1">
      <alignment horizontal="center" vertical="center" wrapText="1"/>
    </xf>
    <xf numFmtId="0" fontId="2" fillId="7" borderId="29" xfId="0" applyFont="1" applyFill="1" applyBorder="1" applyAlignment="1" applyProtection="1">
      <alignment horizontal="center" vertical="center" wrapText="1"/>
    </xf>
    <xf numFmtId="0" fontId="2" fillId="7" borderId="2" xfId="0" applyFont="1" applyFill="1" applyBorder="1" applyAlignment="1" applyProtection="1">
      <alignment horizontal="center" vertical="center" wrapText="1"/>
    </xf>
    <xf numFmtId="0" fontId="2" fillId="7" borderId="9" xfId="0" applyFont="1" applyFill="1" applyBorder="1" applyAlignment="1" applyProtection="1">
      <alignment horizontal="center" vertical="center" wrapText="1"/>
    </xf>
    <xf numFmtId="0" fontId="2" fillId="7" borderId="26" xfId="0" applyFont="1" applyFill="1" applyBorder="1" applyAlignment="1" applyProtection="1">
      <alignment horizontal="justify" vertical="center" wrapText="1"/>
    </xf>
    <xf numFmtId="0" fontId="2" fillId="7" borderId="0" xfId="0" applyFont="1" applyFill="1" applyBorder="1" applyAlignment="1" applyProtection="1">
      <alignment horizontal="center"/>
    </xf>
    <xf numFmtId="0" fontId="4" fillId="23" borderId="5" xfId="0" applyFont="1" applyFill="1" applyBorder="1" applyAlignment="1" applyProtection="1">
      <alignment horizontal="center" vertical="center" wrapText="1"/>
    </xf>
    <xf numFmtId="0" fontId="4" fillId="23" borderId="22" xfId="0" applyFont="1" applyFill="1" applyBorder="1" applyAlignment="1" applyProtection="1">
      <alignment horizontal="center" vertical="center" wrapText="1"/>
    </xf>
    <xf numFmtId="0" fontId="4" fillId="23" borderId="23" xfId="0" applyFont="1" applyFill="1" applyBorder="1" applyAlignment="1" applyProtection="1">
      <alignment horizontal="center" vertical="center" wrapText="1"/>
    </xf>
    <xf numFmtId="0" fontId="4" fillId="23" borderId="6" xfId="0" applyFont="1" applyFill="1" applyBorder="1" applyAlignment="1" applyProtection="1">
      <alignment horizontal="center" vertical="center" wrapText="1"/>
    </xf>
    <xf numFmtId="0" fontId="4" fillId="23" borderId="7" xfId="0" applyFont="1" applyFill="1" applyBorder="1" applyAlignment="1" applyProtection="1">
      <alignment horizontal="center" vertical="center" wrapText="1"/>
    </xf>
    <xf numFmtId="0" fontId="45" fillId="7" borderId="12" xfId="0" applyFont="1" applyFill="1" applyBorder="1" applyAlignment="1" applyProtection="1">
      <alignment horizontal="left" vertical="center"/>
    </xf>
    <xf numFmtId="0" fontId="45" fillId="7" borderId="14" xfId="0" applyFont="1" applyFill="1" applyBorder="1" applyAlignment="1" applyProtection="1">
      <alignment horizontal="left" vertical="center"/>
    </xf>
    <xf numFmtId="0" fontId="45" fillId="7" borderId="8" xfId="0" applyFont="1" applyFill="1" applyBorder="1" applyAlignment="1" applyProtection="1">
      <alignment horizontal="left" vertical="center"/>
    </xf>
    <xf numFmtId="0" fontId="45" fillId="7" borderId="13" xfId="0" applyFont="1" applyFill="1" applyBorder="1" applyAlignment="1" applyProtection="1">
      <alignment horizontal="left" vertical="center"/>
    </xf>
    <xf numFmtId="0" fontId="45" fillId="7" borderId="4" xfId="0" applyFont="1" applyFill="1" applyBorder="1" applyAlignment="1" applyProtection="1">
      <alignment horizontal="left" vertical="center"/>
    </xf>
    <xf numFmtId="0" fontId="45" fillId="7" borderId="53" xfId="0" applyFont="1" applyFill="1" applyBorder="1" applyAlignment="1" applyProtection="1">
      <alignment horizontal="left" vertical="center"/>
    </xf>
    <xf numFmtId="0" fontId="4" fillId="7" borderId="14" xfId="0" applyFont="1" applyFill="1" applyBorder="1" applyAlignment="1" applyProtection="1">
      <alignment horizontal="left" vertical="center"/>
    </xf>
    <xf numFmtId="0" fontId="4" fillId="7" borderId="4" xfId="0" applyFont="1" applyFill="1" applyBorder="1" applyAlignment="1" applyProtection="1">
      <alignment horizontal="left" vertical="center"/>
    </xf>
    <xf numFmtId="0" fontId="4" fillId="7" borderId="14" xfId="0" applyFont="1" applyFill="1" applyBorder="1" applyAlignment="1" applyProtection="1">
      <alignment horizontal="center" vertical="center"/>
    </xf>
    <xf numFmtId="0" fontId="4" fillId="7" borderId="4" xfId="0" applyFont="1" applyFill="1" applyBorder="1" applyAlignment="1" applyProtection="1">
      <alignment horizontal="center" vertical="center"/>
    </xf>
    <xf numFmtId="0" fontId="4" fillId="7" borderId="8" xfId="0" applyFont="1" applyFill="1" applyBorder="1" applyAlignment="1" applyProtection="1">
      <alignment horizontal="center" vertical="center"/>
    </xf>
    <xf numFmtId="0" fontId="4" fillId="7" borderId="53" xfId="0" applyFont="1" applyFill="1" applyBorder="1" applyAlignment="1" applyProtection="1">
      <alignment horizontal="center" vertical="center"/>
    </xf>
    <xf numFmtId="0" fontId="65" fillId="2" borderId="0" xfId="0" applyFont="1" applyFill="1" applyAlignment="1" applyProtection="1">
      <alignment horizontal="center"/>
    </xf>
    <xf numFmtId="0" fontId="37" fillId="2" borderId="0" xfId="0" applyFont="1" applyFill="1" applyBorder="1" applyAlignment="1" applyProtection="1">
      <alignment horizontal="center" vertical="center" wrapText="1"/>
    </xf>
    <xf numFmtId="0" fontId="37" fillId="2" borderId="0" xfId="0" applyFont="1" applyFill="1" applyBorder="1" applyAlignment="1" applyProtection="1">
      <alignment horizontal="center" vertical="center"/>
    </xf>
    <xf numFmtId="0" fontId="45" fillId="7" borderId="2" xfId="0" applyFont="1" applyFill="1" applyBorder="1" applyAlignment="1" applyProtection="1">
      <alignment horizontal="left" vertical="center"/>
    </xf>
    <xf numFmtId="0" fontId="45" fillId="7" borderId="25" xfId="0" applyFont="1" applyFill="1" applyBorder="1" applyAlignment="1" applyProtection="1">
      <alignment horizontal="left" vertical="center"/>
    </xf>
    <xf numFmtId="0" fontId="4" fillId="7" borderId="2" xfId="0" applyFont="1" applyFill="1" applyBorder="1" applyAlignment="1" applyProtection="1">
      <alignment horizontal="justify" vertical="center" wrapText="1"/>
      <protection locked="0" hidden="1"/>
    </xf>
    <xf numFmtId="0" fontId="4" fillId="7" borderId="2" xfId="0" applyFont="1" applyFill="1" applyBorder="1" applyAlignment="1" applyProtection="1">
      <alignment horizontal="left" vertical="center" wrapText="1"/>
    </xf>
    <xf numFmtId="0" fontId="4" fillId="7" borderId="2" xfId="0" applyFont="1" applyFill="1" applyBorder="1" applyAlignment="1" applyProtection="1">
      <alignment horizontal="left"/>
    </xf>
    <xf numFmtId="0" fontId="4" fillId="7" borderId="25" xfId="0" applyFont="1" applyFill="1" applyBorder="1" applyAlignment="1" applyProtection="1">
      <alignment horizontal="left"/>
    </xf>
    <xf numFmtId="0" fontId="4" fillId="7" borderId="51" xfId="0" applyFont="1" applyFill="1" applyBorder="1" applyAlignment="1" applyProtection="1">
      <alignment horizontal="left" wrapText="1"/>
    </xf>
    <xf numFmtId="0" fontId="4" fillId="7" borderId="49" xfId="0" applyFont="1" applyFill="1" applyBorder="1" applyAlignment="1" applyProtection="1">
      <alignment horizontal="left" wrapText="1"/>
    </xf>
    <xf numFmtId="0" fontId="4" fillId="7" borderId="52" xfId="0" applyFont="1" applyFill="1" applyBorder="1" applyAlignment="1" applyProtection="1">
      <alignment horizontal="left" wrapText="1"/>
    </xf>
    <xf numFmtId="0" fontId="18" fillId="7" borderId="28" xfId="0" applyFont="1" applyFill="1" applyBorder="1" applyAlignment="1" applyProtection="1">
      <alignment horizontal="center" vertical="center"/>
      <protection locked="0" hidden="1"/>
    </xf>
    <xf numFmtId="0" fontId="18" fillId="7" borderId="1" xfId="0" applyFont="1" applyFill="1" applyBorder="1" applyAlignment="1" applyProtection="1">
      <alignment horizontal="center" vertical="center"/>
      <protection locked="0" hidden="1"/>
    </xf>
    <xf numFmtId="0" fontId="2" fillId="7" borderId="36" xfId="0" applyFont="1" applyFill="1" applyBorder="1" applyAlignment="1" applyProtection="1">
      <alignment horizontal="left"/>
    </xf>
    <xf numFmtId="14" fontId="19" fillId="7" borderId="0" xfId="0" applyNumberFormat="1" applyFont="1" applyFill="1" applyBorder="1" applyAlignment="1" applyProtection="1">
      <alignment horizontal="left"/>
    </xf>
    <xf numFmtId="0" fontId="2" fillId="7" borderId="35" xfId="0" applyFont="1" applyFill="1" applyBorder="1" applyAlignment="1" applyProtection="1">
      <alignment horizontal="justify" vertical="top" wrapText="1"/>
    </xf>
    <xf numFmtId="0" fontId="2" fillId="7" borderId="36" xfId="0" applyFont="1" applyFill="1" applyBorder="1" applyAlignment="1" applyProtection="1">
      <alignment horizontal="justify" vertical="top" wrapText="1"/>
    </xf>
    <xf numFmtId="0" fontId="2" fillId="7" borderId="37" xfId="0" applyFont="1" applyFill="1" applyBorder="1" applyAlignment="1" applyProtection="1">
      <alignment horizontal="justify" vertical="top" wrapText="1"/>
    </xf>
    <xf numFmtId="0" fontId="2" fillId="7" borderId="38" xfId="0" applyFont="1" applyFill="1" applyBorder="1" applyAlignment="1" applyProtection="1">
      <alignment horizontal="justify" vertical="top" wrapText="1"/>
    </xf>
    <xf numFmtId="0" fontId="2" fillId="7" borderId="0" xfId="0" applyFont="1" applyFill="1" applyBorder="1" applyAlignment="1" applyProtection="1">
      <alignment horizontal="justify" vertical="top" wrapText="1"/>
    </xf>
    <xf numFmtId="0" fontId="2" fillId="7" borderId="3" xfId="0" applyFont="1" applyFill="1" applyBorder="1" applyAlignment="1" applyProtection="1">
      <alignment horizontal="justify" vertical="top" wrapText="1"/>
    </xf>
    <xf numFmtId="0" fontId="2" fillId="7" borderId="28" xfId="0" applyFont="1" applyFill="1" applyBorder="1" applyAlignment="1" applyProtection="1">
      <alignment horizontal="justify" vertical="top" wrapText="1"/>
    </xf>
    <xf numFmtId="0" fontId="2" fillId="7" borderId="1" xfId="0" applyFont="1" applyFill="1" applyBorder="1" applyAlignment="1" applyProtection="1">
      <alignment horizontal="justify" vertical="top" wrapText="1"/>
    </xf>
    <xf numFmtId="0" fontId="2" fillId="7" borderId="39" xfId="0" applyFont="1" applyFill="1" applyBorder="1" applyAlignment="1" applyProtection="1">
      <alignment horizontal="justify" vertical="top" wrapText="1"/>
    </xf>
    <xf numFmtId="0" fontId="2" fillId="7" borderId="12" xfId="0" applyFont="1" applyFill="1" applyBorder="1" applyAlignment="1" applyProtection="1">
      <alignment horizontal="center" vertical="center"/>
    </xf>
    <xf numFmtId="0" fontId="2" fillId="7" borderId="13" xfId="0" applyFont="1" applyFill="1" applyBorder="1" applyAlignment="1" applyProtection="1">
      <alignment horizontal="center" vertical="center"/>
    </xf>
    <xf numFmtId="0" fontId="3" fillId="7" borderId="0" xfId="0" applyFont="1" applyFill="1" applyBorder="1" applyAlignment="1" applyProtection="1">
      <alignment horizontal="center" vertical="center"/>
    </xf>
    <xf numFmtId="0" fontId="4" fillId="7" borderId="0" xfId="0" applyFont="1" applyFill="1" applyBorder="1" applyAlignment="1" applyProtection="1">
      <alignment horizontal="center" vertical="center" wrapText="1"/>
    </xf>
    <xf numFmtId="0" fontId="3" fillId="7" borderId="0" xfId="0" applyFont="1" applyFill="1" applyBorder="1" applyAlignment="1" applyProtection="1">
      <alignment horizontal="center"/>
    </xf>
    <xf numFmtId="0" fontId="4" fillId="7" borderId="0" xfId="0" applyFont="1" applyFill="1" applyBorder="1" applyAlignment="1" applyProtection="1">
      <alignment horizontal="right" vertical="center"/>
    </xf>
    <xf numFmtId="0" fontId="4" fillId="7" borderId="5" xfId="0" applyFont="1" applyFill="1" applyBorder="1" applyAlignment="1" applyProtection="1">
      <alignment horizontal="center" vertical="center" wrapText="1"/>
    </xf>
    <xf numFmtId="0" fontId="4" fillId="7" borderId="22" xfId="0" applyFont="1" applyFill="1" applyBorder="1" applyAlignment="1" applyProtection="1">
      <alignment horizontal="center" vertical="center" wrapText="1"/>
    </xf>
    <xf numFmtId="0" fontId="4" fillId="7" borderId="23" xfId="0" applyFont="1" applyFill="1" applyBorder="1" applyAlignment="1" applyProtection="1">
      <alignment horizontal="center" vertical="center" wrapText="1"/>
    </xf>
    <xf numFmtId="0" fontId="4" fillId="7" borderId="6" xfId="0" applyFont="1" applyFill="1" applyBorder="1" applyAlignment="1" applyProtection="1">
      <alignment horizontal="center" vertical="center" wrapText="1"/>
    </xf>
    <xf numFmtId="0" fontId="4" fillId="7" borderId="2" xfId="0" applyFont="1" applyFill="1" applyBorder="1" applyAlignment="1" applyProtection="1">
      <alignment horizontal="left" wrapText="1"/>
    </xf>
    <xf numFmtId="0" fontId="4" fillId="7" borderId="7" xfId="0" applyFont="1" applyFill="1" applyBorder="1" applyAlignment="1" applyProtection="1">
      <alignment horizontal="center" vertical="center" wrapText="1"/>
    </xf>
    <xf numFmtId="0" fontId="4" fillId="7" borderId="12" xfId="0" applyFont="1" applyFill="1" applyBorder="1" applyAlignment="1" applyProtection="1">
      <alignment horizontal="left" vertical="center"/>
    </xf>
    <xf numFmtId="0" fontId="4" fillId="7" borderId="13" xfId="0" applyFont="1" applyFill="1" applyBorder="1" applyAlignment="1" applyProtection="1">
      <alignment horizontal="left" vertical="center"/>
    </xf>
    <xf numFmtId="0" fontId="16" fillId="7" borderId="14" xfId="0" applyFont="1" applyFill="1" applyBorder="1" applyAlignment="1" applyProtection="1">
      <alignment horizontal="left" vertical="center"/>
    </xf>
    <xf numFmtId="0" fontId="16" fillId="7" borderId="4" xfId="0" applyFont="1" applyFill="1" applyBorder="1" applyAlignment="1" applyProtection="1">
      <alignment horizontal="left" vertical="center"/>
    </xf>
    <xf numFmtId="0" fontId="16" fillId="7" borderId="8" xfId="0" applyFont="1" applyFill="1" applyBorder="1" applyAlignment="1" applyProtection="1">
      <alignment horizontal="left" vertical="center"/>
    </xf>
    <xf numFmtId="0" fontId="16" fillId="7" borderId="53" xfId="0" applyFont="1" applyFill="1" applyBorder="1" applyAlignment="1" applyProtection="1">
      <alignment horizontal="left" vertical="center"/>
    </xf>
    <xf numFmtId="0" fontId="5" fillId="7" borderId="25" xfId="0" applyFont="1" applyFill="1" applyBorder="1" applyAlignment="1" applyProtection="1">
      <alignment horizontal="justify" vertical="center" wrapText="1"/>
    </xf>
    <xf numFmtId="0" fontId="5" fillId="7" borderId="21" xfId="0" applyFont="1" applyFill="1" applyBorder="1" applyAlignment="1" applyProtection="1">
      <alignment horizontal="justify" vertical="center" wrapText="1"/>
    </xf>
    <xf numFmtId="0" fontId="5" fillId="7" borderId="27" xfId="0" applyFont="1" applyFill="1" applyBorder="1" applyAlignment="1" applyProtection="1">
      <alignment horizontal="justify" vertical="center" wrapText="1"/>
    </xf>
    <xf numFmtId="0" fontId="5" fillId="7" borderId="30" xfId="0" applyFont="1" applyFill="1" applyBorder="1" applyAlignment="1" applyProtection="1">
      <alignment horizontal="justify" vertical="center" wrapText="1"/>
    </xf>
    <xf numFmtId="0" fontId="5" fillId="7" borderId="10" xfId="0" applyFont="1" applyFill="1" applyBorder="1" applyAlignment="1" applyProtection="1">
      <alignment horizontal="justify" vertical="center" wrapText="1"/>
    </xf>
    <xf numFmtId="0" fontId="5" fillId="7" borderId="31" xfId="0" applyFont="1" applyFill="1" applyBorder="1" applyAlignment="1" applyProtection="1">
      <alignment horizontal="justify" vertical="center" wrapText="1"/>
    </xf>
    <xf numFmtId="0" fontId="5" fillId="7" borderId="11" xfId="0" applyFont="1" applyFill="1" applyBorder="1" applyAlignment="1" applyProtection="1">
      <alignment horizontal="justify" vertical="center" wrapText="1"/>
    </xf>
    <xf numFmtId="0" fontId="5" fillId="7" borderId="24" xfId="0" applyFont="1" applyFill="1" applyBorder="1" applyAlignment="1" applyProtection="1">
      <alignment horizontal="center" vertical="center" wrapText="1"/>
    </xf>
    <xf numFmtId="0" fontId="5" fillId="7" borderId="8" xfId="0" applyFont="1" applyFill="1" applyBorder="1" applyAlignment="1" applyProtection="1">
      <alignment horizontal="center" vertical="center" wrapText="1"/>
    </xf>
    <xf numFmtId="0" fontId="5" fillId="7" borderId="28" xfId="0" applyFont="1" applyFill="1" applyBorder="1" applyAlignment="1" applyProtection="1">
      <alignment horizontal="center" vertical="center" wrapText="1"/>
    </xf>
    <xf numFmtId="0" fontId="5" fillId="7" borderId="29" xfId="0" applyFont="1" applyFill="1" applyBorder="1" applyAlignment="1" applyProtection="1">
      <alignment horizontal="center" vertical="center" wrapText="1"/>
    </xf>
    <xf numFmtId="0" fontId="5" fillId="7" borderId="26" xfId="0" applyFont="1" applyFill="1" applyBorder="1" applyAlignment="1" applyProtection="1">
      <alignment horizontal="justify" vertical="center" wrapText="1"/>
    </xf>
    <xf numFmtId="0" fontId="19" fillId="7" borderId="0" xfId="0" applyNumberFormat="1" applyFont="1" applyFill="1" applyAlignment="1" applyProtection="1">
      <alignment horizontal="left"/>
    </xf>
    <xf numFmtId="0" fontId="3" fillId="7" borderId="0" xfId="0" applyFont="1" applyFill="1" applyAlignment="1" applyProtection="1">
      <alignment horizontal="center"/>
    </xf>
    <xf numFmtId="0" fontId="3" fillId="7" borderId="0" xfId="0" applyFont="1" applyFill="1" applyAlignment="1" applyProtection="1">
      <alignment horizontal="center" vertical="center"/>
    </xf>
    <xf numFmtId="0" fontId="5" fillId="7" borderId="24" xfId="0" applyFont="1" applyFill="1" applyBorder="1" applyAlignment="1" applyProtection="1">
      <alignment horizontal="justify" vertical="center" wrapText="1"/>
    </xf>
    <xf numFmtId="0" fontId="5" fillId="7" borderId="8" xfId="0" applyFont="1" applyFill="1" applyBorder="1" applyAlignment="1" applyProtection="1">
      <alignment horizontal="justify" vertical="center" wrapText="1"/>
    </xf>
    <xf numFmtId="0" fontId="5" fillId="7" borderId="28" xfId="0" applyFont="1" applyFill="1" applyBorder="1" applyAlignment="1" applyProtection="1">
      <alignment horizontal="justify" vertical="center" wrapText="1"/>
    </xf>
    <xf numFmtId="0" fontId="5" fillId="7" borderId="29" xfId="0" applyFont="1" applyFill="1" applyBorder="1" applyAlignment="1" applyProtection="1">
      <alignment horizontal="justify" vertical="center" wrapText="1"/>
    </xf>
    <xf numFmtId="0" fontId="5" fillId="7" borderId="30" xfId="0" applyFont="1" applyFill="1" applyBorder="1" applyAlignment="1" applyProtection="1">
      <alignment horizontal="left" vertical="center" wrapText="1"/>
    </xf>
    <xf numFmtId="0" fontId="5" fillId="7" borderId="10" xfId="0" applyFont="1" applyFill="1" applyBorder="1" applyAlignment="1" applyProtection="1">
      <alignment horizontal="left" vertical="center" wrapText="1"/>
    </xf>
    <xf numFmtId="0" fontId="5" fillId="7" borderId="11" xfId="0" applyFont="1" applyFill="1" applyBorder="1" applyAlignment="1" applyProtection="1">
      <alignment horizontal="left" vertical="center" wrapText="1"/>
    </xf>
    <xf numFmtId="0" fontId="21" fillId="14" borderId="5" xfId="0" applyFont="1" applyFill="1" applyBorder="1" applyAlignment="1" applyProtection="1">
      <alignment horizontal="center" vertical="center" wrapText="1"/>
    </xf>
    <xf numFmtId="0" fontId="21" fillId="14" borderId="22" xfId="0" applyFont="1" applyFill="1" applyBorder="1" applyAlignment="1" applyProtection="1">
      <alignment horizontal="center" vertical="center" wrapText="1"/>
    </xf>
    <xf numFmtId="0" fontId="21" fillId="14" borderId="23" xfId="0" applyFont="1" applyFill="1" applyBorder="1" applyAlignment="1" applyProtection="1">
      <alignment horizontal="center" vertical="center" wrapText="1"/>
    </xf>
    <xf numFmtId="0" fontId="21" fillId="14" borderId="6" xfId="0" applyFont="1" applyFill="1" applyBorder="1" applyAlignment="1" applyProtection="1">
      <alignment horizontal="center" vertical="center" wrapText="1"/>
    </xf>
    <xf numFmtId="0" fontId="21" fillId="14" borderId="7" xfId="0" applyFont="1" applyFill="1" applyBorder="1" applyAlignment="1" applyProtection="1">
      <alignment horizontal="center" vertical="center" wrapText="1"/>
    </xf>
    <xf numFmtId="0" fontId="4" fillId="7" borderId="12" xfId="0" applyFont="1" applyFill="1" applyBorder="1" applyAlignment="1" applyProtection="1">
      <alignment horizontal="right" vertical="center"/>
    </xf>
    <xf numFmtId="0" fontId="4" fillId="7" borderId="14" xfId="0" applyFont="1" applyFill="1" applyBorder="1" applyAlignment="1" applyProtection="1">
      <alignment horizontal="right" vertical="center"/>
    </xf>
    <xf numFmtId="0" fontId="4" fillId="7" borderId="13" xfId="0" applyFont="1" applyFill="1" applyBorder="1" applyAlignment="1" applyProtection="1">
      <alignment horizontal="right" vertical="center"/>
    </xf>
    <xf numFmtId="0" fontId="4" fillId="7" borderId="4" xfId="0" applyFont="1" applyFill="1" applyBorder="1" applyAlignment="1" applyProtection="1">
      <alignment horizontal="right" vertical="center"/>
    </xf>
    <xf numFmtId="0" fontId="4" fillId="7" borderId="8" xfId="0" applyFont="1" applyFill="1" applyBorder="1" applyAlignment="1" applyProtection="1">
      <alignment horizontal="left" vertical="center"/>
    </xf>
    <xf numFmtId="0" fontId="4" fillId="7" borderId="53" xfId="0" applyFont="1" applyFill="1" applyBorder="1" applyAlignment="1" applyProtection="1">
      <alignment horizontal="left" vertical="center"/>
    </xf>
    <xf numFmtId="0" fontId="4" fillId="7" borderId="2" xfId="0" applyFont="1" applyFill="1" applyBorder="1" applyAlignment="1" applyProtection="1">
      <alignment horizontal="right"/>
    </xf>
    <xf numFmtId="0" fontId="4" fillId="7" borderId="25" xfId="0" applyFont="1" applyFill="1" applyBorder="1" applyAlignment="1" applyProtection="1">
      <alignment horizontal="right"/>
    </xf>
    <xf numFmtId="0" fontId="36" fillId="16" borderId="1" xfId="0" applyFont="1" applyFill="1" applyBorder="1" applyAlignment="1" applyProtection="1">
      <alignment horizontal="center" vertical="center"/>
    </xf>
    <xf numFmtId="0" fontId="4" fillId="15" borderId="2" xfId="0" applyFont="1" applyFill="1" applyBorder="1" applyAlignment="1" applyProtection="1">
      <alignment horizontal="right" vertical="center"/>
    </xf>
    <xf numFmtId="0" fontId="4" fillId="15" borderId="25" xfId="0" applyFont="1" applyFill="1" applyBorder="1" applyAlignment="1" applyProtection="1">
      <alignment horizontal="right" vertical="center"/>
    </xf>
    <xf numFmtId="0" fontId="4" fillId="7" borderId="2" xfId="0" applyFont="1" applyFill="1" applyBorder="1" applyAlignment="1" applyProtection="1">
      <alignment horizontal="justify" vertical="center" wrapText="1"/>
      <protection locked="0"/>
    </xf>
    <xf numFmtId="0" fontId="4" fillId="15" borderId="2" xfId="0" applyFont="1" applyFill="1" applyBorder="1" applyAlignment="1" applyProtection="1">
      <alignment horizontal="right"/>
    </xf>
    <xf numFmtId="0" fontId="4" fillId="15" borderId="25" xfId="0" applyFont="1" applyFill="1" applyBorder="1" applyAlignment="1" applyProtection="1">
      <alignment horizontal="right"/>
    </xf>
    <xf numFmtId="0" fontId="4" fillId="7" borderId="25" xfId="0" applyFont="1" applyFill="1" applyBorder="1" applyAlignment="1" applyProtection="1">
      <alignment horizontal="left" vertical="center" wrapText="1"/>
      <protection locked="0"/>
    </xf>
    <xf numFmtId="0" fontId="4" fillId="7" borderId="21" xfId="0" applyFont="1" applyFill="1" applyBorder="1" applyAlignment="1" applyProtection="1">
      <alignment horizontal="left" vertical="center" wrapText="1"/>
      <protection locked="0"/>
    </xf>
    <xf numFmtId="0" fontId="4" fillId="7" borderId="26" xfId="0" applyFont="1" applyFill="1" applyBorder="1" applyAlignment="1" applyProtection="1">
      <alignment horizontal="left" vertical="center" wrapText="1"/>
      <protection locked="0"/>
    </xf>
    <xf numFmtId="0" fontId="16" fillId="7" borderId="0" xfId="0" applyFont="1" applyFill="1" applyBorder="1" applyAlignment="1" applyProtection="1">
      <alignment horizontal="left" vertical="center"/>
    </xf>
    <xf numFmtId="0" fontId="5" fillId="7" borderId="2" xfId="0" applyFont="1" applyFill="1" applyBorder="1" applyAlignment="1" applyProtection="1">
      <alignment horizontal="justify" vertical="center" wrapText="1"/>
    </xf>
    <xf numFmtId="14" fontId="19" fillId="7" borderId="0" xfId="0" applyNumberFormat="1" applyFont="1" applyFill="1" applyAlignment="1" applyProtection="1">
      <alignment horizontal="left"/>
    </xf>
    <xf numFmtId="0" fontId="5" fillId="7" borderId="9" xfId="0" applyFont="1" applyFill="1" applyBorder="1" applyAlignment="1" applyProtection="1">
      <alignment horizontal="justify" vertical="center"/>
    </xf>
    <xf numFmtId="0" fontId="35" fillId="15" borderId="2" xfId="0" applyFont="1" applyFill="1" applyBorder="1" applyAlignment="1" applyProtection="1">
      <alignment horizontal="right" vertical="center"/>
    </xf>
    <xf numFmtId="0" fontId="35" fillId="15" borderId="25" xfId="0" applyFont="1" applyFill="1" applyBorder="1" applyAlignment="1" applyProtection="1">
      <alignment horizontal="right" vertical="center"/>
    </xf>
    <xf numFmtId="0" fontId="34" fillId="7" borderId="55" xfId="0" applyFont="1" applyFill="1" applyBorder="1" applyAlignment="1" applyProtection="1">
      <alignment horizontal="left" vertical="center"/>
      <protection locked="0"/>
    </xf>
    <xf numFmtId="0" fontId="34" fillId="7" borderId="0" xfId="0" applyFont="1" applyFill="1" applyBorder="1" applyAlignment="1" applyProtection="1">
      <alignment horizontal="left" vertical="center"/>
      <protection locked="0"/>
    </xf>
    <xf numFmtId="0" fontId="3" fillId="15" borderId="2" xfId="0" applyFont="1" applyFill="1" applyBorder="1" applyAlignment="1" applyProtection="1">
      <alignment horizontal="right" vertical="center"/>
    </xf>
    <xf numFmtId="0" fontId="3" fillId="15" borderId="25" xfId="0" applyFont="1" applyFill="1" applyBorder="1" applyAlignment="1" applyProtection="1">
      <alignment horizontal="right" vertical="center"/>
    </xf>
    <xf numFmtId="0" fontId="15" fillId="0" borderId="0" xfId="0" applyFont="1" applyAlignment="1" applyProtection="1">
      <alignment horizontal="left" vertical="center" wrapText="1"/>
      <protection locked="0"/>
    </xf>
    <xf numFmtId="0" fontId="2" fillId="7" borderId="55" xfId="0" applyFont="1" applyFill="1" applyBorder="1" applyAlignment="1" applyProtection="1">
      <alignment horizontal="center" vertical="center"/>
    </xf>
    <xf numFmtId="0" fontId="3" fillId="15" borderId="12" xfId="0" applyFont="1" applyFill="1" applyBorder="1" applyAlignment="1" applyProtection="1">
      <alignment horizontal="right" vertical="center"/>
    </xf>
    <xf numFmtId="0" fontId="3" fillId="15" borderId="14" xfId="0" applyFont="1" applyFill="1" applyBorder="1" applyAlignment="1" applyProtection="1">
      <alignment horizontal="right" vertical="center"/>
    </xf>
    <xf numFmtId="0" fontId="3" fillId="15" borderId="8" xfId="0" applyFont="1" applyFill="1" applyBorder="1" applyAlignment="1" applyProtection="1">
      <alignment horizontal="right" vertical="center"/>
    </xf>
    <xf numFmtId="0" fontId="3" fillId="15" borderId="13" xfId="0" applyFont="1" applyFill="1" applyBorder="1" applyAlignment="1" applyProtection="1">
      <alignment horizontal="right" vertical="center"/>
    </xf>
    <xf numFmtId="0" fontId="3" fillId="15" borderId="4" xfId="0" applyFont="1" applyFill="1" applyBorder="1" applyAlignment="1" applyProtection="1">
      <alignment horizontal="right" vertical="center"/>
    </xf>
    <xf numFmtId="0" fontId="3" fillId="15" borderId="53" xfId="0" applyFont="1" applyFill="1" applyBorder="1" applyAlignment="1" applyProtection="1">
      <alignment horizontal="right" vertical="center"/>
    </xf>
    <xf numFmtId="0" fontId="4" fillId="2" borderId="36" xfId="0" applyFont="1" applyFill="1" applyBorder="1" applyAlignment="1" applyProtection="1">
      <alignment horizontal="center" vertical="center"/>
    </xf>
    <xf numFmtId="0" fontId="2" fillId="0" borderId="0" xfId="0" applyFont="1" applyFill="1" applyBorder="1" applyAlignment="1" applyProtection="1">
      <alignment horizontal="center"/>
    </xf>
    <xf numFmtId="2" fontId="2" fillId="7" borderId="23" xfId="2" applyNumberFormat="1" applyFont="1" applyFill="1" applyBorder="1" applyAlignment="1" applyProtection="1">
      <alignment horizontal="center" vertical="center"/>
    </xf>
    <xf numFmtId="2" fontId="2" fillId="7" borderId="7" xfId="2" applyNumberFormat="1" applyFont="1" applyFill="1" applyBorder="1" applyAlignment="1" applyProtection="1">
      <alignment horizontal="center" vertical="center"/>
    </xf>
    <xf numFmtId="2" fontId="2" fillId="7" borderId="25" xfId="2" applyNumberFormat="1" applyFont="1" applyFill="1" applyBorder="1" applyAlignment="1" applyProtection="1">
      <alignment horizontal="center" vertical="center"/>
    </xf>
    <xf numFmtId="2" fontId="2" fillId="7" borderId="27" xfId="2" applyNumberFormat="1" applyFont="1" applyFill="1" applyBorder="1" applyAlignment="1" applyProtection="1">
      <alignment horizontal="center" vertical="center"/>
    </xf>
    <xf numFmtId="2" fontId="2" fillId="7" borderId="30" xfId="2" applyNumberFormat="1" applyFont="1" applyFill="1" applyBorder="1" applyAlignment="1" applyProtection="1">
      <alignment horizontal="center" vertical="center"/>
    </xf>
    <xf numFmtId="2" fontId="2" fillId="7" borderId="11" xfId="2" applyNumberFormat="1" applyFont="1" applyFill="1" applyBorder="1" applyAlignment="1" applyProtection="1">
      <alignment horizontal="center" vertical="center"/>
    </xf>
    <xf numFmtId="0" fontId="0" fillId="0" borderId="0" xfId="0" applyAlignment="1">
      <alignment horizontal="center" vertical="center" wrapText="1"/>
    </xf>
    <xf numFmtId="0" fontId="0" fillId="0" borderId="0" xfId="0" applyAlignment="1">
      <alignment horizontal="center"/>
    </xf>
    <xf numFmtId="9" fontId="29" fillId="8" borderId="56" xfId="1" applyFont="1" applyFill="1" applyBorder="1" applyAlignment="1">
      <alignment horizontal="center"/>
    </xf>
    <xf numFmtId="9" fontId="29" fillId="8" borderId="103" xfId="1" applyFont="1" applyFill="1" applyBorder="1" applyAlignment="1">
      <alignment horizontal="center"/>
    </xf>
    <xf numFmtId="9" fontId="29" fillId="8" borderId="76" xfId="1" applyFont="1" applyFill="1" applyBorder="1" applyAlignment="1">
      <alignment horizontal="center"/>
    </xf>
    <xf numFmtId="0" fontId="30" fillId="0" borderId="0" xfId="0" applyFont="1" applyAlignment="1">
      <alignment horizontal="center"/>
    </xf>
    <xf numFmtId="0" fontId="31" fillId="16" borderId="0" xfId="0" applyFont="1" applyFill="1" applyAlignment="1">
      <alignment horizontal="center" vertical="center"/>
    </xf>
    <xf numFmtId="0" fontId="27" fillId="18" borderId="0" xfId="0" applyFont="1" applyFill="1" applyAlignment="1" applyProtection="1">
      <alignment horizontal="center" vertical="center"/>
      <protection hidden="1"/>
    </xf>
    <xf numFmtId="0" fontId="29" fillId="18" borderId="0" xfId="0" applyFont="1" applyFill="1" applyBorder="1" applyAlignment="1" applyProtection="1">
      <alignment horizontal="center"/>
      <protection hidden="1"/>
    </xf>
    <xf numFmtId="0" fontId="49" fillId="0" borderId="0" xfId="0" applyFont="1" applyBorder="1" applyAlignment="1">
      <alignment horizontal="center"/>
    </xf>
    <xf numFmtId="0" fontId="23" fillId="19" borderId="0" xfId="0" applyFont="1" applyFill="1" applyAlignment="1">
      <alignment horizontal="center" wrapText="1"/>
    </xf>
    <xf numFmtId="0" fontId="27" fillId="18" borderId="35" xfId="0" applyFont="1" applyFill="1" applyBorder="1" applyAlignment="1">
      <alignment horizontal="center"/>
    </xf>
    <xf numFmtId="0" fontId="27" fillId="18" borderId="36" xfId="0" applyFont="1" applyFill="1" applyBorder="1" applyAlignment="1">
      <alignment horizontal="center"/>
    </xf>
    <xf numFmtId="0" fontId="27" fillId="18" borderId="37" xfId="0" applyFont="1" applyFill="1" applyBorder="1" applyAlignment="1">
      <alignment horizontal="center"/>
    </xf>
    <xf numFmtId="0" fontId="49" fillId="18" borderId="38" xfId="0" applyFont="1" applyFill="1" applyBorder="1" applyAlignment="1">
      <alignment horizontal="center"/>
    </xf>
    <xf numFmtId="0" fontId="49" fillId="18" borderId="0" xfId="0" applyFont="1" applyFill="1" applyBorder="1" applyAlignment="1">
      <alignment horizontal="center"/>
    </xf>
    <xf numFmtId="0" fontId="49" fillId="18" borderId="3" xfId="0" applyFont="1" applyFill="1" applyBorder="1" applyAlignment="1">
      <alignment horizontal="center"/>
    </xf>
    <xf numFmtId="0" fontId="15" fillId="0" borderId="16" xfId="0" applyFont="1" applyBorder="1" applyAlignment="1">
      <alignment horizontal="left" vertical="center" wrapText="1"/>
    </xf>
    <xf numFmtId="0" fontId="15" fillId="0" borderId="18" xfId="0" applyFont="1" applyBorder="1" applyAlignment="1">
      <alignment horizontal="left" vertical="center" wrapText="1"/>
    </xf>
    <xf numFmtId="0" fontId="15" fillId="0" borderId="20" xfId="0" applyFont="1" applyBorder="1" applyAlignment="1">
      <alignment horizontal="left" vertical="center" wrapText="1"/>
    </xf>
    <xf numFmtId="0" fontId="0" fillId="0" borderId="2" xfId="0" applyBorder="1" applyAlignment="1">
      <alignment horizontal="left" vertical="center"/>
    </xf>
    <xf numFmtId="0" fontId="0" fillId="0" borderId="9" xfId="0" applyBorder="1" applyAlignment="1">
      <alignment horizontal="left" vertical="center"/>
    </xf>
    <xf numFmtId="0" fontId="0" fillId="0" borderId="96" xfId="0" applyBorder="1" applyAlignment="1">
      <alignment horizontal="left" vertical="center"/>
    </xf>
    <xf numFmtId="0" fontId="67" fillId="19" borderId="35" xfId="0" applyFont="1" applyFill="1" applyBorder="1" applyAlignment="1">
      <alignment horizontal="center"/>
    </xf>
    <xf numFmtId="0" fontId="67" fillId="19" borderId="37" xfId="0" applyFont="1" applyFill="1" applyBorder="1" applyAlignment="1">
      <alignment horizontal="center"/>
    </xf>
    <xf numFmtId="0" fontId="22" fillId="16" borderId="0" xfId="0" applyFont="1" applyFill="1" applyAlignment="1">
      <alignment horizontal="center"/>
    </xf>
    <xf numFmtId="0" fontId="88" fillId="0" borderId="0" xfId="0" applyFont="1" applyAlignment="1">
      <alignment horizontal="center"/>
    </xf>
    <xf numFmtId="0" fontId="0" fillId="0" borderId="0" xfId="0" applyAlignment="1">
      <alignment horizontal="left" vertical="center" wrapText="1"/>
    </xf>
    <xf numFmtId="0" fontId="0" fillId="0" borderId="0" xfId="0" applyAlignment="1">
      <alignment horizontal="left"/>
    </xf>
    <xf numFmtId="0" fontId="27" fillId="0" borderId="0" xfId="0" applyFont="1" applyAlignment="1">
      <alignment horizontal="center" vertical="center" wrapText="1"/>
    </xf>
    <xf numFmtId="0" fontId="27" fillId="0" borderId="0" xfId="0" applyFont="1" applyAlignment="1">
      <alignment horizontal="center"/>
    </xf>
    <xf numFmtId="0" fontId="0" fillId="24" borderId="0" xfId="0" applyFill="1" applyAlignment="1">
      <alignment horizontal="center"/>
    </xf>
    <xf numFmtId="0" fontId="0" fillId="10" borderId="4" xfId="0" applyFill="1" applyBorder="1" applyAlignment="1">
      <alignment horizontal="center"/>
    </xf>
    <xf numFmtId="0" fontId="0" fillId="11" borderId="4" xfId="0" applyFill="1" applyBorder="1" applyAlignment="1">
      <alignment horizontal="center"/>
    </xf>
    <xf numFmtId="0" fontId="0" fillId="5" borderId="4" xfId="0" applyFill="1" applyBorder="1" applyAlignment="1">
      <alignment horizontal="center"/>
    </xf>
    <xf numFmtId="0" fontId="0" fillId="6" borderId="4" xfId="0" applyFill="1" applyBorder="1" applyAlignment="1">
      <alignment horizontal="center"/>
    </xf>
    <xf numFmtId="0" fontId="0" fillId="4" borderId="4" xfId="0" applyFill="1" applyBorder="1" applyAlignment="1">
      <alignment horizontal="center"/>
    </xf>
    <xf numFmtId="0" fontId="29" fillId="17" borderId="45" xfId="0" applyFont="1" applyFill="1" applyBorder="1" applyAlignment="1">
      <alignment horizontal="center" wrapText="1"/>
    </xf>
    <xf numFmtId="0" fontId="29" fillId="17" borderId="46" xfId="0" applyFont="1" applyFill="1" applyBorder="1" applyAlignment="1">
      <alignment horizontal="center" wrapText="1"/>
    </xf>
    <xf numFmtId="0" fontId="49" fillId="0" borderId="65" xfId="0" applyFont="1" applyBorder="1" applyAlignment="1" applyProtection="1">
      <alignment horizontal="center" wrapText="1"/>
      <protection hidden="1"/>
    </xf>
    <xf numFmtId="14" fontId="62" fillId="0" borderId="0" xfId="0" applyNumberFormat="1" applyFont="1" applyAlignment="1" applyProtection="1">
      <alignment horizontal="left" vertical="center"/>
      <protection hidden="1"/>
    </xf>
    <xf numFmtId="9" fontId="50" fillId="0" borderId="96" xfId="1" applyFont="1" applyBorder="1" applyAlignment="1" applyProtection="1">
      <alignment horizontal="center"/>
      <protection hidden="1"/>
    </xf>
    <xf numFmtId="9" fontId="50" fillId="0" borderId="17" xfId="1" applyFont="1" applyBorder="1" applyAlignment="1" applyProtection="1">
      <alignment horizontal="center"/>
      <protection hidden="1"/>
    </xf>
    <xf numFmtId="9" fontId="24" fillId="0" borderId="66" xfId="1" applyFont="1" applyBorder="1" applyAlignment="1" applyProtection="1">
      <alignment horizontal="center"/>
      <protection hidden="1"/>
    </xf>
    <xf numFmtId="14" fontId="33" fillId="0" borderId="0" xfId="0" applyNumberFormat="1" applyFont="1" applyAlignment="1" applyProtection="1">
      <alignment horizontal="left"/>
      <protection hidden="1"/>
    </xf>
    <xf numFmtId="0" fontId="55" fillId="17" borderId="71" xfId="0" applyFont="1" applyFill="1" applyBorder="1" applyAlignment="1">
      <alignment horizontal="center" wrapText="1"/>
    </xf>
    <xf numFmtId="0" fontId="55" fillId="17" borderId="72" xfId="0" applyFont="1" applyFill="1" applyBorder="1" applyAlignment="1">
      <alignment horizontal="center" wrapText="1"/>
    </xf>
    <xf numFmtId="9" fontId="24" fillId="0" borderId="65" xfId="1" applyFont="1" applyBorder="1" applyAlignment="1" applyProtection="1">
      <alignment horizontal="center"/>
      <protection hidden="1"/>
    </xf>
    <xf numFmtId="0" fontId="30" fillId="0" borderId="0" xfId="0" applyFont="1" applyAlignment="1" applyProtection="1">
      <alignment horizontal="center"/>
      <protection locked="0" hidden="1"/>
    </xf>
    <xf numFmtId="0" fontId="22" fillId="16" borderId="0" xfId="0" applyFont="1" applyFill="1" applyAlignment="1" applyProtection="1">
      <alignment horizontal="center"/>
      <protection hidden="1"/>
    </xf>
    <xf numFmtId="0" fontId="29" fillId="17" borderId="0" xfId="0" applyFont="1" applyFill="1" applyAlignment="1">
      <alignment horizontal="center" vertical="center"/>
    </xf>
    <xf numFmtId="9" fontId="50" fillId="0" borderId="16" xfId="1" applyFont="1" applyBorder="1" applyAlignment="1" applyProtection="1">
      <alignment horizontal="center"/>
      <protection hidden="1"/>
    </xf>
    <xf numFmtId="0" fontId="55" fillId="19" borderId="69" xfId="0" applyFont="1" applyFill="1" applyBorder="1" applyAlignment="1" applyProtection="1">
      <alignment horizontal="center" wrapText="1"/>
      <protection hidden="1"/>
    </xf>
    <xf numFmtId="0" fontId="55" fillId="19" borderId="70" xfId="0" applyFont="1" applyFill="1" applyBorder="1" applyAlignment="1" applyProtection="1">
      <alignment horizontal="center" wrapText="1"/>
      <protection hidden="1"/>
    </xf>
    <xf numFmtId="0" fontId="24" fillId="16" borderId="0" xfId="0" applyFont="1" applyFill="1" applyAlignment="1" applyProtection="1">
      <alignment horizontal="center" wrapText="1"/>
      <protection hidden="1"/>
    </xf>
    <xf numFmtId="9" fontId="50" fillId="0" borderId="20" xfId="1" applyFont="1" applyBorder="1" applyAlignment="1" applyProtection="1">
      <alignment horizontal="center"/>
      <protection hidden="1"/>
    </xf>
    <xf numFmtId="9" fontId="50" fillId="0" borderId="9" xfId="1" applyFont="1" applyBorder="1" applyAlignment="1" applyProtection="1">
      <alignment horizontal="center"/>
      <protection hidden="1"/>
    </xf>
    <xf numFmtId="9" fontId="50" fillId="0" borderId="15" xfId="1" applyFont="1" applyBorder="1" applyAlignment="1" applyProtection="1">
      <alignment horizontal="center"/>
      <protection hidden="1"/>
    </xf>
    <xf numFmtId="0" fontId="0" fillId="5" borderId="0" xfId="0" applyFill="1" applyBorder="1" applyAlignment="1">
      <alignment horizontal="center"/>
    </xf>
    <xf numFmtId="9" fontId="56" fillId="5" borderId="0" xfId="0" applyNumberFormat="1" applyFont="1" applyFill="1" applyBorder="1" applyAlignment="1">
      <alignment horizontal="center" vertical="center"/>
    </xf>
    <xf numFmtId="0" fontId="56" fillId="5" borderId="0" xfId="0" applyFont="1" applyFill="1" applyBorder="1" applyAlignment="1">
      <alignment horizontal="center" vertical="center"/>
    </xf>
    <xf numFmtId="0" fontId="0" fillId="13" borderId="0" xfId="0" applyFill="1" applyAlignment="1" applyProtection="1">
      <alignment horizontal="center"/>
      <protection locked="0"/>
    </xf>
    <xf numFmtId="9" fontId="0" fillId="0" borderId="0" xfId="0" applyNumberFormat="1" applyAlignment="1">
      <alignment horizontal="center" vertical="center"/>
    </xf>
    <xf numFmtId="0" fontId="0" fillId="0" borderId="0" xfId="0" applyAlignment="1">
      <alignment horizontal="center" vertical="center"/>
    </xf>
    <xf numFmtId="0" fontId="76" fillId="27" borderId="0" xfId="0" applyFont="1" applyFill="1" applyAlignment="1">
      <alignment horizontal="center" wrapText="1" readingOrder="1"/>
    </xf>
    <xf numFmtId="0" fontId="77" fillId="27" borderId="105" xfId="0" applyFont="1" applyFill="1" applyBorder="1" applyAlignment="1">
      <alignment horizontal="center" wrapText="1" readingOrder="1"/>
    </xf>
    <xf numFmtId="0" fontId="80" fillId="28" borderId="108" xfId="0" applyFont="1" applyFill="1" applyBorder="1" applyAlignment="1">
      <alignment horizontal="center" vertical="center" wrapText="1" readingOrder="1"/>
    </xf>
    <xf numFmtId="0" fontId="80" fillId="28" borderId="109" xfId="0" applyFont="1" applyFill="1" applyBorder="1" applyAlignment="1">
      <alignment horizontal="center" vertical="center" wrapText="1" readingOrder="1"/>
    </xf>
    <xf numFmtId="0" fontId="86" fillId="27" borderId="105" xfId="0" applyFont="1" applyFill="1" applyBorder="1" applyAlignment="1">
      <alignment horizontal="center" wrapText="1" readingOrder="1"/>
    </xf>
  </cellXfs>
  <cellStyles count="7">
    <cellStyle name="Hipervínculo" xfId="6" builtinId="8"/>
    <cellStyle name="Millares [0]" xfId="2" builtinId="6"/>
    <cellStyle name="Normal" xfId="0" builtinId="0"/>
    <cellStyle name="Normal 2" xfId="3"/>
    <cellStyle name="Normal_010001004 ANEXO 4 FORMATO HOJA DE VIDA INDICADOR" xfId="5"/>
    <cellStyle name="Normal_Formatos O.A.P" xfId="4"/>
    <cellStyle name="Porcentaje" xfId="1" builtinId="5"/>
  </cellStyles>
  <dxfs count="307">
    <dxf>
      <font>
        <b/>
      </font>
    </dxf>
    <dxf>
      <font>
        <b/>
      </font>
    </dxf>
    <dxf>
      <fill>
        <patternFill patternType="solid">
          <bgColor theme="2" tint="-0.499984740745262"/>
        </patternFill>
      </fill>
    </dxf>
    <dxf>
      <fill>
        <patternFill patternType="solid">
          <bgColor theme="2" tint="-0.499984740745262"/>
        </patternFill>
      </fill>
    </dxf>
    <dxf>
      <font>
        <color theme="0"/>
      </font>
    </dxf>
    <dxf>
      <font>
        <color theme="0"/>
      </font>
    </dxf>
    <dxf>
      <numFmt numFmtId="13" formatCode="0%"/>
    </dxf>
    <dxf>
      <font>
        <b/>
      </font>
    </dxf>
    <dxf>
      <font>
        <b/>
      </font>
    </dxf>
    <dxf>
      <font>
        <b/>
      </font>
    </dxf>
    <dxf>
      <font>
        <b/>
      </font>
    </dxf>
    <dxf>
      <fill>
        <patternFill patternType="solid">
          <bgColor theme="2" tint="-0.499984740745262"/>
        </patternFill>
      </fill>
    </dxf>
    <dxf>
      <fill>
        <patternFill patternType="solid">
          <bgColor theme="2" tint="-0.499984740745262"/>
        </patternFill>
      </fill>
    </dxf>
    <dxf>
      <fill>
        <patternFill patternType="solid">
          <bgColor theme="2" tint="-0.499984740745262"/>
        </patternFill>
      </fill>
    </dxf>
    <dxf>
      <fill>
        <patternFill patternType="solid">
          <bgColor theme="2" tint="-0.499984740745262"/>
        </patternFill>
      </fill>
    </dxf>
    <dxf>
      <fill>
        <patternFill patternType="solid">
          <bgColor theme="2" tint="-0.499984740745262"/>
        </patternFill>
      </fill>
    </dxf>
    <dxf>
      <fill>
        <patternFill patternType="solid">
          <bgColor theme="2" tint="-0.499984740745262"/>
        </patternFill>
      </fill>
    </dxf>
    <dxf>
      <font>
        <color theme="0"/>
      </font>
    </dxf>
    <dxf>
      <font>
        <color theme="0"/>
      </font>
    </dxf>
    <dxf>
      <font>
        <color theme="0"/>
      </font>
    </dxf>
    <dxf>
      <font>
        <color theme="0"/>
      </font>
    </dxf>
    <dxf>
      <font>
        <color theme="0"/>
      </font>
    </dxf>
    <dxf>
      <font>
        <color theme="0"/>
      </font>
    </dxf>
    <dxf>
      <numFmt numFmtId="13" formatCode="0%"/>
    </dxf>
    <dxf>
      <alignment wrapText="1" readingOrder="0"/>
    </dxf>
    <dxf>
      <alignment wrapText="1" readingOrder="0"/>
    </dxf>
    <dxf>
      <alignment wrapText="1"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alignment vertical="center" readingOrder="0"/>
    </dxf>
    <dxf>
      <alignment vertical="center" readingOrder="0"/>
    </dxf>
    <dxf>
      <alignment horizontal="center" readingOrder="0"/>
    </dxf>
    <dxf>
      <alignment horizontal="center" readingOrder="0"/>
    </dxf>
    <dxf>
      <alignment horizontal="left" readingOrder="0"/>
    </dxf>
    <dxf>
      <numFmt numFmtId="2" formatCode="0.00"/>
    </dxf>
    <dxf>
      <numFmt numFmtId="2" formatCode="0.00"/>
    </dxf>
    <dxf>
      <alignment horizontal="left" readingOrder="0"/>
    </dxf>
    <dxf>
      <alignment horizontal="center" readingOrder="0"/>
    </dxf>
    <dxf>
      <alignment horizontal="center" readingOrder="0"/>
    </dxf>
    <dxf>
      <alignment vertical="center" readingOrder="0"/>
    </dxf>
    <dxf>
      <alignment vertical="center" readingOrder="0"/>
    </dxf>
    <dxf>
      <alignment wrapText="1"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vertical="center" readingOrder="0"/>
    </dxf>
    <dxf>
      <alignment wrapText="1" readingOrder="0"/>
    </dxf>
    <dxf>
      <alignment wrapText="1" readingOrder="0"/>
    </dxf>
    <dxf>
      <alignment wrapText="1" readingOrder="0"/>
    </dxf>
    <dxf>
      <alignment wrapText="1" readingOrder="0"/>
    </dxf>
    <dxf>
      <numFmt numFmtId="13" formatCode="0%"/>
    </dxf>
    <dxf>
      <font>
        <color theme="0"/>
      </font>
    </dxf>
    <dxf>
      <font>
        <color theme="0"/>
      </font>
    </dxf>
    <dxf>
      <font>
        <color theme="0"/>
      </font>
    </dxf>
    <dxf>
      <font>
        <color theme="0"/>
      </font>
    </dxf>
    <dxf>
      <font>
        <color theme="0"/>
      </font>
    </dxf>
    <dxf>
      <font>
        <color theme="0"/>
      </font>
    </dxf>
    <dxf>
      <fill>
        <patternFill patternType="solid">
          <bgColor theme="2" tint="-0.499984740745262"/>
        </patternFill>
      </fill>
    </dxf>
    <dxf>
      <fill>
        <patternFill patternType="solid">
          <bgColor theme="2" tint="-0.499984740745262"/>
        </patternFill>
      </fill>
    </dxf>
    <dxf>
      <fill>
        <patternFill patternType="solid">
          <bgColor theme="2" tint="-0.499984740745262"/>
        </patternFill>
      </fill>
    </dxf>
    <dxf>
      <fill>
        <patternFill patternType="solid">
          <bgColor theme="2" tint="-0.499984740745262"/>
        </patternFill>
      </fill>
    </dxf>
    <dxf>
      <fill>
        <patternFill patternType="solid">
          <bgColor theme="2" tint="-0.499984740745262"/>
        </patternFill>
      </fill>
    </dxf>
    <dxf>
      <fill>
        <patternFill patternType="solid">
          <bgColor theme="2" tint="-0.499984740745262"/>
        </patternFill>
      </fill>
    </dxf>
    <dxf>
      <font>
        <b/>
      </font>
    </dxf>
    <dxf>
      <font>
        <b/>
      </font>
    </dxf>
    <dxf>
      <font>
        <b/>
      </font>
    </dxf>
    <dxf>
      <font>
        <b/>
      </font>
    </dxf>
    <dxf>
      <numFmt numFmtId="13" formatCode="0%"/>
    </dxf>
    <dxf>
      <font>
        <color theme="0"/>
      </font>
    </dxf>
    <dxf>
      <font>
        <color theme="0"/>
      </font>
    </dxf>
    <dxf>
      <fill>
        <patternFill patternType="solid">
          <bgColor theme="2" tint="-0.499984740745262"/>
        </patternFill>
      </fill>
    </dxf>
    <dxf>
      <fill>
        <patternFill patternType="solid">
          <bgColor theme="2" tint="-0.499984740745262"/>
        </patternFill>
      </fill>
    </dxf>
    <dxf>
      <font>
        <b/>
      </font>
    </dxf>
    <dxf>
      <font>
        <b/>
      </font>
    </dxf>
    <dxf>
      <numFmt numFmtId="3" formatCode="#,##0"/>
    </dxf>
    <dxf>
      <numFmt numFmtId="1" formatCode="0"/>
    </dxf>
    <dxf>
      <numFmt numFmtId="33" formatCode="_-* #,##0_-;\-* #,##0_-;_-* &quot;-&quot;_-;_-@_-"/>
    </dxf>
    <dxf>
      <numFmt numFmtId="0" formatCode="General"/>
    </dxf>
    <dxf>
      <numFmt numFmtId="33" formatCode="_-* #,##0_-;\-* #,##0_-;_-* &quot;-&quot;_-;_-@_-"/>
    </dxf>
    <dxf>
      <numFmt numFmtId="33" formatCode="_-* #,##0_-;\-* #,##0_-;_-* &quot;-&quot;_-;_-@_-"/>
    </dxf>
    <dxf>
      <numFmt numFmtId="0" formatCode="General"/>
    </dxf>
    <dxf>
      <numFmt numFmtId="13" formatCode="0%"/>
    </dxf>
    <dxf>
      <numFmt numFmtId="13" formatCode="0%"/>
    </dxf>
    <dxf>
      <numFmt numFmtId="13" formatCode="0%"/>
    </dxf>
    <dxf>
      <numFmt numFmtId="1"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numFmt numFmtId="13" formatCode="0%"/>
    </dxf>
    <dxf>
      <font>
        <sz val="22"/>
      </font>
    </dxf>
    <dxf>
      <font>
        <sz val="20"/>
      </font>
    </dxf>
    <dxf>
      <font>
        <sz val="18"/>
      </font>
    </dxf>
    <dxf>
      <font>
        <sz val="16"/>
      </font>
    </dxf>
    <dxf>
      <font>
        <sz val="14"/>
      </font>
    </dxf>
    <dxf>
      <font>
        <sz val="12"/>
      </font>
    </dxf>
    <dxf>
      <font>
        <b/>
      </font>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left" readingOrder="0"/>
    </dxf>
    <dxf>
      <alignment horizontal="center"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alignment horizontal="general" readingOrder="0"/>
    </dxf>
    <dxf>
      <font>
        <sz val="14"/>
      </font>
    </dxf>
    <dxf>
      <font>
        <sz val="16"/>
      </font>
    </dxf>
    <dxf>
      <font>
        <sz val="18"/>
      </font>
    </dxf>
    <dxf>
      <font>
        <sz val="20"/>
      </font>
    </dxf>
    <dxf>
      <font>
        <color rgb="FF808000"/>
      </font>
    </dxf>
    <dxf>
      <alignment wrapText="1" readingOrder="0"/>
    </dxf>
    <dxf>
      <alignment wrapText="1" readingOrder="0"/>
    </dxf>
    <dxf>
      <font>
        <sz val="22"/>
      </font>
    </dxf>
    <dxf>
      <font>
        <sz val="22"/>
      </font>
    </dxf>
    <dxf>
      <font>
        <sz val="22"/>
      </font>
    </dxf>
    <dxf>
      <font>
        <sz val="22"/>
      </font>
    </dxf>
    <dxf>
      <font>
        <sz val="20"/>
      </font>
    </dxf>
    <dxf>
      <font>
        <sz val="20"/>
      </font>
    </dxf>
    <dxf>
      <font>
        <sz val="20"/>
      </font>
    </dxf>
    <dxf>
      <font>
        <sz val="20"/>
      </font>
    </dxf>
    <dxf>
      <font>
        <sz val="18"/>
      </font>
    </dxf>
    <dxf>
      <font>
        <sz val="18"/>
      </font>
    </dxf>
    <dxf>
      <font>
        <sz val="18"/>
      </font>
    </dxf>
    <dxf>
      <font>
        <sz val="18"/>
      </font>
    </dxf>
    <dxf>
      <font>
        <sz val="16"/>
      </font>
    </dxf>
    <dxf>
      <font>
        <sz val="16"/>
      </font>
    </dxf>
    <dxf>
      <font>
        <sz val="16"/>
      </font>
    </dxf>
    <dxf>
      <font>
        <sz val="16"/>
      </font>
    </dxf>
    <dxf>
      <font>
        <sz val="14"/>
      </font>
    </dxf>
    <dxf>
      <font>
        <sz val="14"/>
      </font>
    </dxf>
    <dxf>
      <font>
        <sz val="14"/>
      </font>
    </dxf>
    <dxf>
      <font>
        <sz val="14"/>
      </font>
    </dxf>
    <dxf>
      <font>
        <sz val="12"/>
      </font>
    </dxf>
    <dxf>
      <font>
        <sz val="12"/>
      </font>
    </dxf>
    <dxf>
      <font>
        <sz val="12"/>
      </font>
    </dxf>
    <dxf>
      <font>
        <sz val="12"/>
      </font>
    </dxf>
    <dxf>
      <font>
        <b/>
      </font>
    </dxf>
    <dxf>
      <font>
        <b/>
      </font>
    </dxf>
    <dxf>
      <font>
        <b/>
      </font>
    </dxf>
    <dxf>
      <font>
        <b/>
      </font>
    </dxf>
    <dxf>
      <alignment horizontal="center" readingOrder="0"/>
    </dxf>
    <dxf>
      <alignment horizontal="center" readingOrder="0"/>
    </dxf>
    <dxf>
      <alignment horizontal="center" readingOrder="0"/>
    </dxf>
    <dxf>
      <alignment horizontal="center" readingOrder="0"/>
    </dxf>
    <dxf>
      <alignment wrapText="1" readingOrder="0"/>
    </dxf>
    <dxf>
      <alignment wrapText="1" readingOrder="0"/>
    </dxf>
    <dxf>
      <alignment wrapText="1" readingOrder="0"/>
    </dxf>
    <dxf>
      <numFmt numFmtId="0" formatCode="General"/>
    </dxf>
    <dxf>
      <numFmt numFmtId="0" formatCode="General"/>
    </dxf>
    <dxf>
      <numFmt numFmtId="0" formatCode="General"/>
    </dxf>
    <dxf>
      <alignment horizontal="center" readingOrder="0"/>
    </dxf>
    <dxf>
      <alignment horizontal="center" readingOrder="0"/>
    </dxf>
    <dxf>
      <alignment textRotation="90" readingOrder="0"/>
    </dxf>
    <dxf>
      <alignment textRotation="90" readingOrder="0"/>
    </dxf>
    <dxf>
      <alignment vertical="center" readingOrder="0"/>
    </dxf>
    <dxf>
      <alignment vertical="center" readingOrder="0"/>
    </dxf>
    <dxf>
      <alignment vertical="center" readingOrder="0"/>
    </dxf>
    <dxf>
      <alignment horizontal="general" readingOrder="0"/>
    </dxf>
    <dxf>
      <alignment horizontal="general" readingOrder="0"/>
    </dxf>
    <dxf>
      <alignment horizontal="general" readingOrder="0"/>
    </dxf>
    <dxf>
      <alignment horizontal="center" readingOrder="0"/>
    </dxf>
    <dxf>
      <alignment horizontal="center" readingOrder="0"/>
    </dxf>
    <dxf>
      <alignment horizontal="center" readingOrder="0"/>
    </dxf>
    <dxf>
      <alignment horizontal="general" readingOrder="0"/>
    </dxf>
    <dxf>
      <alignment horizontal="general" readingOrder="0"/>
    </dxf>
    <dxf>
      <alignment horizontal="general" readingOrder="0"/>
    </dxf>
    <dxf>
      <font>
        <sz val="22"/>
      </font>
    </dxf>
    <dxf>
      <font>
        <sz val="20"/>
      </font>
    </dxf>
    <dxf>
      <font>
        <sz val="18"/>
      </font>
    </dxf>
    <dxf>
      <font>
        <sz val="16"/>
      </font>
    </dxf>
    <dxf>
      <font>
        <sz val="14"/>
      </font>
    </dxf>
    <dxf>
      <font>
        <sz val="12"/>
      </font>
    </dxf>
    <dxf>
      <font>
        <sz val="14"/>
      </font>
    </dxf>
    <dxf>
      <font>
        <sz val="16"/>
      </font>
    </dxf>
    <dxf>
      <font>
        <sz val="18"/>
      </font>
    </dxf>
    <dxf>
      <font>
        <sz val="20"/>
      </font>
    </dxf>
    <dxf>
      <font>
        <sz val="22"/>
      </font>
    </dxf>
    <dxf>
      <font>
        <sz val="24"/>
      </font>
    </dxf>
    <dxf>
      <font>
        <sz val="26"/>
      </font>
    </dxf>
    <dxf>
      <font>
        <sz val="28"/>
      </font>
    </dxf>
    <dxf>
      <font>
        <sz val="26"/>
      </font>
    </dxf>
    <dxf>
      <font>
        <sz val="24"/>
      </font>
    </dxf>
    <dxf>
      <font>
        <sz val="24"/>
      </font>
    </dxf>
    <dxf>
      <font>
        <sz val="24"/>
      </font>
    </dxf>
    <dxf>
      <font>
        <sz val="24"/>
      </font>
    </dxf>
    <dxf>
      <font>
        <sz val="24"/>
      </font>
    </dxf>
    <dxf>
      <font>
        <sz val="24"/>
      </font>
    </dxf>
    <dxf>
      <font>
        <sz val="24"/>
      </font>
    </dxf>
    <dxf>
      <font>
        <sz val="24"/>
      </font>
    </dxf>
    <dxf>
      <font>
        <sz val="24"/>
      </font>
    </dxf>
    <dxf>
      <font>
        <sz val="24"/>
      </font>
    </dxf>
    <dxf>
      <font>
        <sz val="24"/>
      </font>
    </dxf>
    <dxf>
      <font>
        <sz val="22"/>
      </font>
    </dxf>
    <dxf>
      <font>
        <sz val="22"/>
      </font>
    </dxf>
    <dxf>
      <font>
        <sz val="22"/>
      </font>
    </dxf>
    <dxf>
      <font>
        <sz val="22"/>
      </font>
    </dxf>
    <dxf>
      <font>
        <sz val="22"/>
      </font>
    </dxf>
    <dxf>
      <font>
        <sz val="22"/>
      </font>
    </dxf>
    <dxf>
      <font>
        <sz val="22"/>
      </font>
    </dxf>
    <dxf>
      <font>
        <sz val="22"/>
      </font>
    </dxf>
    <dxf>
      <font>
        <sz val="22"/>
      </font>
    </dxf>
    <dxf>
      <font>
        <sz val="22"/>
      </font>
    </dxf>
    <dxf>
      <font>
        <sz val="22"/>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font>
        <sz val="20"/>
      </font>
    </dxf>
    <dxf>
      <border>
        <left style="medium">
          <color auto="1"/>
        </left>
        <right style="medium">
          <color auto="1"/>
        </right>
        <bottom style="medium">
          <color auto="1"/>
        </bottom>
        <vertical style="thin">
          <color auto="1"/>
        </vertical>
        <horizontal style="dashed">
          <color auto="1"/>
        </horizontal>
      </border>
    </dxf>
    <dxf>
      <border>
        <left style="medium">
          <color auto="1"/>
        </left>
        <right style="medium">
          <color auto="1"/>
        </right>
        <top style="medium">
          <color auto="1"/>
        </top>
        <bottom style="medium">
          <color auto="1"/>
        </bottom>
        <vertical style="thin">
          <color auto="1"/>
        </vertical>
        <horizontal style="dashed">
          <color auto="1"/>
        </horizontal>
      </border>
    </dxf>
    <dxf>
      <alignment horizontal="center" readingOrder="0"/>
    </dxf>
    <dxf>
      <alignment horizontal="center" readingOrder="0"/>
    </dxf>
    <dxf>
      <font>
        <color theme="4" tint="0.79998168889431442"/>
      </font>
    </dxf>
    <dxf>
      <alignment horizontal="center" readingOrder="0"/>
    </dxf>
    <dxf>
      <alignment horizontal="center" readingOrder="0"/>
    </dxf>
    <dxf>
      <numFmt numFmtId="13" formatCode="0%"/>
    </dxf>
    <dxf>
      <numFmt numFmtId="13" formatCode="0%"/>
    </dxf>
    <dxf>
      <numFmt numFmtId="13" formatCode="0%"/>
    </dxf>
  </dxfs>
  <tableStyles count="0" defaultTableStyle="TableStyleMedium2" defaultPivotStyle="PivotStyleLight16"/>
  <colors>
    <mruColors>
      <color rgb="FFFF3300"/>
      <color rgb="FF808000"/>
      <color rgb="FF00FF00"/>
      <color rgb="FF66FF99"/>
      <color rgb="FFFFFF99"/>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pivotCacheDefinition" Target="pivotCache/pivotCacheDefinition1.xml"/><Relationship Id="rId39" Type="http://schemas.openxmlformats.org/officeDocument/2006/relationships/customXml" Target="../customXml/item3.xml"/><Relationship Id="rId21" Type="http://schemas.openxmlformats.org/officeDocument/2006/relationships/worksheet" Target="worksheets/sheet21.xml"/><Relationship Id="rId34" Type="http://schemas.openxmlformats.org/officeDocument/2006/relationships/sharedStrings" Target="sharedStrings.xml"/><Relationship Id="rId42" Type="http://schemas.openxmlformats.org/officeDocument/2006/relationships/customXml" Target="../customXml/item6.xml"/><Relationship Id="rId47" Type="http://schemas.openxmlformats.org/officeDocument/2006/relationships/customXml" Target="../customXml/item11.xml"/><Relationship Id="rId50" Type="http://schemas.openxmlformats.org/officeDocument/2006/relationships/customXml" Target="../customXml/item14.xml"/><Relationship Id="rId55" Type="http://schemas.openxmlformats.org/officeDocument/2006/relationships/customXml" Target="../customXml/item19.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pivotCacheDefinition" Target="pivotCache/pivotCacheDefinition4.xml"/><Relationship Id="rId11" Type="http://schemas.openxmlformats.org/officeDocument/2006/relationships/worksheet" Target="worksheets/sheet11.xml"/><Relationship Id="rId24" Type="http://schemas.openxmlformats.org/officeDocument/2006/relationships/externalLink" Target="externalLinks/externalLink3.xml"/><Relationship Id="rId32" Type="http://schemas.openxmlformats.org/officeDocument/2006/relationships/connections" Target="connections.xml"/><Relationship Id="rId37" Type="http://schemas.openxmlformats.org/officeDocument/2006/relationships/customXml" Target="../customXml/item1.xml"/><Relationship Id="rId40" Type="http://schemas.openxmlformats.org/officeDocument/2006/relationships/customXml" Target="../customXml/item4.xml"/><Relationship Id="rId45" Type="http://schemas.openxmlformats.org/officeDocument/2006/relationships/customXml" Target="../customXml/item9.xml"/><Relationship Id="rId53" Type="http://schemas.openxmlformats.org/officeDocument/2006/relationships/customXml" Target="../customXml/item17.xml"/><Relationship Id="rId5" Type="http://schemas.openxmlformats.org/officeDocument/2006/relationships/worksheet" Target="worksheets/sheet5.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theme" Target="theme/theme1.xml"/><Relationship Id="rId44" Type="http://schemas.openxmlformats.org/officeDocument/2006/relationships/customXml" Target="../customXml/item8.xml"/><Relationship Id="rId52" Type="http://schemas.openxmlformats.org/officeDocument/2006/relationships/customXml" Target="../customXml/item16.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1.xml"/><Relationship Id="rId27" Type="http://schemas.openxmlformats.org/officeDocument/2006/relationships/pivotCacheDefinition" Target="pivotCache/pivotCacheDefinition2.xml"/><Relationship Id="rId30" Type="http://schemas.openxmlformats.org/officeDocument/2006/relationships/pivotCacheDefinition" Target="pivotCache/pivotCacheDefinition5.xml"/><Relationship Id="rId35" Type="http://schemas.openxmlformats.org/officeDocument/2006/relationships/powerPivotData" Target="model/item.data"/><Relationship Id="rId43" Type="http://schemas.openxmlformats.org/officeDocument/2006/relationships/customXml" Target="../customXml/item7.xml"/><Relationship Id="rId48" Type="http://schemas.openxmlformats.org/officeDocument/2006/relationships/customXml" Target="../customXml/item12.xml"/><Relationship Id="rId56" Type="http://schemas.openxmlformats.org/officeDocument/2006/relationships/customXml" Target="../customXml/item20.xml"/><Relationship Id="rId8" Type="http://schemas.openxmlformats.org/officeDocument/2006/relationships/worksheet" Target="worksheets/sheet8.xml"/><Relationship Id="rId51" Type="http://schemas.openxmlformats.org/officeDocument/2006/relationships/customXml" Target="../customXml/item15.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externalLink" Target="externalLinks/externalLink4.xml"/><Relationship Id="rId33" Type="http://schemas.openxmlformats.org/officeDocument/2006/relationships/styles" Target="styles.xml"/><Relationship Id="rId38" Type="http://schemas.openxmlformats.org/officeDocument/2006/relationships/customXml" Target="../customXml/item2.xml"/><Relationship Id="rId46" Type="http://schemas.openxmlformats.org/officeDocument/2006/relationships/customXml" Target="../customXml/item10.xml"/><Relationship Id="rId20" Type="http://schemas.openxmlformats.org/officeDocument/2006/relationships/worksheet" Target="worksheets/sheet20.xml"/><Relationship Id="rId41" Type="http://schemas.openxmlformats.org/officeDocument/2006/relationships/customXml" Target="../customXml/item5.xml"/><Relationship Id="rId54" Type="http://schemas.openxmlformats.org/officeDocument/2006/relationships/customXml" Target="../customXml/item18.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externalLink" Target="externalLinks/externalLink2.xml"/><Relationship Id="rId28" Type="http://schemas.openxmlformats.org/officeDocument/2006/relationships/pivotCacheDefinition" Target="pivotCache/pivotCacheDefinition3.xml"/><Relationship Id="rId36" Type="http://schemas.openxmlformats.org/officeDocument/2006/relationships/calcChain" Target="calcChain.xml"/><Relationship Id="rId49" Type="http://schemas.openxmlformats.org/officeDocument/2006/relationships/customXml" Target="../customXml/item13.xml"/></Relationships>
</file>

<file path=xl/charts/_rels/chart1.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openxmlformats.org/officeDocument/2006/relationships/chartUserShapes" Target="../drawings/drawing23.xml"/><Relationship Id="rId1" Type="http://schemas.openxmlformats.org/officeDocument/2006/relationships/themeOverride" Target="../theme/themeOverride4.xml"/></Relationships>
</file>

<file path=xl/charts/_rels/chart11.xml.rels><?xml version="1.0" encoding="UTF-8" standalone="yes"?>
<Relationships xmlns="http://schemas.openxmlformats.org/package/2006/relationships"><Relationship Id="rId2" Type="http://schemas.openxmlformats.org/officeDocument/2006/relationships/chartUserShapes" Target="../drawings/drawing24.xml"/><Relationship Id="rId1" Type="http://schemas.openxmlformats.org/officeDocument/2006/relationships/themeOverride" Target="../theme/themeOverride5.xml"/></Relationships>
</file>

<file path=xl/charts/_rels/chart12.xml.rels><?xml version="1.0" encoding="UTF-8" standalone="yes"?>
<Relationships xmlns="http://schemas.openxmlformats.org/package/2006/relationships"><Relationship Id="rId2" Type="http://schemas.microsoft.com/office/2011/relationships/chartColorStyle" Target="colors8.xml"/><Relationship Id="rId1" Type="http://schemas.microsoft.com/office/2011/relationships/chartStyle" Target="style8.xml"/></Relationships>
</file>

<file path=xl/charts/_rels/chart2.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2.xml"/><Relationship Id="rId1" Type="http://schemas.microsoft.com/office/2011/relationships/chartStyle" Target="style2.xml"/></Relationships>
</file>

<file path=xl/charts/_rels/chart3.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3" Type="http://schemas.openxmlformats.org/officeDocument/2006/relationships/themeOverride" Target="../theme/themeOverride1.xml"/><Relationship Id="rId2" Type="http://schemas.microsoft.com/office/2011/relationships/chartColorStyle" Target="colors5.xml"/><Relationship Id="rId1" Type="http://schemas.microsoft.com/office/2011/relationships/chartStyle" Target="style5.xml"/><Relationship Id="rId4" Type="http://schemas.openxmlformats.org/officeDocument/2006/relationships/chartUserShapes" Target="../drawings/drawing10.xml"/></Relationships>
</file>

<file path=xl/charts/_rels/chart6.xml.rels><?xml version="1.0" encoding="UTF-8" standalone="yes"?>
<Relationships xmlns="http://schemas.openxmlformats.org/package/2006/relationships"><Relationship Id="rId3" Type="http://schemas.openxmlformats.org/officeDocument/2006/relationships/chartUserShapes" Target="../drawings/drawing11.xml"/><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2" Type="http://schemas.openxmlformats.org/officeDocument/2006/relationships/chartUserShapes" Target="../drawings/drawing19.xml"/><Relationship Id="rId1" Type="http://schemas.openxmlformats.org/officeDocument/2006/relationships/themeOverride" Target="../theme/themeOverride2.xml"/></Relationships>
</file>

<file path=xl/charts/_rels/chart9.xml.rels><?xml version="1.0" encoding="UTF-8" standalone="yes"?>
<Relationships xmlns="http://schemas.openxmlformats.org/package/2006/relationships"><Relationship Id="rId2" Type="http://schemas.openxmlformats.org/officeDocument/2006/relationships/chartUserShapes" Target="../drawings/drawing20.xml"/><Relationship Id="rId1" Type="http://schemas.openxmlformats.org/officeDocument/2006/relationships/themeOverride" Target="../theme/themeOverrid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0547959583957685E-2"/>
          <c:y val="6.536509432928099E-2"/>
          <c:w val="0.94103865994131797"/>
          <c:h val="0.81051182267629862"/>
        </c:manualLayout>
      </c:layout>
      <c:bar3DChart>
        <c:barDir val="col"/>
        <c:grouping val="clustered"/>
        <c:varyColors val="0"/>
        <c:ser>
          <c:idx val="0"/>
          <c:order val="0"/>
          <c:tx>
            <c:strRef>
              <c:f>'FICHA INDICADOR'!$L$23</c:f>
              <c:strCache>
                <c:ptCount val="1"/>
                <c:pt idx="0">
                  <c:v>META</c:v>
                </c:pt>
              </c:strCache>
            </c:strRef>
          </c:tx>
          <c:spPr>
            <a:solidFill>
              <a:schemeClr val="accent5">
                <a:lumMod val="7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'FICHA INDICADOR'!$J$24:$K$27</c:f>
              <c:strCache>
                <c:ptCount val="4"/>
                <c:pt idx="0">
                  <c:v>1er TRIMESTRE</c:v>
                </c:pt>
                <c:pt idx="1">
                  <c:v>2do TRIMESTRE</c:v>
                </c:pt>
                <c:pt idx="2">
                  <c:v>3er TRIMESTRE</c:v>
                </c:pt>
                <c:pt idx="3">
                  <c:v>4to TRIMESTRE</c:v>
                </c:pt>
              </c:strCache>
            </c:strRef>
          </c:cat>
          <c:val>
            <c:numRef>
              <c:f>'FICHA INDICADOR'!$L$24:$L$27</c:f>
              <c:numCache>
                <c:formatCode>General</c:formatCode>
                <c:ptCount val="4"/>
                <c:pt idx="0">
                  <c:v>0.02</c:v>
                </c:pt>
                <c:pt idx="1">
                  <c:v>0.05</c:v>
                </c:pt>
                <c:pt idx="2">
                  <c:v>0.15</c:v>
                </c:pt>
                <c:pt idx="3">
                  <c:v>0.3</c:v>
                </c:pt>
              </c:numCache>
            </c:numRef>
          </c:val>
          <c:extLst>
            <c:ext xmlns:c16="http://schemas.microsoft.com/office/drawing/2014/chart" uri="{C3380CC4-5D6E-409C-BE32-E72D297353CC}">
              <c16:uniqueId val="{00000000-F09A-4E5A-9929-F3B714C88E08}"/>
            </c:ext>
          </c:extLst>
        </c:ser>
        <c:ser>
          <c:idx val="1"/>
          <c:order val="1"/>
          <c:tx>
            <c:strRef>
              <c:f>'FICHA INDICADOR'!$M$23</c:f>
              <c:strCache>
                <c:ptCount val="1"/>
                <c:pt idx="0">
                  <c:v>LOGRO</c:v>
                </c:pt>
              </c:strCache>
            </c:strRef>
          </c:tx>
          <c:spPr>
            <a:solidFill>
              <a:srgbClr val="92D050"/>
            </a:solidFill>
            <a:ln w="9525" cap="flat" cmpd="sng" algn="ctr">
              <a:solidFill>
                <a:schemeClr val="accent2">
                  <a:lumMod val="75000"/>
                </a:schemeClr>
              </a:solidFill>
              <a:round/>
            </a:ln>
            <a:effectLst/>
            <a:sp3d contourW="9525">
              <a:contourClr>
                <a:schemeClr val="accent2">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'FICHA INDICADOR'!$J$24:$K$27</c:f>
              <c:strCache>
                <c:ptCount val="4"/>
                <c:pt idx="0">
                  <c:v>1er TRIMESTRE</c:v>
                </c:pt>
                <c:pt idx="1">
                  <c:v>2do TRIMESTRE</c:v>
                </c:pt>
                <c:pt idx="2">
                  <c:v>3er TRIMESTRE</c:v>
                </c:pt>
                <c:pt idx="3">
                  <c:v>4to TRIMESTRE</c:v>
                </c:pt>
              </c:strCache>
            </c:strRef>
          </c:cat>
          <c:val>
            <c:numRef>
              <c:f>'FICHA INDICADOR'!$M$24:$M$27</c:f>
              <c:numCache>
                <c:formatCode>0.00</c:formatCode>
                <c:ptCount val="4"/>
                <c:pt idx="0">
                  <c:v>0.02</c:v>
                </c:pt>
                <c:pt idx="1">
                  <c:v>0.01</c:v>
                </c:pt>
                <c:pt idx="2">
                  <c:v>0</c:v>
                </c:pt>
                <c:pt idx="3">
                  <c:v>0</c:v>
                </c:pt>
              </c:numCache>
            </c:numRef>
          </c:val>
          <c:extLst>
            <c:ext xmlns:c16="http://schemas.microsoft.com/office/drawing/2014/chart" uri="{C3380CC4-5D6E-409C-BE32-E72D297353CC}">
              <c16:uniqueId val="{00000001-F09A-4E5A-9929-F3B714C88E08}"/>
            </c:ext>
          </c:extLst>
        </c:ser>
        <c:dLbls>
          <c:showLegendKey val="0"/>
          <c:showVal val="0"/>
          <c:showCatName val="0"/>
          <c:showSerName val="0"/>
          <c:showPercent val="0"/>
          <c:showBubbleSize val="0"/>
        </c:dLbls>
        <c:gapWidth val="65"/>
        <c:shape val="cylinder"/>
        <c:axId val="231013632"/>
        <c:axId val="231014192"/>
        <c:axId val="0"/>
      </c:bar3DChart>
      <c:catAx>
        <c:axId val="23101363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600" b="1" i="0" u="none" strike="noStrike" kern="1200" cap="all" baseline="0">
                <a:solidFill>
                  <a:schemeClr val="dk1">
                    <a:lumMod val="75000"/>
                    <a:lumOff val="25000"/>
                  </a:schemeClr>
                </a:solidFill>
                <a:latin typeface="+mn-lt"/>
                <a:ea typeface="+mn-ea"/>
                <a:cs typeface="+mn-cs"/>
              </a:defRPr>
            </a:pPr>
            <a:endParaRPr lang="es-CO"/>
          </a:p>
        </c:txPr>
        <c:crossAx val="231014192"/>
        <c:crosses val="autoZero"/>
        <c:auto val="1"/>
        <c:lblAlgn val="ctr"/>
        <c:lblOffset val="100"/>
        <c:noMultiLvlLbl val="0"/>
      </c:catAx>
      <c:valAx>
        <c:axId val="231014192"/>
        <c:scaling>
          <c:orientation val="minMax"/>
        </c:scaling>
        <c:delete val="1"/>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crossAx val="231013632"/>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000000000000899" l="0.70000000000000062" r="0.70000000000000062" t="0.75000000000000899" header="0.30000000000000032" footer="0.30000000000000032"/>
    <c:pageSetup orientation="portrait"/>
  </c:printSettings>
  <c:userShapes r:id="rId3"/>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555510417441629"/>
          <c:y val="9.4359380976145685E-2"/>
          <c:w val="0.71806407364908531"/>
          <c:h val="0.80960174593421341"/>
        </c:manualLayout>
      </c:layout>
      <c:doughnutChart>
        <c:varyColors val="1"/>
        <c:ser>
          <c:idx val="0"/>
          <c:order val="0"/>
          <c:spP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noFill/>
            </a:ln>
            <a:scene3d>
              <a:camera prst="orthographicFront"/>
              <a:lightRig rig="threePt" dir="t"/>
            </a:scene3d>
            <a:sp3d>
              <a:bevelT w="12700"/>
              <a:bevelB w="12700"/>
            </a:sp3d>
          </c:spPr>
          <c:dPt>
            <c:idx val="0"/>
            <c:bubble3D val="0"/>
            <c:spPr>
              <a:solidFill>
                <a:srgbClr val="FF0000"/>
              </a:solidFill>
              <a:ln>
                <a:noFill/>
              </a:ln>
              <a:scene3d>
                <a:camera prst="orthographicFront"/>
                <a:lightRig rig="threePt" dir="t"/>
              </a:scene3d>
              <a:sp3d>
                <a:bevelT w="12700"/>
                <a:bevelB w="12700"/>
              </a:sp3d>
            </c:spPr>
            <c:extLst>
              <c:ext xmlns:c16="http://schemas.microsoft.com/office/drawing/2014/chart" uri="{C3380CC4-5D6E-409C-BE32-E72D297353CC}">
                <c16:uniqueId val="{00000001-D910-4F45-99F6-DA2057769FB6}"/>
              </c:ext>
            </c:extLst>
          </c:dPt>
          <c:dPt>
            <c:idx val="1"/>
            <c:bubble3D val="0"/>
            <c:spPr>
              <a:gradFill flip="none" rotWithShape="1">
                <a:gsLst>
                  <a:gs pos="0">
                    <a:srgbClr val="FF0000"/>
                  </a:gs>
                  <a:gs pos="98000">
                    <a:srgbClr val="FF3300"/>
                  </a:gs>
                </a:gsLst>
                <a:path path="circle">
                  <a:fillToRect t="100000" r="100000"/>
                </a:path>
                <a:tileRect l="-100000" b="-100000"/>
              </a:gradFill>
              <a:ln>
                <a:noFill/>
              </a:ln>
              <a:scene3d>
                <a:camera prst="orthographicFront"/>
                <a:lightRig rig="threePt" dir="t"/>
              </a:scene3d>
              <a:sp3d>
                <a:bevelT w="12700"/>
                <a:bevelB w="12700"/>
              </a:sp3d>
            </c:spPr>
            <c:extLst>
              <c:ext xmlns:c16="http://schemas.microsoft.com/office/drawing/2014/chart" uri="{C3380CC4-5D6E-409C-BE32-E72D297353CC}">
                <c16:uniqueId val="{00000003-D910-4F45-99F6-DA2057769FB6}"/>
              </c:ext>
            </c:extLst>
          </c:dPt>
          <c:dPt>
            <c:idx val="2"/>
            <c:bubble3D val="0"/>
            <c:spPr>
              <a:gradFill flip="none" rotWithShape="1">
                <a:gsLst>
                  <a:gs pos="31000">
                    <a:srgbClr val="FF0000"/>
                  </a:gs>
                  <a:gs pos="80000">
                    <a:schemeClr val="accent4">
                      <a:lumMod val="60000"/>
                      <a:lumOff val="40000"/>
                    </a:schemeClr>
                  </a:gs>
                </a:gsLst>
                <a:lin ang="189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5-D910-4F45-99F6-DA2057769FB6}"/>
              </c:ext>
            </c:extLst>
          </c:dPt>
          <c:dPt>
            <c:idx val="3"/>
            <c:bubble3D val="0"/>
            <c:spPr>
              <a:gradFill flip="none" rotWithShape="1">
                <a:gsLst>
                  <a:gs pos="0">
                    <a:srgbClr val="FF0000"/>
                  </a:gs>
                  <a:gs pos="81000">
                    <a:srgbClr val="FFC000"/>
                  </a:gs>
                  <a:gs pos="36000">
                    <a:srgbClr val="FFC000"/>
                  </a:gs>
                </a:gsLst>
                <a:lin ang="189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7-D910-4F45-99F6-DA2057769FB6}"/>
              </c:ext>
            </c:extLst>
          </c:dPt>
          <c:dPt>
            <c:idx val="4"/>
            <c:bubble3D val="0"/>
            <c:spPr>
              <a:gradFill flip="none" rotWithShape="1">
                <a:gsLst>
                  <a:gs pos="0">
                    <a:srgbClr val="FFFF00"/>
                  </a:gs>
                  <a:gs pos="100000">
                    <a:srgbClr val="FFFF00"/>
                  </a:gs>
                </a:gsLst>
                <a:lin ang="189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9-D910-4F45-99F6-DA2057769FB6}"/>
              </c:ext>
            </c:extLst>
          </c:dPt>
          <c:dPt>
            <c:idx val="5"/>
            <c:bubble3D val="0"/>
            <c:spPr>
              <a:gradFill flip="none" rotWithShape="1">
                <a:gsLst>
                  <a:gs pos="0">
                    <a:srgbClr val="FFFF00"/>
                  </a:gs>
                  <a:gs pos="100000">
                    <a:schemeClr val="accent6">
                      <a:lumMod val="30000"/>
                      <a:lumOff val="70000"/>
                    </a:schemeClr>
                  </a:gs>
                </a:gsLst>
                <a:lin ang="27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B-D910-4F45-99F6-DA2057769FB6}"/>
              </c:ext>
            </c:extLst>
          </c:dPt>
          <c:dPt>
            <c:idx val="6"/>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D-D910-4F45-99F6-DA2057769FB6}"/>
              </c:ext>
            </c:extLst>
          </c:dPt>
          <c:dPt>
            <c:idx val="7"/>
            <c:bubble3D val="0"/>
            <c:spPr>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F-D910-4F45-99F6-DA2057769FB6}"/>
              </c:ext>
            </c:extLst>
          </c:dPt>
          <c:dPt>
            <c:idx val="8"/>
            <c:bubble3D val="0"/>
            <c:spPr>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11-D910-4F45-99F6-DA2057769FB6}"/>
              </c:ext>
            </c:extLst>
          </c:dPt>
          <c:dPt>
            <c:idx val="9"/>
            <c:bubble3D val="0"/>
            <c:spPr>
              <a:solidFill>
                <a:schemeClr val="accent6">
                  <a:lumMod val="75000"/>
                </a:schemeClr>
              </a:solidFill>
              <a:ln>
                <a:noFill/>
              </a:ln>
              <a:scene3d>
                <a:camera prst="orthographicFront"/>
                <a:lightRig rig="threePt" dir="t"/>
              </a:scene3d>
              <a:sp3d>
                <a:bevelT w="12700"/>
                <a:bevelB w="12700"/>
              </a:sp3d>
            </c:spPr>
            <c:extLst>
              <c:ext xmlns:c16="http://schemas.microsoft.com/office/drawing/2014/chart" uri="{C3380CC4-5D6E-409C-BE32-E72D297353CC}">
                <c16:uniqueId val="{00000013-D910-4F45-99F6-DA2057769FB6}"/>
              </c:ext>
            </c:extLst>
          </c:dPt>
          <c:dPt>
            <c:idx val="10"/>
            <c:bubble3D val="0"/>
            <c:spPr>
              <a:noFill/>
              <a:ln>
                <a:noFill/>
              </a:ln>
              <a:scene3d>
                <a:camera prst="orthographicFront"/>
                <a:lightRig rig="threePt" dir="t"/>
              </a:scene3d>
              <a:sp3d>
                <a:bevelT w="12700"/>
                <a:bevelB w="12700"/>
              </a:sp3d>
            </c:spPr>
            <c:extLst>
              <c:ext xmlns:c16="http://schemas.microsoft.com/office/drawing/2014/chart" uri="{C3380CC4-5D6E-409C-BE32-E72D297353CC}">
                <c16:uniqueId val="{00000015-D910-4F45-99F6-DA2057769FB6}"/>
              </c:ext>
            </c:extLst>
          </c:dPt>
          <c:dLbls>
            <c:dLbl>
              <c:idx val="0"/>
              <c:layout>
                <c:manualLayout>
                  <c:x val="-4.8359240069084652E-2"/>
                  <c:y val="-9.5011876484560567E-2"/>
                </c:manualLayout>
              </c:layout>
              <c:tx>
                <c:rich>
                  <a:bodyPr/>
                  <a:lstStyle/>
                  <a:p>
                    <a:r>
                      <a:rPr lang="en-US"/>
                      <a:t>10%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910-4F45-99F6-DA2057769FB6}"/>
                </c:ext>
              </c:extLst>
            </c:dLbl>
            <c:dLbl>
              <c:idx val="1"/>
              <c:layout>
                <c:manualLayout>
                  <c:x val="-3.223949337938975E-2"/>
                  <c:y val="-0.10768012668250197"/>
                </c:manualLayout>
              </c:layout>
              <c:tx>
                <c:rich>
                  <a:bodyPr/>
                  <a:lstStyle/>
                  <a:p>
                    <a:r>
                      <a:rPr lang="en-US"/>
                      <a:t>20%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910-4F45-99F6-DA2057769FB6}"/>
                </c:ext>
              </c:extLst>
            </c:dLbl>
            <c:dLbl>
              <c:idx val="2"/>
              <c:layout>
                <c:manualLayout>
                  <c:x val="-9.2112838226827871E-3"/>
                  <c:y val="-0.10451306413301664"/>
                </c:manualLayout>
              </c:layout>
              <c:tx>
                <c:rich>
                  <a:bodyPr/>
                  <a:lstStyle/>
                  <a:p>
                    <a:r>
                      <a:rPr lang="en-US"/>
                      <a:t>30%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910-4F45-99F6-DA2057769FB6}"/>
                </c:ext>
              </c:extLst>
            </c:dLbl>
            <c:dLbl>
              <c:idx val="3"/>
              <c:layout>
                <c:manualLayout>
                  <c:x val="1.8422567645365574E-2"/>
                  <c:y val="-9.5011876484560567E-2"/>
                </c:manualLayout>
              </c:layout>
              <c:tx>
                <c:rich>
                  <a:bodyPr/>
                  <a:lstStyle/>
                  <a:p>
                    <a:r>
                      <a:rPr lang="en-US"/>
                      <a:t>40%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910-4F45-99F6-DA2057769FB6}"/>
                </c:ext>
              </c:extLst>
            </c:dLbl>
            <c:dLbl>
              <c:idx val="4"/>
              <c:layout>
                <c:manualLayout>
                  <c:x val="5.3462722565084768E-2"/>
                  <c:y val="-6.4599396858688374E-2"/>
                </c:manualLayout>
              </c:layout>
              <c:tx>
                <c:rich>
                  <a:bodyPr/>
                  <a:lstStyle/>
                  <a:p>
                    <a:r>
                      <a:rPr lang="en-US"/>
                      <a:t>50%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910-4F45-99F6-DA2057769FB6}"/>
                </c:ext>
              </c:extLst>
            </c:dLbl>
            <c:dLbl>
              <c:idx val="5"/>
              <c:layout>
                <c:manualLayout>
                  <c:x val="7.5993091537132906E-2"/>
                  <c:y val="-6.320541760722348E-2"/>
                </c:manualLayout>
              </c:layout>
              <c:tx>
                <c:rich>
                  <a:bodyPr/>
                  <a:lstStyle/>
                  <a:p>
                    <a:r>
                      <a:rPr lang="en-US"/>
                      <a:t>60%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910-4F45-99F6-DA2057769FB6}"/>
                </c:ext>
              </c:extLst>
            </c:dLbl>
            <c:dLbl>
              <c:idx val="6"/>
              <c:layout>
                <c:manualLayout>
                  <c:x val="9.6718480138169263E-2"/>
                  <c:y val="-3.0097817908201655E-2"/>
                </c:manualLayout>
              </c:layout>
              <c:tx>
                <c:rich>
                  <a:bodyPr/>
                  <a:lstStyle/>
                  <a:p>
                    <a:r>
                      <a:rPr lang="en-US"/>
                      <a:t>70%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910-4F45-99F6-DA2057769FB6}"/>
                </c:ext>
              </c:extLst>
            </c:dLbl>
            <c:dLbl>
              <c:idx val="7"/>
              <c:layout>
                <c:manualLayout>
                  <c:x val="9.6718480138169263E-2"/>
                  <c:y val="-1.2039127163280689E-2"/>
                </c:manualLayout>
              </c:layout>
              <c:tx>
                <c:rich>
                  <a:bodyPr/>
                  <a:lstStyle/>
                  <a:p>
                    <a:r>
                      <a:rPr lang="en-US"/>
                      <a:t>80%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910-4F45-99F6-DA2057769FB6}"/>
                </c:ext>
              </c:extLst>
            </c:dLbl>
            <c:dLbl>
              <c:idx val="8"/>
              <c:layout>
                <c:manualLayout>
                  <c:x val="8.9810017271157172E-2"/>
                  <c:y val="2.4078254326561323E-2"/>
                </c:manualLayout>
              </c:layout>
              <c:tx>
                <c:rich>
                  <a:bodyPr/>
                  <a:lstStyle/>
                  <a:p>
                    <a:r>
                      <a:rPr lang="en-US"/>
                      <a:t>90%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910-4F45-99F6-DA2057769FB6}"/>
                </c:ext>
              </c:extLst>
            </c:dLbl>
            <c:dLbl>
              <c:idx val="9"/>
              <c:layout>
                <c:manualLayout>
                  <c:x val="8.0768545875443812E-2"/>
                  <c:y val="4.2161775062898768E-2"/>
                </c:manualLayout>
              </c:layout>
              <c:tx>
                <c:rich>
                  <a:bodyPr/>
                  <a:lstStyle/>
                  <a:p>
                    <a:r>
                      <a:rPr lang="en-US"/>
                      <a:t>100%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910-4F45-99F6-DA2057769FB6}"/>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910-4F45-99F6-DA2057769FB6}"/>
                </c:ext>
              </c:extLst>
            </c:dLbl>
            <c:spPr>
              <a:noFill/>
              <a:ln>
                <a:noFill/>
              </a:ln>
              <a:effectLst/>
              <a:scene3d>
                <a:camera prst="orthographicFront"/>
                <a:lightRig rig="threePt" dir="t"/>
              </a:scene3d>
              <a:sp3d>
                <a:bevelT w="6350"/>
              </a:sp3d>
            </c:spPr>
            <c:txPr>
              <a:bodyPr wrap="square" lIns="38100" tIns="19050" rIns="38100" bIns="19050" anchor="ctr">
                <a:spAutoFit/>
              </a:bodyPr>
              <a:lstStyle/>
              <a:p>
                <a:pPr>
                  <a:defRPr b="1">
                    <a:solidFill>
                      <a:schemeClr val="bg1"/>
                    </a:solidFill>
                  </a:defRPr>
                </a:pPr>
                <a:endParaRPr lang="es-CO"/>
              </a:p>
            </c:txPr>
            <c:showLegendKey val="0"/>
            <c:showVal val="0"/>
            <c:showCatName val="0"/>
            <c:showSerName val="0"/>
            <c:showPercent val="0"/>
            <c:showBubbleSize val="0"/>
            <c:showLeaderLines val="0"/>
            <c:extLst>
              <c:ext xmlns:c15="http://schemas.microsoft.com/office/drawing/2012/chart" uri="{CE6537A1-D6FC-4f65-9D91-7224C49458BB}">
                <c15:showDataLabelsRange val="1"/>
              </c:ext>
            </c:extLst>
          </c:dLbls>
          <c:cat>
            <c:numRef>
              <c:f>[2]velocimetro!$A$24:$A$34</c:f>
              <c:numCache>
                <c:formatCode>0%</c:formatCode>
                <c:ptCount val="11"/>
                <c:pt idx="0">
                  <c:v>0</c:v>
                </c:pt>
                <c:pt idx="1">
                  <c:v>0.1</c:v>
                </c:pt>
                <c:pt idx="2">
                  <c:v>0.2</c:v>
                </c:pt>
                <c:pt idx="3">
                  <c:v>0.3</c:v>
                </c:pt>
                <c:pt idx="4">
                  <c:v>0.4</c:v>
                </c:pt>
                <c:pt idx="5">
                  <c:v>0.5</c:v>
                </c:pt>
                <c:pt idx="6">
                  <c:v>0.6</c:v>
                </c:pt>
                <c:pt idx="7">
                  <c:v>0.7</c:v>
                </c:pt>
                <c:pt idx="8">
                  <c:v>0.8</c:v>
                </c:pt>
                <c:pt idx="9">
                  <c:v>0.9</c:v>
                </c:pt>
                <c:pt idx="10">
                  <c:v>1</c:v>
                </c:pt>
              </c:numCache>
            </c:numRef>
          </c:cat>
          <c:val>
            <c:numRef>
              <c:f>[3]velocimetro!$B$2:$B$12</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c:ext xmlns:c16="http://schemas.microsoft.com/office/drawing/2014/chart" uri="{C3380CC4-5D6E-409C-BE32-E72D297353CC}">
              <c16:uniqueId val="{00000016-D910-4F45-99F6-DA2057769FB6}"/>
            </c:ext>
          </c:extLst>
        </c:ser>
        <c:dLbls>
          <c:showLegendKey val="0"/>
          <c:showVal val="0"/>
          <c:showCatName val="0"/>
          <c:showSerName val="0"/>
          <c:showPercent val="0"/>
          <c:showBubbleSize val="0"/>
          <c:showLeaderLines val="0"/>
        </c:dLbls>
        <c:firstSliceAng val="270"/>
        <c:holeSize val="82"/>
      </c:doughnutChart>
      <c:scatterChart>
        <c:scatterStyle val="smoothMarker"/>
        <c:varyColors val="0"/>
        <c:ser>
          <c:idx val="1"/>
          <c:order val="1"/>
          <c:marker>
            <c:symbol val="none"/>
          </c:marker>
          <c:xVal>
            <c:numRef>
              <c:f>PLANES!$B$24:$B$25</c:f>
              <c:numCache>
                <c:formatCode>General</c:formatCode>
                <c:ptCount val="2"/>
                <c:pt idx="0">
                  <c:v>0</c:v>
                </c:pt>
                <c:pt idx="1">
                  <c:v>0.17605916065104832</c:v>
                </c:pt>
              </c:numCache>
            </c:numRef>
          </c:xVal>
          <c:yVal>
            <c:numRef>
              <c:f>PLANES!$C$24:$C$25</c:f>
              <c:numCache>
                <c:formatCode>General</c:formatCode>
                <c:ptCount val="2"/>
                <c:pt idx="0">
                  <c:v>0</c:v>
                </c:pt>
                <c:pt idx="1">
                  <c:v>0.98437958732942465</c:v>
                </c:pt>
              </c:numCache>
            </c:numRef>
          </c:yVal>
          <c:smooth val="1"/>
          <c:extLst>
            <c:ext xmlns:c16="http://schemas.microsoft.com/office/drawing/2014/chart" uri="{C3380CC4-5D6E-409C-BE32-E72D297353CC}">
              <c16:uniqueId val="{00000017-D910-4F45-99F6-DA2057769FB6}"/>
            </c:ext>
          </c:extLst>
        </c:ser>
        <c:dLbls>
          <c:showLegendKey val="0"/>
          <c:showVal val="0"/>
          <c:showCatName val="0"/>
          <c:showSerName val="0"/>
          <c:showPercent val="0"/>
          <c:showBubbleSize val="0"/>
        </c:dLbls>
        <c:axId val="2121289664"/>
        <c:axId val="2121274272"/>
      </c:scatterChart>
      <c:valAx>
        <c:axId val="2121274272"/>
        <c:scaling>
          <c:orientation val="minMax"/>
          <c:max val="1"/>
          <c:min val="-1"/>
        </c:scaling>
        <c:delete val="1"/>
        <c:axPos val="l"/>
        <c:numFmt formatCode="General" sourceLinked="1"/>
        <c:majorTickMark val="out"/>
        <c:minorTickMark val="none"/>
        <c:tickLblPos val="nextTo"/>
        <c:crossAx val="2121289664"/>
        <c:crosses val="autoZero"/>
        <c:crossBetween val="midCat"/>
      </c:valAx>
      <c:valAx>
        <c:axId val="2121289664"/>
        <c:scaling>
          <c:orientation val="minMax"/>
          <c:max val="1"/>
          <c:min val="-1"/>
        </c:scaling>
        <c:delete val="1"/>
        <c:axPos val="b"/>
        <c:numFmt formatCode="General" sourceLinked="1"/>
        <c:majorTickMark val="out"/>
        <c:minorTickMark val="none"/>
        <c:tickLblPos val="nextTo"/>
        <c:crossAx val="2121274272"/>
        <c:crossesAt val="-1"/>
        <c:crossBetween val="midCat"/>
      </c:valAx>
      <c:spPr>
        <a:noFill/>
      </c:spPr>
    </c:plotArea>
    <c:plotVisOnly val="1"/>
    <c:dispBlanksAs val="gap"/>
    <c:showDLblsOverMax val="0"/>
  </c:chart>
  <c:spPr>
    <a:noFill/>
    <a:ln>
      <a:noFill/>
    </a:ln>
  </c:spPr>
  <c:printSettings>
    <c:headerFooter/>
    <c:pageMargins b="0.75" l="0.7" r="0.7" t="0.75" header="0.3" footer="0.3"/>
    <c:pageSetup/>
  </c:printSettings>
  <c:userShapes r:id="rId2"/>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555510417441629"/>
          <c:y val="9.4359380976145685E-2"/>
          <c:w val="0.71806407364908531"/>
          <c:h val="0.80960174593421341"/>
        </c:manualLayout>
      </c:layout>
      <c:doughnutChart>
        <c:varyColors val="1"/>
        <c:ser>
          <c:idx val="0"/>
          <c:order val="0"/>
          <c:spP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noFill/>
            </a:ln>
            <a:scene3d>
              <a:camera prst="orthographicFront"/>
              <a:lightRig rig="threePt" dir="t"/>
            </a:scene3d>
            <a:sp3d>
              <a:bevelT w="12700"/>
              <a:bevelB w="12700"/>
            </a:sp3d>
          </c:spPr>
          <c:dPt>
            <c:idx val="0"/>
            <c:bubble3D val="0"/>
            <c:spPr>
              <a:solidFill>
                <a:srgbClr val="FF0000"/>
              </a:solidFill>
              <a:ln>
                <a:noFill/>
              </a:ln>
              <a:scene3d>
                <a:camera prst="orthographicFront"/>
                <a:lightRig rig="threePt" dir="t"/>
              </a:scene3d>
              <a:sp3d>
                <a:bevelT w="12700"/>
                <a:bevelB w="12700"/>
              </a:sp3d>
            </c:spPr>
            <c:extLst>
              <c:ext xmlns:c16="http://schemas.microsoft.com/office/drawing/2014/chart" uri="{C3380CC4-5D6E-409C-BE32-E72D297353CC}">
                <c16:uniqueId val="{00000001-9CC2-4674-8B64-5535784C84A0}"/>
              </c:ext>
            </c:extLst>
          </c:dPt>
          <c:dPt>
            <c:idx val="1"/>
            <c:bubble3D val="0"/>
            <c:spPr>
              <a:gradFill flip="none" rotWithShape="1">
                <a:gsLst>
                  <a:gs pos="0">
                    <a:srgbClr val="FF0000"/>
                  </a:gs>
                  <a:gs pos="98000">
                    <a:srgbClr val="FF3300"/>
                  </a:gs>
                </a:gsLst>
                <a:path path="circle">
                  <a:fillToRect t="100000" r="100000"/>
                </a:path>
                <a:tileRect l="-100000" b="-100000"/>
              </a:gradFill>
              <a:ln>
                <a:noFill/>
              </a:ln>
              <a:scene3d>
                <a:camera prst="orthographicFront"/>
                <a:lightRig rig="threePt" dir="t"/>
              </a:scene3d>
              <a:sp3d>
                <a:bevelT w="12700"/>
                <a:bevelB w="12700"/>
              </a:sp3d>
            </c:spPr>
            <c:extLst>
              <c:ext xmlns:c16="http://schemas.microsoft.com/office/drawing/2014/chart" uri="{C3380CC4-5D6E-409C-BE32-E72D297353CC}">
                <c16:uniqueId val="{00000003-9CC2-4674-8B64-5535784C84A0}"/>
              </c:ext>
            </c:extLst>
          </c:dPt>
          <c:dPt>
            <c:idx val="2"/>
            <c:bubble3D val="0"/>
            <c:spPr>
              <a:gradFill flip="none" rotWithShape="1">
                <a:gsLst>
                  <a:gs pos="31000">
                    <a:srgbClr val="FF0000"/>
                  </a:gs>
                  <a:gs pos="80000">
                    <a:schemeClr val="accent4">
                      <a:lumMod val="60000"/>
                      <a:lumOff val="40000"/>
                    </a:schemeClr>
                  </a:gs>
                </a:gsLst>
                <a:lin ang="189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5-9CC2-4674-8B64-5535784C84A0}"/>
              </c:ext>
            </c:extLst>
          </c:dPt>
          <c:dPt>
            <c:idx val="3"/>
            <c:bubble3D val="0"/>
            <c:spPr>
              <a:gradFill flip="none" rotWithShape="1">
                <a:gsLst>
                  <a:gs pos="0">
                    <a:srgbClr val="FF0000"/>
                  </a:gs>
                  <a:gs pos="81000">
                    <a:srgbClr val="FFC000"/>
                  </a:gs>
                  <a:gs pos="36000">
                    <a:srgbClr val="FFC000"/>
                  </a:gs>
                </a:gsLst>
                <a:lin ang="189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7-9CC2-4674-8B64-5535784C84A0}"/>
              </c:ext>
            </c:extLst>
          </c:dPt>
          <c:dPt>
            <c:idx val="4"/>
            <c:bubble3D val="0"/>
            <c:spPr>
              <a:gradFill flip="none" rotWithShape="1">
                <a:gsLst>
                  <a:gs pos="0">
                    <a:srgbClr val="FFFF00"/>
                  </a:gs>
                  <a:gs pos="100000">
                    <a:srgbClr val="FFFF00"/>
                  </a:gs>
                </a:gsLst>
                <a:lin ang="189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9-9CC2-4674-8B64-5535784C84A0}"/>
              </c:ext>
            </c:extLst>
          </c:dPt>
          <c:dPt>
            <c:idx val="5"/>
            <c:bubble3D val="0"/>
            <c:spPr>
              <a:gradFill flip="none" rotWithShape="1">
                <a:gsLst>
                  <a:gs pos="0">
                    <a:srgbClr val="FFFF00"/>
                  </a:gs>
                  <a:gs pos="100000">
                    <a:schemeClr val="accent6">
                      <a:lumMod val="30000"/>
                      <a:lumOff val="70000"/>
                    </a:schemeClr>
                  </a:gs>
                </a:gsLst>
                <a:lin ang="27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B-9CC2-4674-8B64-5535784C84A0}"/>
              </c:ext>
            </c:extLst>
          </c:dPt>
          <c:dPt>
            <c:idx val="6"/>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D-9CC2-4674-8B64-5535784C84A0}"/>
              </c:ext>
            </c:extLst>
          </c:dPt>
          <c:dPt>
            <c:idx val="7"/>
            <c:bubble3D val="0"/>
            <c:spPr>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F-9CC2-4674-8B64-5535784C84A0}"/>
              </c:ext>
            </c:extLst>
          </c:dPt>
          <c:dPt>
            <c:idx val="8"/>
            <c:bubble3D val="0"/>
            <c:spPr>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11-9CC2-4674-8B64-5535784C84A0}"/>
              </c:ext>
            </c:extLst>
          </c:dPt>
          <c:dPt>
            <c:idx val="9"/>
            <c:bubble3D val="0"/>
            <c:spPr>
              <a:solidFill>
                <a:schemeClr val="accent6">
                  <a:lumMod val="75000"/>
                </a:schemeClr>
              </a:solidFill>
              <a:ln>
                <a:noFill/>
              </a:ln>
              <a:scene3d>
                <a:camera prst="orthographicFront"/>
                <a:lightRig rig="threePt" dir="t"/>
              </a:scene3d>
              <a:sp3d>
                <a:bevelT w="12700"/>
                <a:bevelB w="12700"/>
              </a:sp3d>
            </c:spPr>
            <c:extLst>
              <c:ext xmlns:c16="http://schemas.microsoft.com/office/drawing/2014/chart" uri="{C3380CC4-5D6E-409C-BE32-E72D297353CC}">
                <c16:uniqueId val="{00000013-9CC2-4674-8B64-5535784C84A0}"/>
              </c:ext>
            </c:extLst>
          </c:dPt>
          <c:dPt>
            <c:idx val="10"/>
            <c:bubble3D val="0"/>
            <c:spPr>
              <a:noFill/>
              <a:ln>
                <a:noFill/>
              </a:ln>
              <a:scene3d>
                <a:camera prst="orthographicFront"/>
                <a:lightRig rig="threePt" dir="t"/>
              </a:scene3d>
              <a:sp3d>
                <a:bevelT w="12700"/>
                <a:bevelB w="12700"/>
              </a:sp3d>
            </c:spPr>
            <c:extLst>
              <c:ext xmlns:c16="http://schemas.microsoft.com/office/drawing/2014/chart" uri="{C3380CC4-5D6E-409C-BE32-E72D297353CC}">
                <c16:uniqueId val="{00000015-9CC2-4674-8B64-5535784C84A0}"/>
              </c:ext>
            </c:extLst>
          </c:dPt>
          <c:dLbls>
            <c:dLbl>
              <c:idx val="0"/>
              <c:layout>
                <c:manualLayout>
                  <c:x val="-4.8359240069084652E-2"/>
                  <c:y val="-9.5011876484560567E-2"/>
                </c:manualLayout>
              </c:layout>
              <c:tx>
                <c:rich>
                  <a:bodyPr/>
                  <a:lstStyle/>
                  <a:p>
                    <a:r>
                      <a:rPr lang="en-US"/>
                      <a:t>10%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9CC2-4674-8B64-5535784C84A0}"/>
                </c:ext>
              </c:extLst>
            </c:dLbl>
            <c:dLbl>
              <c:idx val="1"/>
              <c:layout>
                <c:manualLayout>
                  <c:x val="-3.223949337938975E-2"/>
                  <c:y val="-0.10768012668250197"/>
                </c:manualLayout>
              </c:layout>
              <c:tx>
                <c:rich>
                  <a:bodyPr/>
                  <a:lstStyle/>
                  <a:p>
                    <a:r>
                      <a:rPr lang="en-US"/>
                      <a:t>20%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9CC2-4674-8B64-5535784C84A0}"/>
                </c:ext>
              </c:extLst>
            </c:dLbl>
            <c:dLbl>
              <c:idx val="2"/>
              <c:layout>
                <c:manualLayout>
                  <c:x val="-9.2112838226827871E-3"/>
                  <c:y val="-0.10451306413301664"/>
                </c:manualLayout>
              </c:layout>
              <c:tx>
                <c:rich>
                  <a:bodyPr/>
                  <a:lstStyle/>
                  <a:p>
                    <a:r>
                      <a:rPr lang="en-US"/>
                      <a:t>30%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9CC2-4674-8B64-5535784C84A0}"/>
                </c:ext>
              </c:extLst>
            </c:dLbl>
            <c:dLbl>
              <c:idx val="3"/>
              <c:layout>
                <c:manualLayout>
                  <c:x val="1.8422567645365574E-2"/>
                  <c:y val="-9.5011876484560567E-2"/>
                </c:manualLayout>
              </c:layout>
              <c:tx>
                <c:rich>
                  <a:bodyPr/>
                  <a:lstStyle/>
                  <a:p>
                    <a:r>
                      <a:rPr lang="en-US"/>
                      <a:t>40%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9CC2-4674-8B64-5535784C84A0}"/>
                </c:ext>
              </c:extLst>
            </c:dLbl>
            <c:dLbl>
              <c:idx val="4"/>
              <c:layout>
                <c:manualLayout>
                  <c:x val="5.3462722565084768E-2"/>
                  <c:y val="-6.4599396858688374E-2"/>
                </c:manualLayout>
              </c:layout>
              <c:tx>
                <c:rich>
                  <a:bodyPr/>
                  <a:lstStyle/>
                  <a:p>
                    <a:r>
                      <a:rPr lang="en-US"/>
                      <a:t>50%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9CC2-4674-8B64-5535784C84A0}"/>
                </c:ext>
              </c:extLst>
            </c:dLbl>
            <c:dLbl>
              <c:idx val="5"/>
              <c:layout>
                <c:manualLayout>
                  <c:x val="7.5993091537132906E-2"/>
                  <c:y val="-6.320541760722348E-2"/>
                </c:manualLayout>
              </c:layout>
              <c:tx>
                <c:rich>
                  <a:bodyPr/>
                  <a:lstStyle/>
                  <a:p>
                    <a:r>
                      <a:rPr lang="en-US"/>
                      <a:t>60%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9CC2-4674-8B64-5535784C84A0}"/>
                </c:ext>
              </c:extLst>
            </c:dLbl>
            <c:dLbl>
              <c:idx val="6"/>
              <c:layout>
                <c:manualLayout>
                  <c:x val="9.6718480138169263E-2"/>
                  <c:y val="-3.0097817908201655E-2"/>
                </c:manualLayout>
              </c:layout>
              <c:tx>
                <c:rich>
                  <a:bodyPr/>
                  <a:lstStyle/>
                  <a:p>
                    <a:r>
                      <a:rPr lang="en-US"/>
                      <a:t>70%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9CC2-4674-8B64-5535784C84A0}"/>
                </c:ext>
              </c:extLst>
            </c:dLbl>
            <c:dLbl>
              <c:idx val="7"/>
              <c:layout>
                <c:manualLayout>
                  <c:x val="9.6718480138169263E-2"/>
                  <c:y val="-1.2039127163280689E-2"/>
                </c:manualLayout>
              </c:layout>
              <c:tx>
                <c:rich>
                  <a:bodyPr/>
                  <a:lstStyle/>
                  <a:p>
                    <a:r>
                      <a:rPr lang="en-US"/>
                      <a:t>80%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9CC2-4674-8B64-5535784C84A0}"/>
                </c:ext>
              </c:extLst>
            </c:dLbl>
            <c:dLbl>
              <c:idx val="8"/>
              <c:layout>
                <c:manualLayout>
                  <c:x val="8.9810017271157172E-2"/>
                  <c:y val="2.4078254326561323E-2"/>
                </c:manualLayout>
              </c:layout>
              <c:tx>
                <c:rich>
                  <a:bodyPr/>
                  <a:lstStyle/>
                  <a:p>
                    <a:r>
                      <a:rPr lang="en-US"/>
                      <a:t>90%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9CC2-4674-8B64-5535784C84A0}"/>
                </c:ext>
              </c:extLst>
            </c:dLbl>
            <c:dLbl>
              <c:idx val="9"/>
              <c:layout>
                <c:manualLayout>
                  <c:x val="8.0768545875443812E-2"/>
                  <c:y val="4.2161775062898768E-2"/>
                </c:manualLayout>
              </c:layout>
              <c:tx>
                <c:rich>
                  <a:bodyPr/>
                  <a:lstStyle/>
                  <a:p>
                    <a:r>
                      <a:rPr lang="en-US"/>
                      <a:t>100%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9CC2-4674-8B64-5535784C84A0}"/>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9CC2-4674-8B64-5535784C84A0}"/>
                </c:ext>
              </c:extLst>
            </c:dLbl>
            <c:spPr>
              <a:noFill/>
              <a:ln>
                <a:noFill/>
              </a:ln>
              <a:effectLst/>
              <a:scene3d>
                <a:camera prst="orthographicFront"/>
                <a:lightRig rig="threePt" dir="t"/>
              </a:scene3d>
              <a:sp3d>
                <a:bevelT w="6350"/>
              </a:sp3d>
            </c:spPr>
            <c:txPr>
              <a:bodyPr wrap="square" lIns="38100" tIns="19050" rIns="38100" bIns="19050" anchor="ctr">
                <a:spAutoFit/>
              </a:bodyPr>
              <a:lstStyle/>
              <a:p>
                <a:pPr>
                  <a:defRPr b="1">
                    <a:solidFill>
                      <a:schemeClr val="bg1"/>
                    </a:solidFill>
                  </a:defRPr>
                </a:pPr>
                <a:endParaRPr lang="es-CO"/>
              </a:p>
            </c:txPr>
            <c:showLegendKey val="0"/>
            <c:showVal val="0"/>
            <c:showCatName val="0"/>
            <c:showSerName val="0"/>
            <c:showPercent val="0"/>
            <c:showBubbleSize val="0"/>
            <c:showLeaderLines val="0"/>
            <c:extLst>
              <c:ext xmlns:c15="http://schemas.microsoft.com/office/drawing/2012/chart" uri="{CE6537A1-D6FC-4f65-9D91-7224C49458BB}">
                <c15:showDataLabelsRange val="1"/>
              </c:ext>
            </c:extLst>
          </c:dLbls>
          <c:cat>
            <c:numRef>
              <c:f>[2]velocimetro!$A$24:$A$34</c:f>
              <c:numCache>
                <c:formatCode>0%</c:formatCode>
                <c:ptCount val="11"/>
                <c:pt idx="0">
                  <c:v>0</c:v>
                </c:pt>
                <c:pt idx="1">
                  <c:v>0.1</c:v>
                </c:pt>
                <c:pt idx="2">
                  <c:v>0.2</c:v>
                </c:pt>
                <c:pt idx="3">
                  <c:v>0.3</c:v>
                </c:pt>
                <c:pt idx="4">
                  <c:v>0.4</c:v>
                </c:pt>
                <c:pt idx="5">
                  <c:v>0.5</c:v>
                </c:pt>
                <c:pt idx="6">
                  <c:v>0.6</c:v>
                </c:pt>
                <c:pt idx="7">
                  <c:v>0.7</c:v>
                </c:pt>
                <c:pt idx="8">
                  <c:v>0.8</c:v>
                </c:pt>
                <c:pt idx="9">
                  <c:v>0.9</c:v>
                </c:pt>
                <c:pt idx="10">
                  <c:v>1</c:v>
                </c:pt>
              </c:numCache>
            </c:numRef>
          </c:cat>
          <c:val>
            <c:numRef>
              <c:f>[3]velocimetro!$B$2:$B$12</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c:ext xmlns:c16="http://schemas.microsoft.com/office/drawing/2014/chart" uri="{C3380CC4-5D6E-409C-BE32-E72D297353CC}">
              <c16:uniqueId val="{00000016-9CC2-4674-8B64-5535784C84A0}"/>
            </c:ext>
          </c:extLst>
        </c:ser>
        <c:dLbls>
          <c:showLegendKey val="0"/>
          <c:showVal val="0"/>
          <c:showCatName val="0"/>
          <c:showSerName val="0"/>
          <c:showPercent val="0"/>
          <c:showBubbleSize val="0"/>
          <c:showLeaderLines val="0"/>
        </c:dLbls>
        <c:firstSliceAng val="270"/>
        <c:holeSize val="82"/>
      </c:doughnutChart>
      <c:scatterChart>
        <c:scatterStyle val="smoothMarker"/>
        <c:varyColors val="0"/>
        <c:ser>
          <c:idx val="1"/>
          <c:order val="1"/>
          <c:marker>
            <c:symbol val="none"/>
          </c:marker>
          <c:xVal>
            <c:numRef>
              <c:f>PLANES!$K$24:$K$25</c:f>
              <c:numCache>
                <c:formatCode>General</c:formatCode>
                <c:ptCount val="2"/>
                <c:pt idx="0">
                  <c:v>0</c:v>
                </c:pt>
                <c:pt idx="1">
                  <c:v>-0.337148281375651</c:v>
                </c:pt>
              </c:numCache>
            </c:numRef>
          </c:xVal>
          <c:yVal>
            <c:numRef>
              <c:f>PLANES!$L$24:$L$25</c:f>
              <c:numCache>
                <c:formatCode>General</c:formatCode>
                <c:ptCount val="2"/>
                <c:pt idx="0">
                  <c:v>0</c:v>
                </c:pt>
                <c:pt idx="1">
                  <c:v>0.94145155816188697</c:v>
                </c:pt>
              </c:numCache>
            </c:numRef>
          </c:yVal>
          <c:smooth val="1"/>
          <c:extLst>
            <c:ext xmlns:c16="http://schemas.microsoft.com/office/drawing/2014/chart" uri="{C3380CC4-5D6E-409C-BE32-E72D297353CC}">
              <c16:uniqueId val="{00000017-9CC2-4674-8B64-5535784C84A0}"/>
            </c:ext>
          </c:extLst>
        </c:ser>
        <c:dLbls>
          <c:showLegendKey val="0"/>
          <c:showVal val="0"/>
          <c:showCatName val="0"/>
          <c:showSerName val="0"/>
          <c:showPercent val="0"/>
          <c:showBubbleSize val="0"/>
        </c:dLbls>
        <c:axId val="2121289664"/>
        <c:axId val="2121274272"/>
      </c:scatterChart>
      <c:valAx>
        <c:axId val="2121274272"/>
        <c:scaling>
          <c:orientation val="minMax"/>
          <c:max val="1"/>
          <c:min val="-1"/>
        </c:scaling>
        <c:delete val="1"/>
        <c:axPos val="l"/>
        <c:numFmt formatCode="General" sourceLinked="1"/>
        <c:majorTickMark val="out"/>
        <c:minorTickMark val="none"/>
        <c:tickLblPos val="nextTo"/>
        <c:crossAx val="2121289664"/>
        <c:crosses val="autoZero"/>
        <c:crossBetween val="midCat"/>
      </c:valAx>
      <c:valAx>
        <c:axId val="2121289664"/>
        <c:scaling>
          <c:orientation val="minMax"/>
          <c:max val="1"/>
          <c:min val="-1"/>
        </c:scaling>
        <c:delete val="1"/>
        <c:axPos val="b"/>
        <c:numFmt formatCode="General" sourceLinked="1"/>
        <c:majorTickMark val="out"/>
        <c:minorTickMark val="none"/>
        <c:tickLblPos val="nextTo"/>
        <c:crossAx val="2121274272"/>
        <c:crossesAt val="-1"/>
        <c:crossBetween val="midCat"/>
      </c:valAx>
      <c:spPr>
        <a:noFill/>
      </c:spPr>
    </c:plotArea>
    <c:plotVisOnly val="1"/>
    <c:dispBlanksAs val="gap"/>
    <c:showDLblsOverMax val="0"/>
  </c:chart>
  <c:spPr>
    <a:noFill/>
    <a:ln>
      <a:noFill/>
    </a:ln>
  </c:spPr>
  <c:printSettings>
    <c:headerFooter/>
    <c:pageMargins b="0.75" l="0.7" r="0.7" t="0.75" header="0.3" footer="0.3"/>
    <c:pageSetup/>
  </c:printSettings>
  <c:userShapes r:id="rId2"/>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barChart>
        <c:barDir val="col"/>
        <c:grouping val="clustered"/>
        <c:varyColors val="0"/>
        <c:ser>
          <c:idx val="0"/>
          <c:order val="0"/>
          <c:spPr>
            <a:solidFill>
              <a:schemeClr val="accent1"/>
            </a:solidFill>
            <a:ln>
              <a:noFill/>
            </a:ln>
            <a:effectLst/>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tx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cat>
            <c:strRef>
              <c:f>Hoja2!$D$2:$H$2</c:f>
              <c:strCache>
                <c:ptCount val="2"/>
                <c:pt idx="0">
                  <c:v>2018</c:v>
                </c:pt>
                <c:pt idx="1">
                  <c:v>2019-2020</c:v>
                </c:pt>
              </c:strCache>
            </c:strRef>
          </c:cat>
          <c:val>
            <c:numRef>
              <c:f>Hoja2!$K$5:$M$5</c:f>
              <c:numCache>
                <c:formatCode>0%</c:formatCode>
                <c:ptCount val="3"/>
                <c:pt idx="0">
                  <c:v>0.4</c:v>
                </c:pt>
                <c:pt idx="1">
                  <c:v>0.65</c:v>
                </c:pt>
                <c:pt idx="2">
                  <c:v>1</c:v>
                </c:pt>
              </c:numCache>
            </c:numRef>
          </c:val>
          <c:extLst>
            <c:ext xmlns:c16="http://schemas.microsoft.com/office/drawing/2014/chart" uri="{C3380CC4-5D6E-409C-BE32-E72D297353CC}">
              <c16:uniqueId val="{00000000-1304-4419-9073-3521A4975A95}"/>
            </c:ext>
          </c:extLst>
        </c:ser>
        <c:dLbls>
          <c:showLegendKey val="0"/>
          <c:showVal val="0"/>
          <c:showCatName val="0"/>
          <c:showSerName val="0"/>
          <c:showPercent val="0"/>
          <c:showBubbleSize val="0"/>
        </c:dLbls>
        <c:gapWidth val="150"/>
        <c:axId val="1075380447"/>
        <c:axId val="1075366719"/>
      </c:barChart>
      <c:catAx>
        <c:axId val="1075380447"/>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s-CO"/>
          </a:p>
        </c:txPr>
        <c:crossAx val="1075366719"/>
        <c:crosses val="autoZero"/>
        <c:auto val="1"/>
        <c:lblAlgn val="ctr"/>
        <c:lblOffset val="100"/>
        <c:noMultiLvlLbl val="0"/>
      </c:catAx>
      <c:valAx>
        <c:axId val="1075366719"/>
        <c:scaling>
          <c:orientation val="minMax"/>
        </c:scaling>
        <c:delete val="1"/>
        <c:axPos val="l"/>
        <c:majorGridlines>
          <c:spPr>
            <a:ln w="9525" cap="flat" cmpd="sng" algn="ctr">
              <a:solidFill>
                <a:schemeClr val="tx1">
                  <a:lumMod val="15000"/>
                  <a:lumOff val="85000"/>
                </a:schemeClr>
              </a:solidFill>
              <a:round/>
            </a:ln>
            <a:effectLst/>
          </c:spPr>
        </c:majorGridlines>
        <c:numFmt formatCode="0%" sourceLinked="1"/>
        <c:majorTickMark val="none"/>
        <c:minorTickMark val="none"/>
        <c:tickLblPos val="nextTo"/>
        <c:crossAx val="1075380447"/>
        <c:crosses val="autoZero"/>
        <c:crossBetween val="between"/>
      </c:valAx>
      <c:spPr>
        <a:noFill/>
        <a:ln>
          <a:noFill/>
        </a:ln>
        <a:effectLst/>
      </c:spPr>
    </c:plotArea>
    <c:plotVisOnly val="1"/>
    <c:dispBlanksAs val="zero"/>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s-CO"/>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4456036745406818E-2"/>
          <c:y val="0.1096631863748309"/>
          <c:w val="0.89332174103237105"/>
          <c:h val="0.75553412651612384"/>
        </c:manualLayout>
      </c:layout>
      <c:bar3DChart>
        <c:barDir val="col"/>
        <c:grouping val="clustered"/>
        <c:varyColors val="0"/>
        <c:ser>
          <c:idx val="0"/>
          <c:order val="0"/>
          <c:tx>
            <c:strRef>
              <c:f>'FICHA INDICADOR'!$D$23</c:f>
              <c:strCache>
                <c:ptCount val="1"/>
                <c:pt idx="0">
                  <c:v>PROGRAMADO</c:v>
                </c:pt>
              </c:strCache>
            </c:strRef>
          </c:tx>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dLbls>
            <c:dLbl>
              <c:idx val="0"/>
              <c:layout>
                <c:manualLayout>
                  <c:x val="-1.4724552321435817E-2"/>
                  <c:y val="-5.57317224086285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5B32-48A5-91CD-53DA7D9FFFCD}"/>
                </c:ext>
              </c:extLst>
            </c:dLbl>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'FICHA INDICADOR'!$C$24:$C$28</c:f>
              <c:numCache>
                <c:formatCode>General</c:formatCode>
                <c:ptCount val="5"/>
                <c:pt idx="0">
                  <c:v>2016</c:v>
                </c:pt>
                <c:pt idx="1">
                  <c:v>2017</c:v>
                </c:pt>
                <c:pt idx="2">
                  <c:v>2018</c:v>
                </c:pt>
                <c:pt idx="3">
                  <c:v>2019</c:v>
                </c:pt>
                <c:pt idx="4">
                  <c:v>2020</c:v>
                </c:pt>
              </c:numCache>
            </c:numRef>
          </c:cat>
          <c:val>
            <c:numRef>
              <c:f>'FICHA INDICADOR'!$D$24:$D$28</c:f>
              <c:numCache>
                <c:formatCode>General</c:formatCode>
                <c:ptCount val="5"/>
                <c:pt idx="0">
                  <c:v>0</c:v>
                </c:pt>
                <c:pt idx="1">
                  <c:v>0</c:v>
                </c:pt>
                <c:pt idx="2">
                  <c:v>0.3</c:v>
                </c:pt>
                <c:pt idx="3">
                  <c:v>0.8</c:v>
                </c:pt>
                <c:pt idx="4">
                  <c:v>1</c:v>
                </c:pt>
              </c:numCache>
            </c:numRef>
          </c:val>
          <c:extLst>
            <c:ext xmlns:c16="http://schemas.microsoft.com/office/drawing/2014/chart" uri="{C3380CC4-5D6E-409C-BE32-E72D297353CC}">
              <c16:uniqueId val="{00000000-2C74-43C4-A609-90BC2F6FF9F8}"/>
            </c:ext>
          </c:extLst>
        </c:ser>
        <c:ser>
          <c:idx val="1"/>
          <c:order val="1"/>
          <c:tx>
            <c:strRef>
              <c:f>'FICHA INDICADOR'!$E$23</c:f>
              <c:strCache>
                <c:ptCount val="1"/>
                <c:pt idx="0">
                  <c:v>EJECUTADO</c:v>
                </c:pt>
              </c:strCache>
            </c:strRef>
          </c:tx>
          <c:spPr>
            <a:solidFill>
              <a:schemeClr val="accent2">
                <a:alpha val="85000"/>
              </a:schemeClr>
            </a:solidFill>
            <a:ln w="9525" cap="flat" cmpd="sng" algn="ctr">
              <a:solidFill>
                <a:schemeClr val="accent2">
                  <a:lumMod val="75000"/>
                </a:schemeClr>
              </a:solidFill>
              <a:round/>
            </a:ln>
            <a:effectLst/>
            <a:sp3d contourW="9525">
              <a:contourClr>
                <a:schemeClr val="accent2">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'FICHA INDICADOR'!$C$24:$C$28</c:f>
              <c:numCache>
                <c:formatCode>General</c:formatCode>
                <c:ptCount val="5"/>
                <c:pt idx="0">
                  <c:v>2016</c:v>
                </c:pt>
                <c:pt idx="1">
                  <c:v>2017</c:v>
                </c:pt>
                <c:pt idx="2">
                  <c:v>2018</c:v>
                </c:pt>
                <c:pt idx="3">
                  <c:v>2019</c:v>
                </c:pt>
                <c:pt idx="4">
                  <c:v>2020</c:v>
                </c:pt>
              </c:numCache>
            </c:numRef>
          </c:cat>
          <c:val>
            <c:numRef>
              <c:f>'FICHA INDICADOR'!$E$24:$E$28</c:f>
              <c:numCache>
                <c:formatCode>0.00</c:formatCode>
                <c:ptCount val="5"/>
                <c:pt idx="0">
                  <c:v>0</c:v>
                </c:pt>
                <c:pt idx="1">
                  <c:v>0</c:v>
                </c:pt>
                <c:pt idx="2">
                  <c:v>0.03</c:v>
                </c:pt>
                <c:pt idx="3">
                  <c:v>0</c:v>
                </c:pt>
                <c:pt idx="4">
                  <c:v>0</c:v>
                </c:pt>
              </c:numCache>
            </c:numRef>
          </c:val>
          <c:extLst>
            <c:ext xmlns:c16="http://schemas.microsoft.com/office/drawing/2014/chart" uri="{C3380CC4-5D6E-409C-BE32-E72D297353CC}">
              <c16:uniqueId val="{00000001-2C74-43C4-A609-90BC2F6FF9F8}"/>
            </c:ext>
          </c:extLst>
        </c:ser>
        <c:ser>
          <c:idx val="2"/>
          <c:order val="2"/>
          <c:tx>
            <c:strRef>
              <c:f>'FICHA INDICADOR'!$F$23</c:f>
              <c:strCache>
                <c:ptCount val="1"/>
              </c:strCache>
            </c:strRef>
          </c:tx>
          <c:spPr>
            <a:solidFill>
              <a:schemeClr val="accent3">
                <a:alpha val="85000"/>
              </a:schemeClr>
            </a:solidFill>
            <a:ln w="9525" cap="flat" cmpd="sng" algn="ctr">
              <a:solidFill>
                <a:schemeClr val="accent3">
                  <a:lumMod val="75000"/>
                </a:schemeClr>
              </a:solidFill>
              <a:round/>
            </a:ln>
            <a:effectLst/>
            <a:sp3d contourW="9525">
              <a:contourClr>
                <a:schemeClr val="accent3">
                  <a:lumMod val="75000"/>
                </a:schemeClr>
              </a:contourClr>
            </a:sp3d>
          </c:spPr>
          <c:invertIfNegative val="0"/>
          <c:cat>
            <c:numRef>
              <c:f>'FICHA INDICADOR'!$C$24:$C$28</c:f>
              <c:numCache>
                <c:formatCode>General</c:formatCode>
                <c:ptCount val="5"/>
                <c:pt idx="0">
                  <c:v>2016</c:v>
                </c:pt>
                <c:pt idx="1">
                  <c:v>2017</c:v>
                </c:pt>
                <c:pt idx="2">
                  <c:v>2018</c:v>
                </c:pt>
                <c:pt idx="3">
                  <c:v>2019</c:v>
                </c:pt>
                <c:pt idx="4">
                  <c:v>2020</c:v>
                </c:pt>
              </c:numCache>
            </c:numRef>
          </c:cat>
          <c:val>
            <c:numRef>
              <c:f>'FICHA INDICADOR'!$F$24:$F$28</c:f>
              <c:numCache>
                <c:formatCode>General</c:formatCode>
                <c:ptCount val="5"/>
              </c:numCache>
            </c:numRef>
          </c:val>
          <c:extLst>
            <c:ext xmlns:c16="http://schemas.microsoft.com/office/drawing/2014/chart" uri="{C3380CC4-5D6E-409C-BE32-E72D297353CC}">
              <c16:uniqueId val="{00000002-2C74-43C4-A609-90BC2F6FF9F8}"/>
            </c:ext>
          </c:extLst>
        </c:ser>
        <c:dLbls>
          <c:showLegendKey val="0"/>
          <c:showVal val="0"/>
          <c:showCatName val="0"/>
          <c:showSerName val="0"/>
          <c:showPercent val="0"/>
          <c:showBubbleSize val="0"/>
        </c:dLbls>
        <c:gapWidth val="65"/>
        <c:shape val="box"/>
        <c:axId val="1211980751"/>
        <c:axId val="1211967439"/>
        <c:axId val="0"/>
      </c:bar3DChart>
      <c:catAx>
        <c:axId val="1211980751"/>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O"/>
          </a:p>
        </c:txPr>
        <c:crossAx val="1211967439"/>
        <c:crosses val="autoZero"/>
        <c:auto val="1"/>
        <c:lblAlgn val="ctr"/>
        <c:lblOffset val="100"/>
        <c:noMultiLvlLbl val="0"/>
      </c:catAx>
      <c:valAx>
        <c:axId val="1211967439"/>
        <c:scaling>
          <c:orientation val="minMax"/>
        </c:scaling>
        <c:delete val="1"/>
        <c:axPos val="l"/>
        <c:majorGridlines>
          <c:spPr>
            <a:ln w="9525" cap="flat" cmpd="sng" algn="ctr">
              <a:solidFill>
                <a:schemeClr val="dk1">
                  <a:lumMod val="15000"/>
                  <a:lumOff val="85000"/>
                </a:schemeClr>
              </a:solidFill>
              <a:round/>
            </a:ln>
            <a:effectLst/>
          </c:spPr>
        </c:majorGridlines>
        <c:numFmt formatCode="General" sourceLinked="1"/>
        <c:majorTickMark val="none"/>
        <c:minorTickMark val="none"/>
        <c:tickLblPos val="nextTo"/>
        <c:crossAx val="1211980751"/>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0547959583957685E-2"/>
          <c:y val="6.536509432928099E-2"/>
          <c:w val="0.94103865994131797"/>
          <c:h val="0.81051182267629862"/>
        </c:manualLayout>
      </c:layout>
      <c:bar3DChart>
        <c:barDir val="col"/>
        <c:grouping val="clustered"/>
        <c:varyColors val="0"/>
        <c:ser>
          <c:idx val="0"/>
          <c:order val="0"/>
          <c:tx>
            <c:strRef>
              <c:f>'POR DEPENDENCIA'!$P$23</c:f>
              <c:strCache>
                <c:ptCount val="1"/>
                <c:pt idx="0">
                  <c:v>META</c:v>
                </c:pt>
              </c:strCache>
            </c:strRef>
          </c:tx>
          <c:spPr>
            <a:solidFill>
              <a:schemeClr val="accent5">
                <a:lumMod val="7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'POR DEPENDENCIA'!$N$24:$O$27</c:f>
              <c:strCache>
                <c:ptCount val="4"/>
                <c:pt idx="0">
                  <c:v>1er TRIMESTRE</c:v>
                </c:pt>
                <c:pt idx="1">
                  <c:v>2do TRIMESTRE</c:v>
                </c:pt>
                <c:pt idx="2">
                  <c:v>3er TRIMESTRE</c:v>
                </c:pt>
                <c:pt idx="3">
                  <c:v>4to TRIMESTRE</c:v>
                </c:pt>
              </c:strCache>
            </c:strRef>
          </c:cat>
          <c:val>
            <c:numRef>
              <c:f>'POR DEPENDENCIA'!$P$24:$P$27</c:f>
              <c:numCache>
                <c:formatCode>0.00</c:formatCode>
                <c:ptCount val="4"/>
                <c:pt idx="0">
                  <c:v>0.25</c:v>
                </c:pt>
                <c:pt idx="1">
                  <c:v>0.25</c:v>
                </c:pt>
                <c:pt idx="2">
                  <c:v>0.25</c:v>
                </c:pt>
                <c:pt idx="3">
                  <c:v>0.25</c:v>
                </c:pt>
              </c:numCache>
            </c:numRef>
          </c:val>
          <c:extLst>
            <c:ext xmlns:c16="http://schemas.microsoft.com/office/drawing/2014/chart" uri="{C3380CC4-5D6E-409C-BE32-E72D297353CC}">
              <c16:uniqueId val="{00000000-E165-4F87-A570-B8CE2D6DE305}"/>
            </c:ext>
          </c:extLst>
        </c:ser>
        <c:ser>
          <c:idx val="1"/>
          <c:order val="1"/>
          <c:tx>
            <c:strRef>
              <c:f>'POR DEPENDENCIA'!$Q$23</c:f>
              <c:strCache>
                <c:ptCount val="1"/>
                <c:pt idx="0">
                  <c:v>LOGRO</c:v>
                </c:pt>
              </c:strCache>
            </c:strRef>
          </c:tx>
          <c:spPr>
            <a:solidFill>
              <a:srgbClr val="92D050"/>
            </a:solidFill>
            <a:ln w="9525" cap="flat" cmpd="sng" algn="ctr">
              <a:solidFill>
                <a:schemeClr val="accent2">
                  <a:lumMod val="75000"/>
                </a:schemeClr>
              </a:solidFill>
              <a:round/>
            </a:ln>
            <a:effectLst/>
            <a:sp3d contourW="9525">
              <a:contourClr>
                <a:schemeClr val="accent2">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'POR DEPENDENCIA'!$N$24:$O$27</c:f>
              <c:strCache>
                <c:ptCount val="4"/>
                <c:pt idx="0">
                  <c:v>1er TRIMESTRE</c:v>
                </c:pt>
                <c:pt idx="1">
                  <c:v>2do TRIMESTRE</c:v>
                </c:pt>
                <c:pt idx="2">
                  <c:v>3er TRIMESTRE</c:v>
                </c:pt>
                <c:pt idx="3">
                  <c:v>4to TRIMESTRE</c:v>
                </c:pt>
              </c:strCache>
            </c:strRef>
          </c:cat>
          <c:val>
            <c:numRef>
              <c:f>'POR DEPENDENCIA'!$Q$24:$Q$27</c:f>
              <c:numCache>
                <c:formatCode>0.00</c:formatCode>
                <c:ptCount val="4"/>
                <c:pt idx="0">
                  <c:v>0.25</c:v>
                </c:pt>
                <c:pt idx="1">
                  <c:v>0.25</c:v>
                </c:pt>
                <c:pt idx="2">
                  <c:v>0</c:v>
                </c:pt>
                <c:pt idx="3">
                  <c:v>0</c:v>
                </c:pt>
              </c:numCache>
            </c:numRef>
          </c:val>
          <c:extLst>
            <c:ext xmlns:c16="http://schemas.microsoft.com/office/drawing/2014/chart" uri="{C3380CC4-5D6E-409C-BE32-E72D297353CC}">
              <c16:uniqueId val="{00000001-E165-4F87-A570-B8CE2D6DE305}"/>
            </c:ext>
          </c:extLst>
        </c:ser>
        <c:dLbls>
          <c:showLegendKey val="0"/>
          <c:showVal val="0"/>
          <c:showCatName val="0"/>
          <c:showSerName val="0"/>
          <c:showPercent val="0"/>
          <c:showBubbleSize val="0"/>
        </c:dLbls>
        <c:gapWidth val="65"/>
        <c:shape val="cylinder"/>
        <c:axId val="231013632"/>
        <c:axId val="231014192"/>
        <c:axId val="0"/>
      </c:bar3DChart>
      <c:catAx>
        <c:axId val="23101363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600" b="1" i="0" u="none" strike="noStrike" kern="1200" cap="all" baseline="0">
                <a:solidFill>
                  <a:schemeClr val="dk1">
                    <a:lumMod val="75000"/>
                    <a:lumOff val="25000"/>
                  </a:schemeClr>
                </a:solidFill>
                <a:latin typeface="+mn-lt"/>
                <a:ea typeface="+mn-ea"/>
                <a:cs typeface="+mn-cs"/>
              </a:defRPr>
            </a:pPr>
            <a:endParaRPr lang="es-CO"/>
          </a:p>
        </c:txPr>
        <c:crossAx val="231014192"/>
        <c:crosses val="autoZero"/>
        <c:auto val="1"/>
        <c:lblAlgn val="ctr"/>
        <c:lblOffset val="100"/>
        <c:noMultiLvlLbl val="0"/>
      </c:catAx>
      <c:valAx>
        <c:axId val="231014192"/>
        <c:scaling>
          <c:orientation val="minMax"/>
        </c:scaling>
        <c:delete val="1"/>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crossAx val="231013632"/>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000000000000899" l="0.70000000000000062" r="0.70000000000000062" t="0.75000000000000899" header="0.30000000000000032" footer="0.30000000000000032"/>
    <c:pageSetup orientation="portrait"/>
  </c:printSettings>
  <c:userShapes r:id="rId3"/>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4456036745406818E-2"/>
          <c:y val="0.1096631863748309"/>
          <c:w val="0.89332174103237105"/>
          <c:h val="0.75553412651612384"/>
        </c:manualLayout>
      </c:layout>
      <c:bar3DChart>
        <c:barDir val="col"/>
        <c:grouping val="clustered"/>
        <c:varyColors val="0"/>
        <c:ser>
          <c:idx val="0"/>
          <c:order val="0"/>
          <c:tx>
            <c:strRef>
              <c:f>'POR DEPENDENCIA'!$H$23</c:f>
              <c:strCache>
                <c:ptCount val="1"/>
                <c:pt idx="0">
                  <c:v>PROGRAMADO</c:v>
                </c:pt>
              </c:strCache>
            </c:strRef>
          </c:tx>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'POR DEPENDENCIA'!$G$24:$G$28</c:f>
              <c:numCache>
                <c:formatCode>General</c:formatCode>
                <c:ptCount val="5"/>
                <c:pt idx="0">
                  <c:v>2016</c:v>
                </c:pt>
                <c:pt idx="1">
                  <c:v>2017</c:v>
                </c:pt>
                <c:pt idx="2">
                  <c:v>2018</c:v>
                </c:pt>
                <c:pt idx="3">
                  <c:v>2019</c:v>
                </c:pt>
                <c:pt idx="4">
                  <c:v>2020</c:v>
                </c:pt>
              </c:numCache>
            </c:numRef>
          </c:cat>
          <c:val>
            <c:numRef>
              <c:f>'POR DEPENDENCIA'!$H$24:$H$28</c:f>
              <c:numCache>
                <c:formatCode>0.00</c:formatCode>
                <c:ptCount val="5"/>
                <c:pt idx="0">
                  <c:v>0</c:v>
                </c:pt>
                <c:pt idx="1">
                  <c:v>1</c:v>
                </c:pt>
                <c:pt idx="2">
                  <c:v>1</c:v>
                </c:pt>
                <c:pt idx="3">
                  <c:v>1</c:v>
                </c:pt>
                <c:pt idx="4">
                  <c:v>1</c:v>
                </c:pt>
              </c:numCache>
            </c:numRef>
          </c:val>
          <c:extLst>
            <c:ext xmlns:c16="http://schemas.microsoft.com/office/drawing/2014/chart" uri="{C3380CC4-5D6E-409C-BE32-E72D297353CC}">
              <c16:uniqueId val="{00000000-1709-4851-89D3-8D3364CEAB46}"/>
            </c:ext>
          </c:extLst>
        </c:ser>
        <c:ser>
          <c:idx val="1"/>
          <c:order val="1"/>
          <c:tx>
            <c:strRef>
              <c:f>'POR DEPENDENCIA'!$I$23</c:f>
              <c:strCache>
                <c:ptCount val="1"/>
                <c:pt idx="0">
                  <c:v>EJECUTADO</c:v>
                </c:pt>
              </c:strCache>
            </c:strRef>
          </c:tx>
          <c:spPr>
            <a:solidFill>
              <a:schemeClr val="accent2">
                <a:alpha val="85000"/>
              </a:schemeClr>
            </a:solidFill>
            <a:ln w="9525" cap="flat" cmpd="sng" algn="ctr">
              <a:solidFill>
                <a:schemeClr val="accent2">
                  <a:lumMod val="75000"/>
                </a:schemeClr>
              </a:solidFill>
              <a:round/>
            </a:ln>
            <a:effectLst/>
            <a:sp3d contourW="9525">
              <a:contourClr>
                <a:schemeClr val="accent2">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'POR DEPENDENCIA'!$G$24:$G$28</c:f>
              <c:numCache>
                <c:formatCode>General</c:formatCode>
                <c:ptCount val="5"/>
                <c:pt idx="0">
                  <c:v>2016</c:v>
                </c:pt>
                <c:pt idx="1">
                  <c:v>2017</c:v>
                </c:pt>
                <c:pt idx="2">
                  <c:v>2018</c:v>
                </c:pt>
                <c:pt idx="3">
                  <c:v>2019</c:v>
                </c:pt>
                <c:pt idx="4">
                  <c:v>2020</c:v>
                </c:pt>
              </c:numCache>
            </c:numRef>
          </c:cat>
          <c:val>
            <c:numRef>
              <c:f>'POR DEPENDENCIA'!$I$24:$I$28</c:f>
              <c:numCache>
                <c:formatCode>0.00</c:formatCode>
                <c:ptCount val="5"/>
                <c:pt idx="0">
                  <c:v>0</c:v>
                </c:pt>
                <c:pt idx="1">
                  <c:v>1</c:v>
                </c:pt>
                <c:pt idx="2">
                  <c:v>0.25</c:v>
                </c:pt>
                <c:pt idx="3">
                  <c:v>0</c:v>
                </c:pt>
                <c:pt idx="4">
                  <c:v>0</c:v>
                </c:pt>
              </c:numCache>
            </c:numRef>
          </c:val>
          <c:extLst>
            <c:ext xmlns:c16="http://schemas.microsoft.com/office/drawing/2014/chart" uri="{C3380CC4-5D6E-409C-BE32-E72D297353CC}">
              <c16:uniqueId val="{00000001-1709-4851-89D3-8D3364CEAB46}"/>
            </c:ext>
          </c:extLst>
        </c:ser>
        <c:ser>
          <c:idx val="2"/>
          <c:order val="2"/>
          <c:tx>
            <c:strRef>
              <c:f>'POR DEPENDENCIA'!$J$23</c:f>
              <c:strCache>
                <c:ptCount val="1"/>
              </c:strCache>
            </c:strRef>
          </c:tx>
          <c:spPr>
            <a:solidFill>
              <a:schemeClr val="accent3">
                <a:alpha val="85000"/>
              </a:schemeClr>
            </a:solidFill>
            <a:ln w="9525" cap="flat" cmpd="sng" algn="ctr">
              <a:solidFill>
                <a:schemeClr val="accent3">
                  <a:lumMod val="75000"/>
                </a:schemeClr>
              </a:solidFill>
              <a:round/>
            </a:ln>
            <a:effectLst/>
            <a:sp3d contourW="9525">
              <a:contourClr>
                <a:schemeClr val="accent3">
                  <a:lumMod val="75000"/>
                </a:schemeClr>
              </a:contourClr>
            </a:sp3d>
          </c:spPr>
          <c:invertIfNegative val="0"/>
          <c:cat>
            <c:numRef>
              <c:f>'POR DEPENDENCIA'!$G$24:$G$28</c:f>
              <c:numCache>
                <c:formatCode>General</c:formatCode>
                <c:ptCount val="5"/>
                <c:pt idx="0">
                  <c:v>2016</c:v>
                </c:pt>
                <c:pt idx="1">
                  <c:v>2017</c:v>
                </c:pt>
                <c:pt idx="2">
                  <c:v>2018</c:v>
                </c:pt>
                <c:pt idx="3">
                  <c:v>2019</c:v>
                </c:pt>
                <c:pt idx="4">
                  <c:v>2020</c:v>
                </c:pt>
              </c:numCache>
            </c:numRef>
          </c:cat>
          <c:val>
            <c:numRef>
              <c:f>'POR DEPENDENCIA'!$J$24:$J$28</c:f>
              <c:numCache>
                <c:formatCode>0.00</c:formatCode>
                <c:ptCount val="5"/>
              </c:numCache>
            </c:numRef>
          </c:val>
          <c:extLst>
            <c:ext xmlns:c16="http://schemas.microsoft.com/office/drawing/2014/chart" uri="{C3380CC4-5D6E-409C-BE32-E72D297353CC}">
              <c16:uniqueId val="{00000002-1709-4851-89D3-8D3364CEAB46}"/>
            </c:ext>
          </c:extLst>
        </c:ser>
        <c:dLbls>
          <c:showLegendKey val="0"/>
          <c:showVal val="0"/>
          <c:showCatName val="0"/>
          <c:showSerName val="0"/>
          <c:showPercent val="0"/>
          <c:showBubbleSize val="0"/>
        </c:dLbls>
        <c:gapWidth val="65"/>
        <c:shape val="box"/>
        <c:axId val="1211980751"/>
        <c:axId val="1211967439"/>
        <c:axId val="0"/>
      </c:bar3DChart>
      <c:catAx>
        <c:axId val="1211980751"/>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O"/>
          </a:p>
        </c:txPr>
        <c:crossAx val="1211967439"/>
        <c:crosses val="autoZero"/>
        <c:auto val="1"/>
        <c:lblAlgn val="ctr"/>
        <c:lblOffset val="100"/>
        <c:noMultiLvlLbl val="0"/>
      </c:catAx>
      <c:valAx>
        <c:axId val="1211967439"/>
        <c:scaling>
          <c:orientation val="minMax"/>
        </c:scaling>
        <c:delete val="1"/>
        <c:axPos val="l"/>
        <c:majorGridlines>
          <c:spPr>
            <a:ln w="9525" cap="flat" cmpd="sng" algn="ctr">
              <a:solidFill>
                <a:schemeClr val="dk1">
                  <a:lumMod val="15000"/>
                  <a:lumOff val="85000"/>
                </a:schemeClr>
              </a:solidFill>
              <a:round/>
            </a:ln>
            <a:effectLst/>
          </c:spPr>
        </c:majorGridlines>
        <c:numFmt formatCode="0.00" sourceLinked="1"/>
        <c:majorTickMark val="none"/>
        <c:minorTickMark val="none"/>
        <c:tickLblPos val="nextTo"/>
        <c:crossAx val="1211980751"/>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userShapes r:id="rId3"/>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8.4456036745406818E-2"/>
          <c:y val="0.1096631863748309"/>
          <c:w val="0.89332174103237105"/>
          <c:h val="0.75553412651612384"/>
        </c:manualLayout>
      </c:layout>
      <c:bar3DChart>
        <c:barDir val="col"/>
        <c:grouping val="clustered"/>
        <c:varyColors val="0"/>
        <c:ser>
          <c:idx val="0"/>
          <c:order val="0"/>
          <c:tx>
            <c:strRef>
              <c:f>'POR PROCESO'!$J$19</c:f>
              <c:strCache>
                <c:ptCount val="1"/>
                <c:pt idx="0">
                  <c:v>PROGRAMADO</c:v>
                </c:pt>
              </c:strCache>
            </c:strRef>
          </c:tx>
          <c:spPr>
            <a:solidFill>
              <a:schemeClr val="accent1">
                <a:alpha val="85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7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'POR PROCESO'!$I$20:$I$24</c:f>
              <c:numCache>
                <c:formatCode>General</c:formatCode>
                <c:ptCount val="5"/>
                <c:pt idx="0">
                  <c:v>2016</c:v>
                </c:pt>
                <c:pt idx="1">
                  <c:v>2017</c:v>
                </c:pt>
                <c:pt idx="2">
                  <c:v>2018</c:v>
                </c:pt>
                <c:pt idx="3">
                  <c:v>2019</c:v>
                </c:pt>
                <c:pt idx="4">
                  <c:v>2020</c:v>
                </c:pt>
              </c:numCache>
            </c:numRef>
          </c:cat>
          <c:val>
            <c:numRef>
              <c:f>'POR PROCESO'!$J$20:$J$24</c:f>
              <c:numCache>
                <c:formatCode>0.00</c:formatCode>
                <c:ptCount val="5"/>
                <c:pt idx="0">
                  <c:v>1</c:v>
                </c:pt>
                <c:pt idx="1">
                  <c:v>0</c:v>
                </c:pt>
                <c:pt idx="2">
                  <c:v>0</c:v>
                </c:pt>
                <c:pt idx="3">
                  <c:v>0</c:v>
                </c:pt>
                <c:pt idx="4">
                  <c:v>0</c:v>
                </c:pt>
              </c:numCache>
            </c:numRef>
          </c:val>
          <c:extLst>
            <c:ext xmlns:c16="http://schemas.microsoft.com/office/drawing/2014/chart" uri="{C3380CC4-5D6E-409C-BE32-E72D297353CC}">
              <c16:uniqueId val="{00000000-A1FB-46A8-B2A8-7CA1CAEA6515}"/>
            </c:ext>
          </c:extLst>
        </c:ser>
        <c:ser>
          <c:idx val="1"/>
          <c:order val="1"/>
          <c:tx>
            <c:strRef>
              <c:f>'POR PROCESO'!$K$19</c:f>
              <c:strCache>
                <c:ptCount val="1"/>
                <c:pt idx="0">
                  <c:v>EJECUTADO</c:v>
                </c:pt>
              </c:strCache>
            </c:strRef>
          </c:tx>
          <c:spPr>
            <a:solidFill>
              <a:schemeClr val="accent2">
                <a:alpha val="85000"/>
              </a:schemeClr>
            </a:solidFill>
            <a:ln w="9525" cap="flat" cmpd="sng" algn="ctr">
              <a:solidFill>
                <a:schemeClr val="accent2">
                  <a:lumMod val="75000"/>
                </a:schemeClr>
              </a:solidFill>
              <a:round/>
            </a:ln>
            <a:effectLst/>
            <a:sp3d contourW="9525">
              <a:contourClr>
                <a:schemeClr val="accent2">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6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numRef>
              <c:f>'POR PROCESO'!$I$20:$I$24</c:f>
              <c:numCache>
                <c:formatCode>General</c:formatCode>
                <c:ptCount val="5"/>
                <c:pt idx="0">
                  <c:v>2016</c:v>
                </c:pt>
                <c:pt idx="1">
                  <c:v>2017</c:v>
                </c:pt>
                <c:pt idx="2">
                  <c:v>2018</c:v>
                </c:pt>
                <c:pt idx="3">
                  <c:v>2019</c:v>
                </c:pt>
                <c:pt idx="4">
                  <c:v>2020</c:v>
                </c:pt>
              </c:numCache>
            </c:numRef>
          </c:cat>
          <c:val>
            <c:numRef>
              <c:f>'POR PROCESO'!$K$20:$K$24</c:f>
              <c:numCache>
                <c:formatCode>0.00</c:formatCode>
                <c:ptCount val="5"/>
                <c:pt idx="0">
                  <c:v>0.5</c:v>
                </c:pt>
                <c:pt idx="1">
                  <c:v>0.5</c:v>
                </c:pt>
                <c:pt idx="2">
                  <c:v>0</c:v>
                </c:pt>
                <c:pt idx="3">
                  <c:v>0</c:v>
                </c:pt>
                <c:pt idx="4">
                  <c:v>0</c:v>
                </c:pt>
              </c:numCache>
            </c:numRef>
          </c:val>
          <c:extLst>
            <c:ext xmlns:c16="http://schemas.microsoft.com/office/drawing/2014/chart" uri="{C3380CC4-5D6E-409C-BE32-E72D297353CC}">
              <c16:uniqueId val="{00000001-A1FB-46A8-B2A8-7CA1CAEA6515}"/>
            </c:ext>
          </c:extLst>
        </c:ser>
        <c:ser>
          <c:idx val="2"/>
          <c:order val="2"/>
          <c:tx>
            <c:strRef>
              <c:f>'POR PROCESO'!$L$19</c:f>
              <c:strCache>
                <c:ptCount val="1"/>
              </c:strCache>
            </c:strRef>
          </c:tx>
          <c:spPr>
            <a:solidFill>
              <a:schemeClr val="accent3">
                <a:alpha val="85000"/>
              </a:schemeClr>
            </a:solidFill>
            <a:ln w="9525" cap="flat" cmpd="sng" algn="ctr">
              <a:solidFill>
                <a:schemeClr val="accent3">
                  <a:lumMod val="75000"/>
                </a:schemeClr>
              </a:solidFill>
              <a:round/>
            </a:ln>
            <a:effectLst/>
            <a:sp3d contourW="9525">
              <a:contourClr>
                <a:schemeClr val="accent3">
                  <a:lumMod val="75000"/>
                </a:schemeClr>
              </a:contourClr>
            </a:sp3d>
          </c:spPr>
          <c:invertIfNegative val="0"/>
          <c:cat>
            <c:numRef>
              <c:f>'POR PROCESO'!$I$20:$I$24</c:f>
              <c:numCache>
                <c:formatCode>General</c:formatCode>
                <c:ptCount val="5"/>
                <c:pt idx="0">
                  <c:v>2016</c:v>
                </c:pt>
                <c:pt idx="1">
                  <c:v>2017</c:v>
                </c:pt>
                <c:pt idx="2">
                  <c:v>2018</c:v>
                </c:pt>
                <c:pt idx="3">
                  <c:v>2019</c:v>
                </c:pt>
                <c:pt idx="4">
                  <c:v>2020</c:v>
                </c:pt>
              </c:numCache>
            </c:numRef>
          </c:cat>
          <c:val>
            <c:numRef>
              <c:f>'POR PROCESO'!$L$20:$L$24</c:f>
              <c:numCache>
                <c:formatCode>0.00</c:formatCode>
                <c:ptCount val="5"/>
              </c:numCache>
            </c:numRef>
          </c:val>
          <c:extLst>
            <c:ext xmlns:c16="http://schemas.microsoft.com/office/drawing/2014/chart" uri="{C3380CC4-5D6E-409C-BE32-E72D297353CC}">
              <c16:uniqueId val="{00000002-A1FB-46A8-B2A8-7CA1CAEA6515}"/>
            </c:ext>
          </c:extLst>
        </c:ser>
        <c:dLbls>
          <c:showLegendKey val="0"/>
          <c:showVal val="0"/>
          <c:showCatName val="0"/>
          <c:showSerName val="0"/>
          <c:showPercent val="0"/>
          <c:showBubbleSize val="0"/>
        </c:dLbls>
        <c:gapWidth val="65"/>
        <c:shape val="box"/>
        <c:axId val="1211980751"/>
        <c:axId val="1211967439"/>
        <c:axId val="0"/>
      </c:bar3DChart>
      <c:catAx>
        <c:axId val="1211980751"/>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O"/>
          </a:p>
        </c:txPr>
        <c:crossAx val="1211967439"/>
        <c:crosses val="autoZero"/>
        <c:auto val="1"/>
        <c:lblAlgn val="ctr"/>
        <c:lblOffset val="100"/>
        <c:noMultiLvlLbl val="0"/>
      </c:catAx>
      <c:valAx>
        <c:axId val="1211967439"/>
        <c:scaling>
          <c:orientation val="minMax"/>
        </c:scaling>
        <c:delete val="1"/>
        <c:axPos val="l"/>
        <c:majorGridlines>
          <c:spPr>
            <a:ln w="9525" cap="flat" cmpd="sng" algn="ctr">
              <a:solidFill>
                <a:schemeClr val="dk1">
                  <a:lumMod val="15000"/>
                  <a:lumOff val="85000"/>
                </a:schemeClr>
              </a:solidFill>
              <a:round/>
            </a:ln>
            <a:effectLst/>
          </c:spPr>
        </c:majorGridlines>
        <c:numFmt formatCode="0.00" sourceLinked="1"/>
        <c:majorTickMark val="none"/>
        <c:minorTickMark val="none"/>
        <c:tickLblPos val="nextTo"/>
        <c:crossAx val="1211980751"/>
        <c:crosses val="autoZero"/>
        <c:crossBetween val="between"/>
      </c:valAx>
      <c:spPr>
        <a:noFill/>
        <a:ln>
          <a:noFill/>
        </a:ln>
        <a:effectLst/>
      </c:spPr>
    </c:plotArea>
    <c:plotVisOnly val="1"/>
    <c:dispBlanksAs val="gap"/>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 l="0.7" r="0.7" t="0.75" header="0.3" footer="0.3"/>
    <c:pageSetup/>
  </c:printSettings>
  <c:userShapes r:id="rId4"/>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0"/>
      <c:rotY val="0"/>
      <c:depthPercent val="60"/>
      <c:rAngAx val="0"/>
      <c:perspective val="100"/>
    </c:view3D>
    <c:floor>
      <c:thickness val="0"/>
      <c:spPr>
        <a:solidFill>
          <a:schemeClr val="lt1">
            <a:lumMod val="95000"/>
          </a:schemeClr>
        </a:solidFill>
        <a:ln>
          <a:noFill/>
        </a:ln>
        <a:effectLst/>
        <a:sp3d/>
      </c:spPr>
    </c:floor>
    <c:sideWall>
      <c:thickness val="0"/>
      <c:spPr>
        <a:noFill/>
        <a:ln>
          <a:noFill/>
        </a:ln>
        <a:effectLst/>
        <a:sp3d/>
      </c:spPr>
    </c:sideWall>
    <c:backWall>
      <c:thickness val="0"/>
      <c:spPr>
        <a:noFill/>
        <a:ln>
          <a:noFill/>
        </a:ln>
        <a:effectLst/>
        <a:sp3d/>
      </c:spPr>
    </c:backWall>
    <c:plotArea>
      <c:layout>
        <c:manualLayout>
          <c:layoutTarget val="inner"/>
          <c:xMode val="edge"/>
          <c:yMode val="edge"/>
          <c:x val="1.0547959583957685E-2"/>
          <c:y val="6.536509432928099E-2"/>
          <c:w val="0.94103865994131797"/>
          <c:h val="0.81051182267629862"/>
        </c:manualLayout>
      </c:layout>
      <c:bar3DChart>
        <c:barDir val="col"/>
        <c:grouping val="clustered"/>
        <c:varyColors val="0"/>
        <c:ser>
          <c:idx val="0"/>
          <c:order val="0"/>
          <c:tx>
            <c:strRef>
              <c:f>'POR PROCESO'!$R$19</c:f>
              <c:strCache>
                <c:ptCount val="1"/>
                <c:pt idx="0">
                  <c:v>META</c:v>
                </c:pt>
              </c:strCache>
            </c:strRef>
          </c:tx>
          <c:spPr>
            <a:solidFill>
              <a:schemeClr val="accent4">
                <a:lumMod val="60000"/>
                <a:lumOff val="40000"/>
              </a:schemeClr>
            </a:solidFill>
            <a:ln w="9525" cap="flat" cmpd="sng" algn="ctr">
              <a:solidFill>
                <a:schemeClr val="accent1">
                  <a:lumMod val="75000"/>
                </a:schemeClr>
              </a:solidFill>
              <a:round/>
            </a:ln>
            <a:effectLst/>
            <a:sp3d contourW="9525">
              <a:contourClr>
                <a:schemeClr val="accent1">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'POR PROCESO'!$P$20:$Q$23</c:f>
              <c:strCache>
                <c:ptCount val="4"/>
                <c:pt idx="0">
                  <c:v>1er TRIMESTRE</c:v>
                </c:pt>
                <c:pt idx="1">
                  <c:v>2do TRIMESTRE</c:v>
                </c:pt>
                <c:pt idx="2">
                  <c:v>3er TRIMESTRE</c:v>
                </c:pt>
                <c:pt idx="3">
                  <c:v>4to TRIMESTRE</c:v>
                </c:pt>
              </c:strCache>
            </c:strRef>
          </c:cat>
          <c:val>
            <c:numRef>
              <c:f>'POR PROCESO'!$R$20:$R$23</c:f>
              <c:numCache>
                <c:formatCode>#,##0.00</c:formatCode>
                <c:ptCount val="4"/>
                <c:pt idx="0">
                  <c:v>0</c:v>
                </c:pt>
                <c:pt idx="1">
                  <c:v>0</c:v>
                </c:pt>
                <c:pt idx="2">
                  <c:v>0</c:v>
                </c:pt>
                <c:pt idx="3">
                  <c:v>0</c:v>
                </c:pt>
              </c:numCache>
            </c:numRef>
          </c:val>
          <c:extLst>
            <c:ext xmlns:c16="http://schemas.microsoft.com/office/drawing/2014/chart" uri="{C3380CC4-5D6E-409C-BE32-E72D297353CC}">
              <c16:uniqueId val="{00000000-2A4D-4B29-B6B0-568D5D1A3AA0}"/>
            </c:ext>
          </c:extLst>
        </c:ser>
        <c:ser>
          <c:idx val="1"/>
          <c:order val="1"/>
          <c:tx>
            <c:strRef>
              <c:f>'POR PROCESO'!$S$19</c:f>
              <c:strCache>
                <c:ptCount val="1"/>
                <c:pt idx="0">
                  <c:v>LOGRO</c:v>
                </c:pt>
              </c:strCache>
            </c:strRef>
          </c:tx>
          <c:spPr>
            <a:solidFill>
              <a:srgbClr val="808000"/>
            </a:solidFill>
            <a:ln w="9525" cap="flat" cmpd="sng" algn="ctr">
              <a:solidFill>
                <a:schemeClr val="accent2">
                  <a:lumMod val="75000"/>
                </a:schemeClr>
              </a:solidFill>
              <a:round/>
            </a:ln>
            <a:effectLst/>
            <a:sp3d contourW="9525">
              <a:contourClr>
                <a:schemeClr val="accent2">
                  <a:lumMod val="75000"/>
                </a:schemeClr>
              </a:contourClr>
            </a:sp3d>
          </c:spPr>
          <c:invertIfNegative val="0"/>
          <c:dLbls>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dk1">
                        <a:lumMod val="75000"/>
                        <a:lumOff val="25000"/>
                      </a:schemeClr>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a:solidFill>
                        <a:schemeClr val="dk1">
                          <a:lumMod val="50000"/>
                          <a:lumOff val="50000"/>
                        </a:schemeClr>
                      </a:solidFill>
                    </a:ln>
                    <a:effectLst/>
                  </c:spPr>
                </c15:leaderLines>
              </c:ext>
            </c:extLst>
          </c:dLbls>
          <c:cat>
            <c:strRef>
              <c:f>'POR PROCESO'!$P$20:$Q$23</c:f>
              <c:strCache>
                <c:ptCount val="4"/>
                <c:pt idx="0">
                  <c:v>1er TRIMESTRE</c:v>
                </c:pt>
                <c:pt idx="1">
                  <c:v>2do TRIMESTRE</c:v>
                </c:pt>
                <c:pt idx="2">
                  <c:v>3er TRIMESTRE</c:v>
                </c:pt>
                <c:pt idx="3">
                  <c:v>4to TRIMESTRE</c:v>
                </c:pt>
              </c:strCache>
            </c:strRef>
          </c:cat>
          <c:val>
            <c:numRef>
              <c:f>'POR PROCESO'!$S$20:$S$23</c:f>
              <c:numCache>
                <c:formatCode>0.00</c:formatCode>
                <c:ptCount val="4"/>
                <c:pt idx="0">
                  <c:v>0</c:v>
                </c:pt>
                <c:pt idx="1">
                  <c:v>0</c:v>
                </c:pt>
                <c:pt idx="2">
                  <c:v>0</c:v>
                </c:pt>
                <c:pt idx="3">
                  <c:v>0</c:v>
                </c:pt>
              </c:numCache>
            </c:numRef>
          </c:val>
          <c:extLst>
            <c:ext xmlns:c16="http://schemas.microsoft.com/office/drawing/2014/chart" uri="{C3380CC4-5D6E-409C-BE32-E72D297353CC}">
              <c16:uniqueId val="{00000001-2A4D-4B29-B6B0-568D5D1A3AA0}"/>
            </c:ext>
          </c:extLst>
        </c:ser>
        <c:dLbls>
          <c:showLegendKey val="0"/>
          <c:showVal val="0"/>
          <c:showCatName val="0"/>
          <c:showSerName val="0"/>
          <c:showPercent val="0"/>
          <c:showBubbleSize val="0"/>
        </c:dLbls>
        <c:gapWidth val="65"/>
        <c:shape val="cylinder"/>
        <c:axId val="231013632"/>
        <c:axId val="231014192"/>
        <c:axId val="0"/>
      </c:bar3DChart>
      <c:catAx>
        <c:axId val="231013632"/>
        <c:scaling>
          <c:orientation val="minMax"/>
        </c:scaling>
        <c:delete val="0"/>
        <c:axPos val="b"/>
        <c:numFmt formatCode="General" sourceLinked="1"/>
        <c:majorTickMark val="none"/>
        <c:minorTickMark val="none"/>
        <c:tickLblPos val="nextTo"/>
        <c:spPr>
          <a:noFill/>
          <a:ln w="19050" cap="flat" cmpd="sng" algn="ctr">
            <a:solidFill>
              <a:schemeClr val="dk1">
                <a:lumMod val="75000"/>
                <a:lumOff val="25000"/>
              </a:schemeClr>
            </a:solidFill>
            <a:round/>
          </a:ln>
          <a:effectLst/>
        </c:spPr>
        <c:txPr>
          <a:bodyPr rot="-60000000" spcFirstLastPara="1" vertOverflow="ellipsis" vert="horz" wrap="square" anchor="ctr" anchorCtr="1"/>
          <a:lstStyle/>
          <a:p>
            <a:pPr>
              <a:defRPr sz="900" b="0" i="0" u="none" strike="noStrike" kern="1200" cap="all" baseline="0">
                <a:solidFill>
                  <a:schemeClr val="dk1">
                    <a:lumMod val="75000"/>
                    <a:lumOff val="25000"/>
                  </a:schemeClr>
                </a:solidFill>
                <a:latin typeface="+mn-lt"/>
                <a:ea typeface="+mn-ea"/>
                <a:cs typeface="+mn-cs"/>
              </a:defRPr>
            </a:pPr>
            <a:endParaRPr lang="es-CO"/>
          </a:p>
        </c:txPr>
        <c:crossAx val="231014192"/>
        <c:crosses val="autoZero"/>
        <c:auto val="1"/>
        <c:lblAlgn val="ctr"/>
        <c:lblOffset val="100"/>
        <c:noMultiLvlLbl val="0"/>
      </c:catAx>
      <c:valAx>
        <c:axId val="231014192"/>
        <c:scaling>
          <c:orientation val="minMax"/>
        </c:scaling>
        <c:delete val="1"/>
        <c:axPos val="l"/>
        <c:majorGridlines>
          <c:spPr>
            <a:ln w="9525" cap="flat" cmpd="sng" algn="ctr">
              <a:solidFill>
                <a:schemeClr val="dk1">
                  <a:lumMod val="15000"/>
                  <a:lumOff val="85000"/>
                </a:schemeClr>
              </a:solidFill>
              <a:round/>
            </a:ln>
            <a:effectLst/>
          </c:spPr>
        </c:majorGridlines>
        <c:numFmt formatCode="0%" sourceLinked="0"/>
        <c:majorTickMark val="none"/>
        <c:minorTickMark val="none"/>
        <c:tickLblPos val="nextTo"/>
        <c:crossAx val="231013632"/>
        <c:crosses val="autoZero"/>
        <c:crossBetween val="between"/>
      </c:valAx>
      <c:spPr>
        <a:noFill/>
        <a:ln>
          <a:noFill/>
        </a:ln>
        <a:effectLst/>
      </c:spPr>
    </c:plotArea>
    <c:plotVisOnly val="1"/>
    <c:dispBlanksAs val="zero"/>
    <c:showDLblsOverMax val="0"/>
  </c:chart>
  <c: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a:effectLst/>
  </c:spPr>
  <c:txPr>
    <a:bodyPr/>
    <a:lstStyle/>
    <a:p>
      <a:pPr>
        <a:defRPr/>
      </a:pPr>
      <a:endParaRPr lang="es-CO"/>
    </a:p>
  </c:txPr>
  <c:printSettings>
    <c:headerFooter/>
    <c:pageMargins b="0.75000000000000899" l="0.70000000000000062" r="0.70000000000000062" t="0.75000000000000899" header="0.30000000000000032" footer="0.30000000000000032"/>
    <c:pageSetup orientation="portrait"/>
  </c:printSettings>
  <c:userShapes r:id="rId3"/>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2.7073297124494144E-2"/>
          <c:y val="0.20079311122960988"/>
          <c:w val="0.97292670287550587"/>
          <c:h val="0.72194352106956394"/>
        </c:manualLayout>
      </c:layout>
      <c:barChart>
        <c:barDir val="bar"/>
        <c:grouping val="stacked"/>
        <c:varyColors val="0"/>
        <c:ser>
          <c:idx val="0"/>
          <c:order val="0"/>
          <c:spPr>
            <a:solidFill>
              <a:schemeClr val="accent1"/>
            </a:solidFill>
            <a:ln>
              <a:noFill/>
            </a:ln>
            <a:effectLst/>
          </c:spPr>
          <c:invertIfNegative val="0"/>
          <c:dLbls>
            <c:dLbl>
              <c:idx val="0"/>
              <c:layout>
                <c:manualLayout>
                  <c:x val="4.1266221216076641E-2"/>
                  <c:y val="0"/>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25BE-4D05-A1C1-9FA6247FAC9A}"/>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'PLAN DE DESARROLLO'!$C$30</c:f>
              <c:numCache>
                <c:formatCode>0%</c:formatCode>
                <c:ptCount val="1"/>
                <c:pt idx="0">
                  <c:v>0.11297034918878884</c:v>
                </c:pt>
              </c:numCache>
            </c:numRef>
          </c:val>
          <c:extLst>
            <c:ext xmlns:c16="http://schemas.microsoft.com/office/drawing/2014/chart" uri="{C3380CC4-5D6E-409C-BE32-E72D297353CC}">
              <c16:uniqueId val="{00000000-55CD-4ADC-B8C8-73818C079572}"/>
            </c:ext>
          </c:extLst>
        </c:ser>
        <c:ser>
          <c:idx val="1"/>
          <c:order val="1"/>
          <c:spPr>
            <a:solidFill>
              <a:schemeClr val="accent2"/>
            </a:solidFill>
            <a:ln>
              <a:noFill/>
            </a:ln>
            <a:effectLst/>
          </c:spPr>
          <c:invertIfNegative val="0"/>
          <c:dLbls>
            <c:dLbl>
              <c:idx val="0"/>
              <c:layout>
                <c:manualLayout>
                  <c:x val="4.2652932472908828E-2"/>
                  <c:y val="-7.4209821580062629E-17"/>
                </c:manualLayout>
              </c:layout>
              <c:dLblPos val="ctr"/>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25BE-4D05-A1C1-9FA6247FAC9A}"/>
                </c:ext>
              </c:extLst>
            </c:dLbl>
            <c:numFmt formatCode="0%" sourceLinked="0"/>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dLblPos val="ctr"/>
            <c:showLegendKey val="0"/>
            <c:showVal val="1"/>
            <c:showCatName val="0"/>
            <c:showSerName val="0"/>
            <c:showPercent val="0"/>
            <c:showBubbleSize val="0"/>
            <c:showLeaderLines val="0"/>
            <c:extLst>
              <c:ext xmlns:c15="http://schemas.microsoft.com/office/drawing/2012/chart" uri="{CE6537A1-D6FC-4f65-9D91-7224C49458BB}">
                <c15:showLeaderLines val="0"/>
              </c:ext>
            </c:extLst>
          </c:dLbls>
          <c:val>
            <c:numRef>
              <c:f>'PLAN DE DESARROLLO'!$D$30</c:f>
              <c:numCache>
                <c:formatCode>0%</c:formatCode>
                <c:ptCount val="1"/>
                <c:pt idx="0">
                  <c:v>0.29011768947891398</c:v>
                </c:pt>
              </c:numCache>
            </c:numRef>
          </c:val>
          <c:extLst>
            <c:ext xmlns:c16="http://schemas.microsoft.com/office/drawing/2014/chart" uri="{C3380CC4-5D6E-409C-BE32-E72D297353CC}">
              <c16:uniqueId val="{00000005-55CD-4ADC-B8C8-73818C079572}"/>
            </c:ext>
          </c:extLst>
        </c:ser>
        <c:ser>
          <c:idx val="2"/>
          <c:order val="2"/>
          <c:spPr>
            <a:solidFill>
              <a:schemeClr val="accent3"/>
            </a:solidFill>
            <a:ln>
              <a:noFill/>
            </a:ln>
            <a:effectLst/>
          </c:spPr>
          <c:invertIfNegative val="0"/>
          <c:dLbls>
            <c:dLbl>
              <c:idx val="0"/>
              <c:layout>
                <c:manualLayout>
                  <c:x val="2.4326337204128964E-2"/>
                  <c:y val="-7.4209821580062629E-17"/>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1592-44D4-AE39-37D2A8E2E4B6}"/>
                </c:ext>
              </c:extLst>
            </c:dLbl>
            <c:spPr>
              <a:noFill/>
              <a:ln>
                <a:noFill/>
              </a:ln>
              <a:effectLst/>
            </c:spPr>
            <c:txPr>
              <a:bodyPr rot="0" spcFirstLastPara="1" vertOverflow="ellipsis" vert="horz" wrap="square" lIns="38100" tIns="19050" rIns="38100" bIns="19050" anchor="ctr" anchorCtr="1">
                <a:spAutoFit/>
              </a:bodyPr>
              <a:lstStyle/>
              <a:p>
                <a:pPr>
                  <a:defRPr sz="900" b="0" i="0" u="none" strike="noStrike" kern="1200" baseline="0">
                    <a:solidFill>
                      <a:schemeClr val="bg1"/>
                    </a:solidFill>
                    <a:latin typeface="+mn-lt"/>
                    <a:ea typeface="+mn-ea"/>
                    <a:cs typeface="+mn-cs"/>
                  </a:defRPr>
                </a:pPr>
                <a:endParaRPr lang="es-CO"/>
              </a:p>
            </c:txPr>
            <c:showLegendKey val="0"/>
            <c:showVal val="1"/>
            <c:showCatName val="0"/>
            <c:showSerName val="0"/>
            <c:showPercent val="0"/>
            <c:showBubbleSize val="0"/>
            <c:showLeaderLines val="0"/>
            <c:extLst>
              <c:ext xmlns:c15="http://schemas.microsoft.com/office/drawing/2012/chart" uri="{CE6537A1-D6FC-4f65-9D91-7224C49458BB}">
                <c15:showLeaderLines val="1"/>
                <c15:leaderLines>
                  <c:spPr>
                    <a:ln w="9525" cap="flat" cmpd="sng" algn="ctr">
                      <a:solidFill>
                        <a:schemeClr val="tx1">
                          <a:lumMod val="35000"/>
                          <a:lumOff val="65000"/>
                        </a:schemeClr>
                      </a:solidFill>
                      <a:round/>
                    </a:ln>
                    <a:effectLst/>
                  </c:spPr>
                </c15:leaderLines>
              </c:ext>
            </c:extLst>
          </c:dLbls>
          <c:val>
            <c:numRef>
              <c:f>'PLAN DE DESARROLLO'!$E$30</c:f>
              <c:numCache>
                <c:formatCode>0%</c:formatCode>
                <c:ptCount val="1"/>
                <c:pt idx="0">
                  <c:v>0.153246964652998</c:v>
                </c:pt>
              </c:numCache>
            </c:numRef>
          </c:val>
          <c:extLst>
            <c:ext xmlns:c16="http://schemas.microsoft.com/office/drawing/2014/chart" uri="{C3380CC4-5D6E-409C-BE32-E72D297353CC}">
              <c16:uniqueId val="{00000006-55CD-4ADC-B8C8-73818C079572}"/>
            </c:ext>
          </c:extLst>
        </c:ser>
        <c:ser>
          <c:idx val="3"/>
          <c:order val="3"/>
          <c:spPr>
            <a:solidFill>
              <a:schemeClr val="accent4"/>
            </a:solidFill>
            <a:ln>
              <a:noFill/>
            </a:ln>
            <a:effectLst/>
          </c:spPr>
          <c:invertIfNegative val="0"/>
          <c:val>
            <c:numRef>
              <c:f>'PLAN DE DESARROLLO'!$F$30</c:f>
              <c:numCache>
                <c:formatCode>General</c:formatCode>
                <c:ptCount val="1"/>
                <c:pt idx="0">
                  <c:v>0</c:v>
                </c:pt>
              </c:numCache>
            </c:numRef>
          </c:val>
          <c:extLst>
            <c:ext xmlns:c16="http://schemas.microsoft.com/office/drawing/2014/chart" uri="{C3380CC4-5D6E-409C-BE32-E72D297353CC}">
              <c16:uniqueId val="{00000007-55CD-4ADC-B8C8-73818C079572}"/>
            </c:ext>
          </c:extLst>
        </c:ser>
        <c:ser>
          <c:idx val="4"/>
          <c:order val="4"/>
          <c:spPr>
            <a:solidFill>
              <a:schemeClr val="accent5"/>
            </a:solidFill>
            <a:ln>
              <a:noFill/>
            </a:ln>
            <a:effectLst/>
          </c:spPr>
          <c:invertIfNegative val="0"/>
          <c:val>
            <c:numRef>
              <c:f>'PLAN DE DESARROLLO'!$G$30</c:f>
              <c:numCache>
                <c:formatCode>General</c:formatCode>
                <c:ptCount val="1"/>
                <c:pt idx="0">
                  <c:v>0</c:v>
                </c:pt>
              </c:numCache>
            </c:numRef>
          </c:val>
          <c:extLst>
            <c:ext xmlns:c16="http://schemas.microsoft.com/office/drawing/2014/chart" uri="{C3380CC4-5D6E-409C-BE32-E72D297353CC}">
              <c16:uniqueId val="{00000008-55CD-4ADC-B8C8-73818C079572}"/>
            </c:ext>
          </c:extLst>
        </c:ser>
        <c:dLbls>
          <c:showLegendKey val="0"/>
          <c:showVal val="0"/>
          <c:showCatName val="0"/>
          <c:showSerName val="0"/>
          <c:showPercent val="0"/>
          <c:showBubbleSize val="0"/>
        </c:dLbls>
        <c:gapWidth val="150"/>
        <c:overlap val="100"/>
        <c:axId val="1774105104"/>
        <c:axId val="1774103440"/>
      </c:barChart>
      <c:catAx>
        <c:axId val="1774105104"/>
        <c:scaling>
          <c:orientation val="minMax"/>
        </c:scaling>
        <c:delete val="1"/>
        <c:axPos val="l"/>
        <c:majorTickMark val="none"/>
        <c:minorTickMark val="none"/>
        <c:tickLblPos val="nextTo"/>
        <c:crossAx val="1774103440"/>
        <c:crosses val="autoZero"/>
        <c:auto val="1"/>
        <c:lblAlgn val="ctr"/>
        <c:lblOffset val="100"/>
        <c:noMultiLvlLbl val="0"/>
      </c:catAx>
      <c:valAx>
        <c:axId val="1774103440"/>
        <c:scaling>
          <c:orientation val="minMax"/>
          <c:max val="1"/>
        </c:scaling>
        <c:delete val="1"/>
        <c:axPos val="b"/>
        <c:numFmt formatCode="0%" sourceLinked="1"/>
        <c:majorTickMark val="none"/>
        <c:minorTickMark val="none"/>
        <c:tickLblPos val="nextTo"/>
        <c:crossAx val="1774105104"/>
        <c:crosses val="autoZero"/>
        <c:crossBetween val="between"/>
      </c:valAx>
      <c:spPr>
        <a:noFill/>
        <a:ln>
          <a:noFill/>
        </a:ln>
        <a:effectLst/>
      </c:spPr>
    </c:plotArea>
    <c:plotVisOnly val="1"/>
    <c:dispBlanksAs val="gap"/>
    <c:showDLblsOverMax val="0"/>
  </c:chart>
  <c:spPr>
    <a:noFill/>
    <a:ln w="9525" cap="flat" cmpd="sng" algn="ctr">
      <a:noFill/>
      <a:round/>
    </a:ln>
    <a:effectLst/>
  </c:spPr>
  <c:txPr>
    <a:bodyPr/>
    <a:lstStyle/>
    <a:p>
      <a:pPr>
        <a:defRPr/>
      </a:pPr>
      <a:endParaRPr lang="es-CO"/>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555510417441629"/>
          <c:y val="9.4359380976145685E-2"/>
          <c:w val="0.71806407364908531"/>
          <c:h val="0.80960174593421341"/>
        </c:manualLayout>
      </c:layout>
      <c:doughnutChart>
        <c:varyColors val="1"/>
        <c:ser>
          <c:idx val="0"/>
          <c:order val="0"/>
          <c:spP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noFill/>
            </a:ln>
            <a:scene3d>
              <a:camera prst="orthographicFront"/>
              <a:lightRig rig="threePt" dir="t"/>
            </a:scene3d>
            <a:sp3d>
              <a:bevelT w="12700"/>
              <a:bevelB w="12700"/>
            </a:sp3d>
          </c:spPr>
          <c:dPt>
            <c:idx val="0"/>
            <c:bubble3D val="0"/>
            <c:spPr>
              <a:solidFill>
                <a:srgbClr val="FF0000"/>
              </a:solidFill>
              <a:ln>
                <a:noFill/>
              </a:ln>
              <a:scene3d>
                <a:camera prst="orthographicFront"/>
                <a:lightRig rig="threePt" dir="t"/>
              </a:scene3d>
              <a:sp3d>
                <a:bevelT w="12700"/>
                <a:bevelB w="12700"/>
              </a:sp3d>
            </c:spPr>
            <c:extLst>
              <c:ext xmlns:c16="http://schemas.microsoft.com/office/drawing/2014/chart" uri="{C3380CC4-5D6E-409C-BE32-E72D297353CC}">
                <c16:uniqueId val="{00000001-D1A6-449E-A0E6-2F9C78379E46}"/>
              </c:ext>
            </c:extLst>
          </c:dPt>
          <c:dPt>
            <c:idx val="1"/>
            <c:bubble3D val="0"/>
            <c:spPr>
              <a:gradFill flip="none" rotWithShape="1">
                <a:gsLst>
                  <a:gs pos="0">
                    <a:srgbClr val="FF0000"/>
                  </a:gs>
                  <a:gs pos="98000">
                    <a:srgbClr val="FF3300"/>
                  </a:gs>
                </a:gsLst>
                <a:path path="circle">
                  <a:fillToRect t="100000" r="100000"/>
                </a:path>
                <a:tileRect l="-100000" b="-100000"/>
              </a:gradFill>
              <a:ln>
                <a:noFill/>
              </a:ln>
              <a:scene3d>
                <a:camera prst="orthographicFront"/>
                <a:lightRig rig="threePt" dir="t"/>
              </a:scene3d>
              <a:sp3d>
                <a:bevelT w="12700"/>
                <a:bevelB w="12700"/>
              </a:sp3d>
            </c:spPr>
            <c:extLst>
              <c:ext xmlns:c16="http://schemas.microsoft.com/office/drawing/2014/chart" uri="{C3380CC4-5D6E-409C-BE32-E72D297353CC}">
                <c16:uniqueId val="{00000003-D1A6-449E-A0E6-2F9C78379E46}"/>
              </c:ext>
            </c:extLst>
          </c:dPt>
          <c:dPt>
            <c:idx val="2"/>
            <c:bubble3D val="0"/>
            <c:spPr>
              <a:gradFill flip="none" rotWithShape="1">
                <a:gsLst>
                  <a:gs pos="31000">
                    <a:srgbClr val="FF0000"/>
                  </a:gs>
                  <a:gs pos="80000">
                    <a:schemeClr val="accent4">
                      <a:lumMod val="60000"/>
                      <a:lumOff val="40000"/>
                    </a:schemeClr>
                  </a:gs>
                </a:gsLst>
                <a:lin ang="189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5-D1A6-449E-A0E6-2F9C78379E46}"/>
              </c:ext>
            </c:extLst>
          </c:dPt>
          <c:dPt>
            <c:idx val="3"/>
            <c:bubble3D val="0"/>
            <c:spPr>
              <a:gradFill flip="none" rotWithShape="1">
                <a:gsLst>
                  <a:gs pos="0">
                    <a:srgbClr val="FF0000"/>
                  </a:gs>
                  <a:gs pos="81000">
                    <a:srgbClr val="FFC000"/>
                  </a:gs>
                  <a:gs pos="36000">
                    <a:srgbClr val="FFC000"/>
                  </a:gs>
                </a:gsLst>
                <a:lin ang="189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7-D1A6-449E-A0E6-2F9C78379E46}"/>
              </c:ext>
            </c:extLst>
          </c:dPt>
          <c:dPt>
            <c:idx val="4"/>
            <c:bubble3D val="0"/>
            <c:spPr>
              <a:gradFill flip="none" rotWithShape="1">
                <a:gsLst>
                  <a:gs pos="0">
                    <a:srgbClr val="FFFF00"/>
                  </a:gs>
                  <a:gs pos="100000">
                    <a:srgbClr val="FFFF00"/>
                  </a:gs>
                </a:gsLst>
                <a:lin ang="189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9-D1A6-449E-A0E6-2F9C78379E46}"/>
              </c:ext>
            </c:extLst>
          </c:dPt>
          <c:dPt>
            <c:idx val="5"/>
            <c:bubble3D val="0"/>
            <c:spPr>
              <a:gradFill flip="none" rotWithShape="1">
                <a:gsLst>
                  <a:gs pos="0">
                    <a:srgbClr val="FFFF00"/>
                  </a:gs>
                  <a:gs pos="100000">
                    <a:schemeClr val="accent6">
                      <a:lumMod val="30000"/>
                      <a:lumOff val="70000"/>
                    </a:schemeClr>
                  </a:gs>
                </a:gsLst>
                <a:lin ang="27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B-D1A6-449E-A0E6-2F9C78379E46}"/>
              </c:ext>
            </c:extLst>
          </c:dPt>
          <c:dPt>
            <c:idx val="6"/>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D-D1A6-449E-A0E6-2F9C78379E46}"/>
              </c:ext>
            </c:extLst>
          </c:dPt>
          <c:dPt>
            <c:idx val="7"/>
            <c:bubble3D val="0"/>
            <c:spPr>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F-D1A6-449E-A0E6-2F9C78379E46}"/>
              </c:ext>
            </c:extLst>
          </c:dPt>
          <c:dPt>
            <c:idx val="8"/>
            <c:bubble3D val="0"/>
            <c:spPr>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11-D1A6-449E-A0E6-2F9C78379E46}"/>
              </c:ext>
            </c:extLst>
          </c:dPt>
          <c:dPt>
            <c:idx val="9"/>
            <c:bubble3D val="0"/>
            <c:spPr>
              <a:solidFill>
                <a:schemeClr val="accent6">
                  <a:lumMod val="75000"/>
                </a:schemeClr>
              </a:solidFill>
              <a:ln>
                <a:noFill/>
              </a:ln>
              <a:scene3d>
                <a:camera prst="orthographicFront"/>
                <a:lightRig rig="threePt" dir="t"/>
              </a:scene3d>
              <a:sp3d>
                <a:bevelT w="12700"/>
                <a:bevelB w="12700"/>
              </a:sp3d>
            </c:spPr>
            <c:extLst>
              <c:ext xmlns:c16="http://schemas.microsoft.com/office/drawing/2014/chart" uri="{C3380CC4-5D6E-409C-BE32-E72D297353CC}">
                <c16:uniqueId val="{00000013-D1A6-449E-A0E6-2F9C78379E46}"/>
              </c:ext>
            </c:extLst>
          </c:dPt>
          <c:dPt>
            <c:idx val="10"/>
            <c:bubble3D val="0"/>
            <c:spPr>
              <a:noFill/>
              <a:ln>
                <a:noFill/>
              </a:ln>
              <a:scene3d>
                <a:camera prst="orthographicFront"/>
                <a:lightRig rig="threePt" dir="t"/>
              </a:scene3d>
              <a:sp3d>
                <a:bevelT w="12700"/>
                <a:bevelB w="12700"/>
              </a:sp3d>
            </c:spPr>
            <c:extLst>
              <c:ext xmlns:c16="http://schemas.microsoft.com/office/drawing/2014/chart" uri="{C3380CC4-5D6E-409C-BE32-E72D297353CC}">
                <c16:uniqueId val="{00000015-D1A6-449E-A0E6-2F9C78379E46}"/>
              </c:ext>
            </c:extLst>
          </c:dPt>
          <c:dLbls>
            <c:dLbl>
              <c:idx val="0"/>
              <c:layout>
                <c:manualLayout>
                  <c:x val="-4.8359240069084652E-2"/>
                  <c:y val="-9.5011876484560567E-2"/>
                </c:manualLayout>
              </c:layout>
              <c:tx>
                <c:rich>
                  <a:bodyPr/>
                  <a:lstStyle/>
                  <a:p>
                    <a:r>
                      <a:rPr lang="en-US"/>
                      <a:t>10%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1A6-449E-A0E6-2F9C78379E46}"/>
                </c:ext>
              </c:extLst>
            </c:dLbl>
            <c:dLbl>
              <c:idx val="1"/>
              <c:layout>
                <c:manualLayout>
                  <c:x val="-3.223949337938975E-2"/>
                  <c:y val="-0.10768012668250197"/>
                </c:manualLayout>
              </c:layout>
              <c:tx>
                <c:rich>
                  <a:bodyPr/>
                  <a:lstStyle/>
                  <a:p>
                    <a:r>
                      <a:rPr lang="en-US"/>
                      <a:t>20%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1A6-449E-A0E6-2F9C78379E46}"/>
                </c:ext>
              </c:extLst>
            </c:dLbl>
            <c:dLbl>
              <c:idx val="2"/>
              <c:layout>
                <c:manualLayout>
                  <c:x val="-9.2112838226827871E-3"/>
                  <c:y val="-0.10451306413301664"/>
                </c:manualLayout>
              </c:layout>
              <c:tx>
                <c:rich>
                  <a:bodyPr/>
                  <a:lstStyle/>
                  <a:p>
                    <a:r>
                      <a:rPr lang="en-US"/>
                      <a:t>30%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1A6-449E-A0E6-2F9C78379E46}"/>
                </c:ext>
              </c:extLst>
            </c:dLbl>
            <c:dLbl>
              <c:idx val="3"/>
              <c:layout>
                <c:manualLayout>
                  <c:x val="1.8422567645365574E-2"/>
                  <c:y val="-9.5011876484560567E-2"/>
                </c:manualLayout>
              </c:layout>
              <c:tx>
                <c:rich>
                  <a:bodyPr/>
                  <a:lstStyle/>
                  <a:p>
                    <a:r>
                      <a:rPr lang="en-US"/>
                      <a:t>40%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1A6-449E-A0E6-2F9C78379E46}"/>
                </c:ext>
              </c:extLst>
            </c:dLbl>
            <c:dLbl>
              <c:idx val="4"/>
              <c:layout>
                <c:manualLayout>
                  <c:x val="5.3462722565084768E-2"/>
                  <c:y val="-6.4599396858688374E-2"/>
                </c:manualLayout>
              </c:layout>
              <c:tx>
                <c:rich>
                  <a:bodyPr/>
                  <a:lstStyle/>
                  <a:p>
                    <a:r>
                      <a:rPr lang="en-US"/>
                      <a:t>50%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1A6-449E-A0E6-2F9C78379E46}"/>
                </c:ext>
              </c:extLst>
            </c:dLbl>
            <c:dLbl>
              <c:idx val="5"/>
              <c:layout>
                <c:manualLayout>
                  <c:x val="7.5993091537132906E-2"/>
                  <c:y val="-6.320541760722348E-2"/>
                </c:manualLayout>
              </c:layout>
              <c:tx>
                <c:rich>
                  <a:bodyPr/>
                  <a:lstStyle/>
                  <a:p>
                    <a:r>
                      <a:rPr lang="en-US"/>
                      <a:t>60%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1A6-449E-A0E6-2F9C78379E46}"/>
                </c:ext>
              </c:extLst>
            </c:dLbl>
            <c:dLbl>
              <c:idx val="6"/>
              <c:layout>
                <c:manualLayout>
                  <c:x val="9.6718480138169263E-2"/>
                  <c:y val="-3.0097817908201655E-2"/>
                </c:manualLayout>
              </c:layout>
              <c:tx>
                <c:rich>
                  <a:bodyPr/>
                  <a:lstStyle/>
                  <a:p>
                    <a:r>
                      <a:rPr lang="en-US"/>
                      <a:t>70%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1A6-449E-A0E6-2F9C78379E46}"/>
                </c:ext>
              </c:extLst>
            </c:dLbl>
            <c:dLbl>
              <c:idx val="7"/>
              <c:layout>
                <c:manualLayout>
                  <c:x val="9.6718480138169263E-2"/>
                  <c:y val="-1.2039127163280689E-2"/>
                </c:manualLayout>
              </c:layout>
              <c:tx>
                <c:rich>
                  <a:bodyPr/>
                  <a:lstStyle/>
                  <a:p>
                    <a:r>
                      <a:rPr lang="en-US"/>
                      <a:t>80%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1A6-449E-A0E6-2F9C78379E46}"/>
                </c:ext>
              </c:extLst>
            </c:dLbl>
            <c:dLbl>
              <c:idx val="8"/>
              <c:layout>
                <c:manualLayout>
                  <c:x val="8.9810017271157172E-2"/>
                  <c:y val="2.4078254326561323E-2"/>
                </c:manualLayout>
              </c:layout>
              <c:tx>
                <c:rich>
                  <a:bodyPr/>
                  <a:lstStyle/>
                  <a:p>
                    <a:r>
                      <a:rPr lang="en-US"/>
                      <a:t>90%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1A6-449E-A0E6-2F9C78379E46}"/>
                </c:ext>
              </c:extLst>
            </c:dLbl>
            <c:dLbl>
              <c:idx val="9"/>
              <c:layout>
                <c:manualLayout>
                  <c:x val="8.0768545875443812E-2"/>
                  <c:y val="4.2161775062898768E-2"/>
                </c:manualLayout>
              </c:layout>
              <c:tx>
                <c:rich>
                  <a:bodyPr/>
                  <a:lstStyle/>
                  <a:p>
                    <a:r>
                      <a:rPr lang="en-US"/>
                      <a:t>100%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1A6-449E-A0E6-2F9C78379E46}"/>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1A6-449E-A0E6-2F9C78379E46}"/>
                </c:ext>
              </c:extLst>
            </c:dLbl>
            <c:spPr>
              <a:noFill/>
              <a:ln>
                <a:noFill/>
              </a:ln>
              <a:effectLst/>
              <a:scene3d>
                <a:camera prst="orthographicFront"/>
                <a:lightRig rig="threePt" dir="t"/>
              </a:scene3d>
              <a:sp3d>
                <a:bevelT w="6350"/>
              </a:sp3d>
            </c:spPr>
            <c:txPr>
              <a:bodyPr wrap="square" lIns="38100" tIns="19050" rIns="38100" bIns="19050" anchor="ctr">
                <a:spAutoFit/>
              </a:bodyPr>
              <a:lstStyle/>
              <a:p>
                <a:pPr>
                  <a:defRPr b="1">
                    <a:solidFill>
                      <a:schemeClr val="bg1"/>
                    </a:solidFill>
                  </a:defRPr>
                </a:pPr>
                <a:endParaRPr lang="es-CO"/>
              </a:p>
            </c:txPr>
            <c:showLegendKey val="0"/>
            <c:showVal val="0"/>
            <c:showCatName val="0"/>
            <c:showSerName val="0"/>
            <c:showPercent val="0"/>
            <c:showBubbleSize val="0"/>
            <c:showLeaderLines val="0"/>
            <c:extLst>
              <c:ext xmlns:c15="http://schemas.microsoft.com/office/drawing/2012/chart" uri="{CE6537A1-D6FC-4f65-9D91-7224C49458BB}">
                <c15:showDataLabelsRange val="1"/>
              </c:ext>
            </c:extLst>
          </c:dLbls>
          <c:cat>
            <c:numRef>
              <c:f>[2]velocimetro!$A$24:$A$34</c:f>
              <c:numCache>
                <c:formatCode>0%</c:formatCode>
                <c:ptCount val="11"/>
                <c:pt idx="0">
                  <c:v>0</c:v>
                </c:pt>
                <c:pt idx="1">
                  <c:v>0.1</c:v>
                </c:pt>
                <c:pt idx="2">
                  <c:v>0.2</c:v>
                </c:pt>
                <c:pt idx="3">
                  <c:v>0.3</c:v>
                </c:pt>
                <c:pt idx="4">
                  <c:v>0.4</c:v>
                </c:pt>
                <c:pt idx="5">
                  <c:v>0.5</c:v>
                </c:pt>
                <c:pt idx="6">
                  <c:v>0.6</c:v>
                </c:pt>
                <c:pt idx="7">
                  <c:v>0.7</c:v>
                </c:pt>
                <c:pt idx="8">
                  <c:v>0.8</c:v>
                </c:pt>
                <c:pt idx="9">
                  <c:v>0.9</c:v>
                </c:pt>
                <c:pt idx="10">
                  <c:v>1</c:v>
                </c:pt>
              </c:numCache>
            </c:numRef>
          </c:cat>
          <c:val>
            <c:numRef>
              <c:f>[3]velocimetro!$B$2:$B$12</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c:ext xmlns:c16="http://schemas.microsoft.com/office/drawing/2014/chart" uri="{C3380CC4-5D6E-409C-BE32-E72D297353CC}">
              <c16:uniqueId val="{00000016-D1A6-449E-A0E6-2F9C78379E46}"/>
            </c:ext>
          </c:extLst>
        </c:ser>
        <c:dLbls>
          <c:showLegendKey val="0"/>
          <c:showVal val="0"/>
          <c:showCatName val="0"/>
          <c:showSerName val="0"/>
          <c:showPercent val="0"/>
          <c:showBubbleSize val="0"/>
          <c:showLeaderLines val="0"/>
        </c:dLbls>
        <c:firstSliceAng val="270"/>
        <c:holeSize val="82"/>
      </c:doughnutChart>
      <c:scatterChart>
        <c:scatterStyle val="smoothMarker"/>
        <c:varyColors val="0"/>
        <c:ser>
          <c:idx val="1"/>
          <c:order val="1"/>
          <c:marker>
            <c:symbol val="none"/>
          </c:marker>
          <c:xVal>
            <c:numRef>
              <c:f>PLANES!$B$24:$B$25</c:f>
              <c:numCache>
                <c:formatCode>General</c:formatCode>
                <c:ptCount val="2"/>
                <c:pt idx="0">
                  <c:v>0</c:v>
                </c:pt>
                <c:pt idx="1">
                  <c:v>0.17605916065104832</c:v>
                </c:pt>
              </c:numCache>
            </c:numRef>
          </c:xVal>
          <c:yVal>
            <c:numRef>
              <c:f>PLANES!$C$24:$C$25</c:f>
              <c:numCache>
                <c:formatCode>General</c:formatCode>
                <c:ptCount val="2"/>
                <c:pt idx="0">
                  <c:v>0</c:v>
                </c:pt>
                <c:pt idx="1">
                  <c:v>0.98437958732942465</c:v>
                </c:pt>
              </c:numCache>
            </c:numRef>
          </c:yVal>
          <c:smooth val="1"/>
          <c:extLst>
            <c:ext xmlns:c16="http://schemas.microsoft.com/office/drawing/2014/chart" uri="{C3380CC4-5D6E-409C-BE32-E72D297353CC}">
              <c16:uniqueId val="{00000017-D1A6-449E-A0E6-2F9C78379E46}"/>
            </c:ext>
          </c:extLst>
        </c:ser>
        <c:dLbls>
          <c:showLegendKey val="0"/>
          <c:showVal val="0"/>
          <c:showCatName val="0"/>
          <c:showSerName val="0"/>
          <c:showPercent val="0"/>
          <c:showBubbleSize val="0"/>
        </c:dLbls>
        <c:axId val="2121289664"/>
        <c:axId val="2121274272"/>
      </c:scatterChart>
      <c:valAx>
        <c:axId val="2121274272"/>
        <c:scaling>
          <c:orientation val="minMax"/>
          <c:max val="1"/>
          <c:min val="-1"/>
        </c:scaling>
        <c:delete val="1"/>
        <c:axPos val="l"/>
        <c:numFmt formatCode="General" sourceLinked="1"/>
        <c:majorTickMark val="out"/>
        <c:minorTickMark val="none"/>
        <c:tickLblPos val="nextTo"/>
        <c:crossAx val="2121289664"/>
        <c:crosses val="autoZero"/>
        <c:crossBetween val="midCat"/>
      </c:valAx>
      <c:valAx>
        <c:axId val="2121289664"/>
        <c:scaling>
          <c:orientation val="minMax"/>
          <c:max val="1"/>
          <c:min val="-1"/>
        </c:scaling>
        <c:delete val="1"/>
        <c:axPos val="b"/>
        <c:numFmt formatCode="General" sourceLinked="1"/>
        <c:majorTickMark val="out"/>
        <c:minorTickMark val="none"/>
        <c:tickLblPos val="nextTo"/>
        <c:crossAx val="2121274272"/>
        <c:crossesAt val="-1"/>
        <c:crossBetween val="midCat"/>
      </c:valAx>
      <c:spPr>
        <a:noFill/>
      </c:spPr>
    </c:plotArea>
    <c:plotVisOnly val="1"/>
    <c:dispBlanksAs val="gap"/>
    <c:showDLblsOverMax val="0"/>
  </c:chart>
  <c:spPr>
    <a:noFill/>
    <a:ln>
      <a:noFill/>
    </a:ln>
  </c:spPr>
  <c:printSettings>
    <c:headerFooter/>
    <c:pageMargins b="0.75" l="0.7" r="0.7" t="0.75" header="0.3" footer="0.3"/>
    <c:pageSetup/>
  </c:printSettings>
  <c:userShapes r:id="rId2"/>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s-ES"/>
  <c:roundedCorners val="0"/>
  <mc:AlternateContent xmlns:mc="http://schemas.openxmlformats.org/markup-compatibility/2006">
    <mc:Choice xmlns:c14="http://schemas.microsoft.com/office/drawing/2007/8/2/chart" Requires="c14">
      <c14:style val="102"/>
    </mc:Choice>
    <mc:Fallback>
      <c:style val="2"/>
    </mc:Fallback>
  </mc:AlternateContent>
  <c:clrMapOvr bg1="lt1" tx1="dk1" bg2="lt2" tx2="dk2" accent1="accent1" accent2="accent2" accent3="accent3" accent4="accent4" accent5="accent5" accent6="accent6" hlink="hlink" folHlink="folHlink"/>
  <c:chart>
    <c:autoTitleDeleted val="1"/>
    <c:plotArea>
      <c:layout>
        <c:manualLayout>
          <c:layoutTarget val="inner"/>
          <c:xMode val="edge"/>
          <c:yMode val="edge"/>
          <c:x val="0.15555510417441629"/>
          <c:y val="9.4359380976145685E-2"/>
          <c:w val="0.71806407364908531"/>
          <c:h val="0.80960174593421341"/>
        </c:manualLayout>
      </c:layout>
      <c:doughnutChart>
        <c:varyColors val="1"/>
        <c:ser>
          <c:idx val="0"/>
          <c:order val="0"/>
          <c:spPr>
            <a:gradFill>
              <a:gsLst>
                <a:gs pos="0">
                  <a:schemeClr val="accent1">
                    <a:lumMod val="5000"/>
                    <a:lumOff val="95000"/>
                  </a:schemeClr>
                </a:gs>
                <a:gs pos="74000">
                  <a:schemeClr val="accent1">
                    <a:lumMod val="45000"/>
                    <a:lumOff val="55000"/>
                  </a:schemeClr>
                </a:gs>
                <a:gs pos="83000">
                  <a:schemeClr val="accent1">
                    <a:lumMod val="45000"/>
                    <a:lumOff val="55000"/>
                  </a:schemeClr>
                </a:gs>
                <a:gs pos="100000">
                  <a:schemeClr val="accent1">
                    <a:lumMod val="30000"/>
                    <a:lumOff val="70000"/>
                  </a:schemeClr>
                </a:gs>
              </a:gsLst>
              <a:lin ang="5400000" scaled="1"/>
            </a:gradFill>
            <a:ln>
              <a:noFill/>
            </a:ln>
            <a:scene3d>
              <a:camera prst="orthographicFront"/>
              <a:lightRig rig="threePt" dir="t"/>
            </a:scene3d>
            <a:sp3d>
              <a:bevelT w="12700"/>
              <a:bevelB w="12700"/>
            </a:sp3d>
          </c:spPr>
          <c:dPt>
            <c:idx val="0"/>
            <c:bubble3D val="0"/>
            <c:spPr>
              <a:solidFill>
                <a:srgbClr val="FF0000"/>
              </a:solidFill>
              <a:ln>
                <a:noFill/>
              </a:ln>
              <a:scene3d>
                <a:camera prst="orthographicFront"/>
                <a:lightRig rig="threePt" dir="t"/>
              </a:scene3d>
              <a:sp3d>
                <a:bevelT w="12700"/>
                <a:bevelB w="12700"/>
              </a:sp3d>
            </c:spPr>
            <c:extLst>
              <c:ext xmlns:c16="http://schemas.microsoft.com/office/drawing/2014/chart" uri="{C3380CC4-5D6E-409C-BE32-E72D297353CC}">
                <c16:uniqueId val="{00000001-D31B-4B00-8296-826BADFDC01A}"/>
              </c:ext>
            </c:extLst>
          </c:dPt>
          <c:dPt>
            <c:idx val="1"/>
            <c:bubble3D val="0"/>
            <c:spPr>
              <a:gradFill flip="none" rotWithShape="1">
                <a:gsLst>
                  <a:gs pos="0">
                    <a:srgbClr val="FF0000"/>
                  </a:gs>
                  <a:gs pos="98000">
                    <a:srgbClr val="FF3300"/>
                  </a:gs>
                </a:gsLst>
                <a:path path="circle">
                  <a:fillToRect t="100000" r="100000"/>
                </a:path>
                <a:tileRect l="-100000" b="-100000"/>
              </a:gradFill>
              <a:ln>
                <a:noFill/>
              </a:ln>
              <a:scene3d>
                <a:camera prst="orthographicFront"/>
                <a:lightRig rig="threePt" dir="t"/>
              </a:scene3d>
              <a:sp3d>
                <a:bevelT w="12700"/>
                <a:bevelB w="12700"/>
              </a:sp3d>
            </c:spPr>
            <c:extLst>
              <c:ext xmlns:c16="http://schemas.microsoft.com/office/drawing/2014/chart" uri="{C3380CC4-5D6E-409C-BE32-E72D297353CC}">
                <c16:uniqueId val="{00000003-D31B-4B00-8296-826BADFDC01A}"/>
              </c:ext>
            </c:extLst>
          </c:dPt>
          <c:dPt>
            <c:idx val="2"/>
            <c:bubble3D val="0"/>
            <c:spPr>
              <a:gradFill flip="none" rotWithShape="1">
                <a:gsLst>
                  <a:gs pos="31000">
                    <a:srgbClr val="FF0000"/>
                  </a:gs>
                  <a:gs pos="80000">
                    <a:schemeClr val="accent4">
                      <a:lumMod val="60000"/>
                      <a:lumOff val="40000"/>
                    </a:schemeClr>
                  </a:gs>
                </a:gsLst>
                <a:lin ang="189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5-D31B-4B00-8296-826BADFDC01A}"/>
              </c:ext>
            </c:extLst>
          </c:dPt>
          <c:dPt>
            <c:idx val="3"/>
            <c:bubble3D val="0"/>
            <c:spPr>
              <a:gradFill flip="none" rotWithShape="1">
                <a:gsLst>
                  <a:gs pos="0">
                    <a:srgbClr val="FF0000"/>
                  </a:gs>
                  <a:gs pos="81000">
                    <a:srgbClr val="FFC000"/>
                  </a:gs>
                  <a:gs pos="36000">
                    <a:srgbClr val="FFC000"/>
                  </a:gs>
                </a:gsLst>
                <a:lin ang="189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7-D31B-4B00-8296-826BADFDC01A}"/>
              </c:ext>
            </c:extLst>
          </c:dPt>
          <c:dPt>
            <c:idx val="4"/>
            <c:bubble3D val="0"/>
            <c:spPr>
              <a:gradFill flip="none" rotWithShape="1">
                <a:gsLst>
                  <a:gs pos="0">
                    <a:srgbClr val="FFFF00"/>
                  </a:gs>
                  <a:gs pos="100000">
                    <a:srgbClr val="FFFF00"/>
                  </a:gs>
                </a:gsLst>
                <a:lin ang="189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9-D31B-4B00-8296-826BADFDC01A}"/>
              </c:ext>
            </c:extLst>
          </c:dPt>
          <c:dPt>
            <c:idx val="5"/>
            <c:bubble3D val="0"/>
            <c:spPr>
              <a:gradFill flip="none" rotWithShape="1">
                <a:gsLst>
                  <a:gs pos="0">
                    <a:srgbClr val="FFFF00"/>
                  </a:gs>
                  <a:gs pos="100000">
                    <a:schemeClr val="accent6">
                      <a:lumMod val="30000"/>
                      <a:lumOff val="70000"/>
                    </a:schemeClr>
                  </a:gs>
                </a:gsLst>
                <a:lin ang="27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B-D31B-4B00-8296-826BADFDC01A}"/>
              </c:ext>
            </c:extLst>
          </c:dPt>
          <c:dPt>
            <c:idx val="6"/>
            <c:bubble3D val="0"/>
            <c:spPr>
              <a:gradFill flip="none" rotWithShape="1">
                <a:gsLst>
                  <a:gs pos="0">
                    <a:schemeClr val="accent6">
                      <a:lumMod val="0"/>
                      <a:lumOff val="100000"/>
                    </a:schemeClr>
                  </a:gs>
                  <a:gs pos="35000">
                    <a:schemeClr val="accent6">
                      <a:lumMod val="0"/>
                      <a:lumOff val="100000"/>
                    </a:schemeClr>
                  </a:gs>
                  <a:gs pos="100000">
                    <a:schemeClr val="accent6">
                      <a:lumMod val="100000"/>
                    </a:schemeClr>
                  </a:gs>
                </a:gsLst>
                <a:path path="circle">
                  <a:fillToRect l="50000" t="-80000" r="50000" b="180000"/>
                </a:path>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D-D31B-4B00-8296-826BADFDC01A}"/>
              </c:ext>
            </c:extLst>
          </c:dPt>
          <c:dPt>
            <c:idx val="7"/>
            <c:bubble3D val="0"/>
            <c:spPr>
              <a:gradFill flip="none" rotWithShape="1">
                <a:gsLst>
                  <a:gs pos="0">
                    <a:schemeClr val="accent6">
                      <a:lumMod val="67000"/>
                    </a:schemeClr>
                  </a:gs>
                  <a:gs pos="48000">
                    <a:schemeClr val="accent6">
                      <a:lumMod val="97000"/>
                      <a:lumOff val="3000"/>
                    </a:schemeClr>
                  </a:gs>
                  <a:gs pos="100000">
                    <a:schemeClr val="accent6">
                      <a:lumMod val="60000"/>
                      <a:lumOff val="40000"/>
                    </a:schemeClr>
                  </a:gs>
                </a:gsLst>
                <a:lin ang="16200000" scaled="1"/>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0F-D31B-4B00-8296-826BADFDC01A}"/>
              </c:ext>
            </c:extLst>
          </c:dPt>
          <c:dPt>
            <c:idx val="8"/>
            <c:bubble3D val="0"/>
            <c:spPr>
              <a:gradFill flip="none" rotWithShape="1">
                <a:gsLst>
                  <a:gs pos="0">
                    <a:schemeClr val="accent6">
                      <a:lumMod val="89000"/>
                    </a:schemeClr>
                  </a:gs>
                  <a:gs pos="23000">
                    <a:schemeClr val="accent6">
                      <a:lumMod val="89000"/>
                    </a:schemeClr>
                  </a:gs>
                  <a:gs pos="69000">
                    <a:schemeClr val="accent6">
                      <a:lumMod val="75000"/>
                    </a:schemeClr>
                  </a:gs>
                  <a:gs pos="97000">
                    <a:schemeClr val="accent6">
                      <a:lumMod val="70000"/>
                    </a:schemeClr>
                  </a:gs>
                </a:gsLst>
                <a:path path="circle">
                  <a:fillToRect l="50000" t="50000" r="50000" b="50000"/>
                </a:path>
                <a:tileRect/>
              </a:gradFill>
              <a:ln>
                <a:noFill/>
              </a:ln>
              <a:scene3d>
                <a:camera prst="orthographicFront"/>
                <a:lightRig rig="threePt" dir="t"/>
              </a:scene3d>
              <a:sp3d>
                <a:bevelT w="12700"/>
                <a:bevelB w="12700"/>
              </a:sp3d>
            </c:spPr>
            <c:extLst>
              <c:ext xmlns:c16="http://schemas.microsoft.com/office/drawing/2014/chart" uri="{C3380CC4-5D6E-409C-BE32-E72D297353CC}">
                <c16:uniqueId val="{00000011-D31B-4B00-8296-826BADFDC01A}"/>
              </c:ext>
            </c:extLst>
          </c:dPt>
          <c:dPt>
            <c:idx val="9"/>
            <c:bubble3D val="0"/>
            <c:spPr>
              <a:solidFill>
                <a:schemeClr val="accent6">
                  <a:lumMod val="75000"/>
                </a:schemeClr>
              </a:solidFill>
              <a:ln>
                <a:noFill/>
              </a:ln>
              <a:scene3d>
                <a:camera prst="orthographicFront"/>
                <a:lightRig rig="threePt" dir="t"/>
              </a:scene3d>
              <a:sp3d>
                <a:bevelT w="12700"/>
                <a:bevelB w="12700"/>
              </a:sp3d>
            </c:spPr>
            <c:extLst>
              <c:ext xmlns:c16="http://schemas.microsoft.com/office/drawing/2014/chart" uri="{C3380CC4-5D6E-409C-BE32-E72D297353CC}">
                <c16:uniqueId val="{00000013-D31B-4B00-8296-826BADFDC01A}"/>
              </c:ext>
            </c:extLst>
          </c:dPt>
          <c:dPt>
            <c:idx val="10"/>
            <c:bubble3D val="0"/>
            <c:spPr>
              <a:noFill/>
              <a:ln>
                <a:noFill/>
              </a:ln>
              <a:scene3d>
                <a:camera prst="orthographicFront"/>
                <a:lightRig rig="threePt" dir="t"/>
              </a:scene3d>
              <a:sp3d>
                <a:bevelT w="12700"/>
                <a:bevelB w="12700"/>
              </a:sp3d>
            </c:spPr>
            <c:extLst>
              <c:ext xmlns:c16="http://schemas.microsoft.com/office/drawing/2014/chart" uri="{C3380CC4-5D6E-409C-BE32-E72D297353CC}">
                <c16:uniqueId val="{00000015-D31B-4B00-8296-826BADFDC01A}"/>
              </c:ext>
            </c:extLst>
          </c:dPt>
          <c:dLbls>
            <c:dLbl>
              <c:idx val="0"/>
              <c:layout>
                <c:manualLayout>
                  <c:x val="-4.8359240069084652E-2"/>
                  <c:y val="-9.5011876484560567E-2"/>
                </c:manualLayout>
              </c:layout>
              <c:tx>
                <c:rich>
                  <a:bodyPr/>
                  <a:lstStyle/>
                  <a:p>
                    <a:r>
                      <a:rPr lang="en-US"/>
                      <a:t>10%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D31B-4B00-8296-826BADFDC01A}"/>
                </c:ext>
              </c:extLst>
            </c:dLbl>
            <c:dLbl>
              <c:idx val="1"/>
              <c:layout>
                <c:manualLayout>
                  <c:x val="-3.223949337938975E-2"/>
                  <c:y val="-0.10768012668250197"/>
                </c:manualLayout>
              </c:layout>
              <c:tx>
                <c:rich>
                  <a:bodyPr/>
                  <a:lstStyle/>
                  <a:p>
                    <a:r>
                      <a:rPr lang="en-US"/>
                      <a:t>20%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D31B-4B00-8296-826BADFDC01A}"/>
                </c:ext>
              </c:extLst>
            </c:dLbl>
            <c:dLbl>
              <c:idx val="2"/>
              <c:layout>
                <c:manualLayout>
                  <c:x val="-9.2112838226827871E-3"/>
                  <c:y val="-0.10451306413301664"/>
                </c:manualLayout>
              </c:layout>
              <c:tx>
                <c:rich>
                  <a:bodyPr/>
                  <a:lstStyle/>
                  <a:p>
                    <a:r>
                      <a:rPr lang="en-US"/>
                      <a:t>30%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D31B-4B00-8296-826BADFDC01A}"/>
                </c:ext>
              </c:extLst>
            </c:dLbl>
            <c:dLbl>
              <c:idx val="3"/>
              <c:layout>
                <c:manualLayout>
                  <c:x val="1.8422567645365574E-2"/>
                  <c:y val="-9.5011876484560567E-2"/>
                </c:manualLayout>
              </c:layout>
              <c:tx>
                <c:rich>
                  <a:bodyPr/>
                  <a:lstStyle/>
                  <a:p>
                    <a:r>
                      <a:rPr lang="en-US"/>
                      <a:t>40%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D31B-4B00-8296-826BADFDC01A}"/>
                </c:ext>
              </c:extLst>
            </c:dLbl>
            <c:dLbl>
              <c:idx val="4"/>
              <c:layout>
                <c:manualLayout>
                  <c:x val="5.3462722565084768E-2"/>
                  <c:y val="-6.4599396858688374E-2"/>
                </c:manualLayout>
              </c:layout>
              <c:tx>
                <c:rich>
                  <a:bodyPr/>
                  <a:lstStyle/>
                  <a:p>
                    <a:r>
                      <a:rPr lang="en-US"/>
                      <a:t>50%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9-D31B-4B00-8296-826BADFDC01A}"/>
                </c:ext>
              </c:extLst>
            </c:dLbl>
            <c:dLbl>
              <c:idx val="5"/>
              <c:layout>
                <c:manualLayout>
                  <c:x val="7.5993091537132906E-2"/>
                  <c:y val="-6.320541760722348E-2"/>
                </c:manualLayout>
              </c:layout>
              <c:tx>
                <c:rich>
                  <a:bodyPr/>
                  <a:lstStyle/>
                  <a:p>
                    <a:r>
                      <a:rPr lang="en-US"/>
                      <a:t>60%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B-D31B-4B00-8296-826BADFDC01A}"/>
                </c:ext>
              </c:extLst>
            </c:dLbl>
            <c:dLbl>
              <c:idx val="6"/>
              <c:layout>
                <c:manualLayout>
                  <c:x val="9.6718480138169263E-2"/>
                  <c:y val="-3.0097817908201655E-2"/>
                </c:manualLayout>
              </c:layout>
              <c:tx>
                <c:rich>
                  <a:bodyPr/>
                  <a:lstStyle/>
                  <a:p>
                    <a:r>
                      <a:rPr lang="en-US"/>
                      <a:t>70%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D-D31B-4B00-8296-826BADFDC01A}"/>
                </c:ext>
              </c:extLst>
            </c:dLbl>
            <c:dLbl>
              <c:idx val="7"/>
              <c:layout>
                <c:manualLayout>
                  <c:x val="9.6718480138169263E-2"/>
                  <c:y val="-1.2039127163280689E-2"/>
                </c:manualLayout>
              </c:layout>
              <c:tx>
                <c:rich>
                  <a:bodyPr/>
                  <a:lstStyle/>
                  <a:p>
                    <a:r>
                      <a:rPr lang="en-US"/>
                      <a:t>80%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F-D31B-4B00-8296-826BADFDC01A}"/>
                </c:ext>
              </c:extLst>
            </c:dLbl>
            <c:dLbl>
              <c:idx val="8"/>
              <c:layout>
                <c:manualLayout>
                  <c:x val="8.9810017271157172E-2"/>
                  <c:y val="2.4078254326561323E-2"/>
                </c:manualLayout>
              </c:layout>
              <c:tx>
                <c:rich>
                  <a:bodyPr/>
                  <a:lstStyle/>
                  <a:p>
                    <a:r>
                      <a:rPr lang="en-US"/>
                      <a:t>90%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1-D31B-4B00-8296-826BADFDC01A}"/>
                </c:ext>
              </c:extLst>
            </c:dLbl>
            <c:dLbl>
              <c:idx val="9"/>
              <c:layout>
                <c:manualLayout>
                  <c:x val="8.0768545875443812E-2"/>
                  <c:y val="4.2161775062898768E-2"/>
                </c:manualLayout>
              </c:layout>
              <c:tx>
                <c:rich>
                  <a:bodyPr/>
                  <a:lstStyle/>
                  <a:p>
                    <a:r>
                      <a:rPr lang="en-US"/>
                      <a:t>100%</a:t>
                    </a:r>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3-D31B-4B00-8296-826BADFDC01A}"/>
                </c:ext>
              </c:extLst>
            </c:dLbl>
            <c:dLbl>
              <c:idx val="10"/>
              <c:tx>
                <c:rich>
                  <a:bodyPr/>
                  <a:lstStyle/>
                  <a:p>
                    <a:endParaRPr lang="en-US"/>
                  </a:p>
                </c:rich>
              </c:tx>
              <c:showLegendKey val="0"/>
              <c:showVal val="0"/>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15-D31B-4B00-8296-826BADFDC01A}"/>
                </c:ext>
              </c:extLst>
            </c:dLbl>
            <c:spPr>
              <a:noFill/>
              <a:ln>
                <a:noFill/>
              </a:ln>
              <a:effectLst/>
              <a:scene3d>
                <a:camera prst="orthographicFront"/>
                <a:lightRig rig="threePt" dir="t"/>
              </a:scene3d>
              <a:sp3d>
                <a:bevelT w="6350"/>
              </a:sp3d>
            </c:spPr>
            <c:txPr>
              <a:bodyPr wrap="square" lIns="38100" tIns="19050" rIns="38100" bIns="19050" anchor="ctr">
                <a:spAutoFit/>
              </a:bodyPr>
              <a:lstStyle/>
              <a:p>
                <a:pPr>
                  <a:defRPr b="1">
                    <a:solidFill>
                      <a:schemeClr val="bg1"/>
                    </a:solidFill>
                  </a:defRPr>
                </a:pPr>
                <a:endParaRPr lang="es-CO"/>
              </a:p>
            </c:txPr>
            <c:showLegendKey val="0"/>
            <c:showVal val="0"/>
            <c:showCatName val="0"/>
            <c:showSerName val="0"/>
            <c:showPercent val="0"/>
            <c:showBubbleSize val="0"/>
            <c:showLeaderLines val="0"/>
            <c:extLst>
              <c:ext xmlns:c15="http://schemas.microsoft.com/office/drawing/2012/chart" uri="{CE6537A1-D6FC-4f65-9D91-7224C49458BB}">
                <c15:showDataLabelsRange val="1"/>
              </c:ext>
            </c:extLst>
          </c:dLbls>
          <c:cat>
            <c:numRef>
              <c:f>[2]velocimetro!$A$24:$A$34</c:f>
              <c:numCache>
                <c:formatCode>0%</c:formatCode>
                <c:ptCount val="11"/>
                <c:pt idx="0">
                  <c:v>0</c:v>
                </c:pt>
                <c:pt idx="1">
                  <c:v>0.1</c:v>
                </c:pt>
                <c:pt idx="2">
                  <c:v>0.2</c:v>
                </c:pt>
                <c:pt idx="3">
                  <c:v>0.3</c:v>
                </c:pt>
                <c:pt idx="4">
                  <c:v>0.4</c:v>
                </c:pt>
                <c:pt idx="5">
                  <c:v>0.5</c:v>
                </c:pt>
                <c:pt idx="6">
                  <c:v>0.6</c:v>
                </c:pt>
                <c:pt idx="7">
                  <c:v>0.7</c:v>
                </c:pt>
                <c:pt idx="8">
                  <c:v>0.8</c:v>
                </c:pt>
                <c:pt idx="9">
                  <c:v>0.9</c:v>
                </c:pt>
                <c:pt idx="10">
                  <c:v>1</c:v>
                </c:pt>
              </c:numCache>
            </c:numRef>
          </c:cat>
          <c:val>
            <c:numRef>
              <c:f>[3]velocimetro!$B$2:$B$12</c:f>
              <c:numCache>
                <c:formatCode>General</c:formatCode>
                <c:ptCount val="11"/>
                <c:pt idx="0">
                  <c:v>1</c:v>
                </c:pt>
                <c:pt idx="1">
                  <c:v>1</c:v>
                </c:pt>
                <c:pt idx="2">
                  <c:v>1</c:v>
                </c:pt>
                <c:pt idx="3">
                  <c:v>1</c:v>
                </c:pt>
                <c:pt idx="4">
                  <c:v>1</c:v>
                </c:pt>
                <c:pt idx="5">
                  <c:v>1</c:v>
                </c:pt>
                <c:pt idx="6">
                  <c:v>1</c:v>
                </c:pt>
                <c:pt idx="7">
                  <c:v>1</c:v>
                </c:pt>
                <c:pt idx="8">
                  <c:v>1</c:v>
                </c:pt>
                <c:pt idx="9">
                  <c:v>1</c:v>
                </c:pt>
                <c:pt idx="10">
                  <c:v>10</c:v>
                </c:pt>
              </c:numCache>
            </c:numRef>
          </c:val>
          <c:extLst>
            <c:ext xmlns:c16="http://schemas.microsoft.com/office/drawing/2014/chart" uri="{C3380CC4-5D6E-409C-BE32-E72D297353CC}">
              <c16:uniqueId val="{00000016-D31B-4B00-8296-826BADFDC01A}"/>
            </c:ext>
          </c:extLst>
        </c:ser>
        <c:dLbls>
          <c:showLegendKey val="0"/>
          <c:showVal val="0"/>
          <c:showCatName val="0"/>
          <c:showSerName val="0"/>
          <c:showPercent val="0"/>
          <c:showBubbleSize val="0"/>
          <c:showLeaderLines val="0"/>
        </c:dLbls>
        <c:firstSliceAng val="270"/>
        <c:holeSize val="82"/>
      </c:doughnutChart>
      <c:scatterChart>
        <c:scatterStyle val="smoothMarker"/>
        <c:varyColors val="0"/>
        <c:ser>
          <c:idx val="1"/>
          <c:order val="1"/>
          <c:marker>
            <c:symbol val="none"/>
          </c:marker>
          <c:xVal>
            <c:numRef>
              <c:f>PLANES!$K$24:$K$25</c:f>
              <c:numCache>
                <c:formatCode>General</c:formatCode>
                <c:ptCount val="2"/>
                <c:pt idx="0">
                  <c:v>0</c:v>
                </c:pt>
                <c:pt idx="1">
                  <c:v>-0.337148281375651</c:v>
                </c:pt>
              </c:numCache>
            </c:numRef>
          </c:xVal>
          <c:yVal>
            <c:numRef>
              <c:f>PLANES!$L$24:$L$25</c:f>
              <c:numCache>
                <c:formatCode>General</c:formatCode>
                <c:ptCount val="2"/>
                <c:pt idx="0">
                  <c:v>0</c:v>
                </c:pt>
                <c:pt idx="1">
                  <c:v>0.94145155816188697</c:v>
                </c:pt>
              </c:numCache>
            </c:numRef>
          </c:yVal>
          <c:smooth val="1"/>
          <c:extLst>
            <c:ext xmlns:c16="http://schemas.microsoft.com/office/drawing/2014/chart" uri="{C3380CC4-5D6E-409C-BE32-E72D297353CC}">
              <c16:uniqueId val="{00000017-D31B-4B00-8296-826BADFDC01A}"/>
            </c:ext>
          </c:extLst>
        </c:ser>
        <c:dLbls>
          <c:showLegendKey val="0"/>
          <c:showVal val="0"/>
          <c:showCatName val="0"/>
          <c:showSerName val="0"/>
          <c:showPercent val="0"/>
          <c:showBubbleSize val="0"/>
        </c:dLbls>
        <c:axId val="2121289664"/>
        <c:axId val="2121274272"/>
      </c:scatterChart>
      <c:valAx>
        <c:axId val="2121274272"/>
        <c:scaling>
          <c:orientation val="minMax"/>
          <c:max val="1"/>
          <c:min val="-1"/>
        </c:scaling>
        <c:delete val="1"/>
        <c:axPos val="l"/>
        <c:numFmt formatCode="General" sourceLinked="1"/>
        <c:majorTickMark val="out"/>
        <c:minorTickMark val="none"/>
        <c:tickLblPos val="nextTo"/>
        <c:crossAx val="2121289664"/>
        <c:crosses val="autoZero"/>
        <c:crossBetween val="midCat"/>
      </c:valAx>
      <c:valAx>
        <c:axId val="2121289664"/>
        <c:scaling>
          <c:orientation val="minMax"/>
          <c:max val="1"/>
          <c:min val="-1"/>
        </c:scaling>
        <c:delete val="1"/>
        <c:axPos val="b"/>
        <c:numFmt formatCode="General" sourceLinked="1"/>
        <c:majorTickMark val="out"/>
        <c:minorTickMark val="none"/>
        <c:tickLblPos val="nextTo"/>
        <c:crossAx val="2121274272"/>
        <c:crossesAt val="-1"/>
        <c:crossBetween val="midCat"/>
      </c:valAx>
      <c:spPr>
        <a:noFill/>
      </c:spPr>
    </c:plotArea>
    <c:plotVisOnly val="1"/>
    <c:dispBlanksAs val="gap"/>
    <c:showDLblsOverMax val="0"/>
  </c:chart>
  <c:spPr>
    <a:noFill/>
    <a:ln>
      <a:noFill/>
    </a:ln>
  </c:spPr>
  <c:printSettings>
    <c:headerFooter/>
    <c:pageMargins b="0.75" l="0.7" r="0.7" t="0.75" header="0.3" footer="0.3"/>
    <c:pageSetup/>
  </c:printSettings>
  <c:userShapes r:id="rId2"/>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2.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3.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4.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5.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6.xml><?xml version="1.0" encoding="utf-8"?>
<cs:chartStyle xmlns:cs="http://schemas.microsoft.com/office/drawing/2012/chartStyle" xmlns:a="http://schemas.openxmlformats.org/drawingml/2006/main" id="288">
  <cs:axisTitle>
    <cs:lnRef idx="0"/>
    <cs:fillRef idx="0"/>
    <cs:effectRef idx="0"/>
    <cs:fontRef idx="minor">
      <a:schemeClr val="dk1">
        <a:lumMod val="75000"/>
        <a:lumOff val="25000"/>
      </a:schemeClr>
    </cs:fontRef>
    <cs:defRPr sz="900" b="1" kern="1200"/>
  </cs:axisTitle>
  <cs:categoryAxis>
    <cs:lnRef idx="0"/>
    <cs:fillRef idx="0"/>
    <cs:effectRef idx="0"/>
    <cs:fontRef idx="minor">
      <a:schemeClr val="dk1">
        <a:lumMod val="75000"/>
        <a:lumOff val="25000"/>
      </a:schemeClr>
    </cs:fontRef>
    <cs:spPr>
      <a:ln w="19050" cap="flat" cmpd="sng" algn="ctr">
        <a:solidFill>
          <a:schemeClr val="dk1">
            <a:lumMod val="75000"/>
            <a:lumOff val="25000"/>
          </a:schemeClr>
        </a:solidFill>
        <a:round/>
      </a:ln>
    </cs:spPr>
    <cs:defRPr sz="900" kern="1200" cap="all" baseline="0"/>
  </cs:categoryAxis>
  <cs:chartArea>
    <cs:lnRef idx="0"/>
    <cs:fillRef idx="0"/>
    <cs:effectRef idx="0"/>
    <cs:fontRef idx="minor">
      <a:schemeClr val="dk1"/>
    </cs:fontRef>
    <cs:spPr>
      <a:gradFill flip="none" rotWithShape="1">
        <a:gsLst>
          <a:gs pos="0">
            <a:schemeClr val="lt1"/>
          </a:gs>
          <a:gs pos="39000">
            <a:schemeClr val="lt1"/>
          </a:gs>
          <a:gs pos="100000">
            <a:schemeClr val="lt1">
              <a:lumMod val="75000"/>
            </a:schemeClr>
          </a:gs>
        </a:gsLst>
        <a:path path="circle">
          <a:fillToRect l="50000" t="-80000" r="50000" b="180000"/>
        </a:path>
        <a:tileRect/>
      </a:gradFill>
      <a:ln w="9525" cap="flat" cmpd="sng" algn="ctr">
        <a:solidFill>
          <a:schemeClr val="dk1">
            <a:lumMod val="25000"/>
            <a:lumOff val="75000"/>
          </a:schemeClr>
        </a:solidFill>
        <a:round/>
      </a:ln>
    </cs:spPr>
    <cs:defRPr sz="900" kern="1200"/>
  </cs:chartArea>
  <cs:dataLabel>
    <cs:lnRef idx="0"/>
    <cs:fillRef idx="0"/>
    <cs:effectRef idx="0"/>
    <cs:fontRef idx="minor">
      <a:schemeClr val="dk1">
        <a:lumMod val="75000"/>
        <a:lumOff val="25000"/>
      </a:schemeClr>
    </cs:fontRef>
    <cs:defRPr sz="900" kern="1200"/>
  </cs:dataLabel>
  <cs:dataLabelCallout>
    <cs:lnRef idx="0"/>
    <cs:fillRef idx="0"/>
    <cs:effectRef idx="0"/>
    <cs:fontRef idx="minor">
      <a:schemeClr val="lt1"/>
    </cs:fontRef>
    <cs:spPr>
      <a:solidFill>
        <a:schemeClr val="dk1">
          <a:lumMod val="65000"/>
          <a:lumOff val="35000"/>
          <a:alpha val="75000"/>
        </a:schemeClr>
      </a:solidFill>
    </cs:spPr>
    <cs:defRPr sz="900" b="1" kern="1200"/>
    <cs:bodyPr rot="0" spcFirstLastPara="1" vertOverflow="clip" horzOverflow="clip" vert="horz" wrap="square" lIns="36576" tIns="18288" rIns="36576" bIns="18288" anchor="ctr" anchorCtr="1">
      <a:spAutoFit/>
    </cs:bodyPr>
  </cs:dataLabelCallout>
  <cs:dataPoint>
    <cs:lnRef idx="0">
      <cs:styleClr val="auto"/>
    </cs:lnRef>
    <cs:fillRef idx="0">
      <cs:styleClr val="auto"/>
    </cs:fillRef>
    <cs:effectRef idx="0"/>
    <cs:fontRef idx="minor">
      <a:schemeClr val="dk1"/>
    </cs:fontRef>
    <cs:spPr>
      <a:solidFill>
        <a:schemeClr val="phClr">
          <a:alpha val="85000"/>
        </a:schemeClr>
      </a:solidFill>
      <a:ln w="9525" cap="flat" cmpd="sng" algn="ctr">
        <a:solidFill>
          <a:schemeClr val="phClr">
            <a:lumMod val="75000"/>
          </a:schemeClr>
        </a:solidFill>
        <a:round/>
      </a:ln>
    </cs:spPr>
  </cs:dataPoint>
  <cs:dataPoint3D>
    <cs:lnRef idx="0">
      <cs:styleClr val="auto"/>
    </cs:lnRef>
    <cs:fillRef idx="0">
      <cs:styleClr val="auto"/>
    </cs:fillRef>
    <cs:effectRef idx="0">
      <cs:styleClr val="auto"/>
    </cs:effectRef>
    <cs:fontRef idx="minor">
      <a:schemeClr val="dk1"/>
    </cs:fontRef>
    <cs:spPr>
      <a:solidFill>
        <a:schemeClr val="phClr">
          <a:alpha val="85000"/>
        </a:schemeClr>
      </a:solidFill>
      <a:ln w="9525" cap="flat" cmpd="sng" algn="ctr">
        <a:solidFill>
          <a:schemeClr val="phClr">
            <a:lumMod val="75000"/>
          </a:schemeClr>
        </a:solidFill>
        <a:round/>
      </a:ln>
    </cs:spPr>
  </cs:dataPoint3D>
  <cs:dataPointLine>
    <cs:lnRef idx="0">
      <cs:styleClr val="auto"/>
    </cs:lnRef>
    <cs:fillRef idx="0"/>
    <cs:effectRef idx="0"/>
    <cs:fontRef idx="minor">
      <a:schemeClr val="dk1"/>
    </cs:fontRef>
    <cs:spPr>
      <a:ln w="31750" cap="rnd">
        <a:solidFill>
          <a:schemeClr val="phClr">
            <a:alpha val="85000"/>
          </a:schemeClr>
        </a:solidFill>
        <a:round/>
      </a:ln>
    </cs:spPr>
  </cs:dataPointLine>
  <cs:dataPointMarker>
    <cs:lnRef idx="0"/>
    <cs:fillRef idx="0">
      <cs:styleClr val="auto"/>
    </cs:fillRef>
    <cs:effectRef idx="0"/>
    <cs:fontRef idx="minor">
      <a:schemeClr val="dk1"/>
    </cs:fontRef>
    <cs:spPr>
      <a:solidFill>
        <a:schemeClr val="phClr">
          <a:alpha val="85000"/>
        </a:schemeClr>
      </a:solidFill>
    </cs:spPr>
  </cs:dataPointMarker>
  <cs:dataPointMarkerLayout symbol="circle" size="6"/>
  <cs:dataPointWireframe>
    <cs:lnRef idx="0">
      <cs:styleClr val="auto"/>
    </cs:lnRef>
    <cs:fillRef idx="0"/>
    <cs:effectRef idx="0"/>
    <cs:fontRef idx="minor">
      <a:schemeClr val="dk1"/>
    </cs:fontRef>
    <cs:spPr>
      <a:ln w="9525" cap="rnd">
        <a:solidFill>
          <a:schemeClr val="phClr"/>
        </a:solidFill>
        <a:round/>
      </a:ln>
    </cs:spPr>
  </cs:dataPointWireframe>
  <cs:dataTable>
    <cs:lnRef idx="0"/>
    <cs:fillRef idx="0"/>
    <cs:effectRef idx="0"/>
    <cs:fontRef idx="minor">
      <a:schemeClr val="dk1">
        <a:lumMod val="75000"/>
        <a:lumOff val="25000"/>
      </a:schemeClr>
    </cs:fontRef>
    <cs:spPr>
      <a:ln w="9525">
        <a:solidFill>
          <a:schemeClr val="dk1">
            <a:lumMod val="35000"/>
            <a:lumOff val="65000"/>
          </a:schemeClr>
        </a:solidFill>
      </a:ln>
    </cs:spPr>
    <cs:defRPr sz="900" kern="1200"/>
  </cs:dataTable>
  <cs:downBar>
    <cs:lnRef idx="0"/>
    <cs:fillRef idx="0"/>
    <cs:effectRef idx="0"/>
    <cs:fontRef idx="minor">
      <a:schemeClr val="dk1"/>
    </cs:fontRef>
    <cs:spPr>
      <a:solidFill>
        <a:schemeClr val="dk1">
          <a:lumMod val="50000"/>
          <a:lumOff val="50000"/>
        </a:schemeClr>
      </a:solidFill>
      <a:ln w="9525">
        <a:solidFill>
          <a:schemeClr val="dk1">
            <a:lumMod val="65000"/>
            <a:lumOff val="35000"/>
          </a:schemeClr>
        </a:solidFill>
      </a:ln>
    </cs:spPr>
  </cs:downBar>
  <cs:dropLine>
    <cs:lnRef idx="0"/>
    <cs:fillRef idx="0"/>
    <cs:effectRef idx="0"/>
    <cs:fontRef idx="minor">
      <a:schemeClr val="dk1"/>
    </cs:fontRef>
    <cs:spPr>
      <a:ln w="9525">
        <a:solidFill>
          <a:schemeClr val="dk1">
            <a:lumMod val="35000"/>
            <a:lumOff val="65000"/>
          </a:schemeClr>
        </a:solidFill>
        <a:prstDash val="dash"/>
      </a:ln>
    </cs:spPr>
  </cs:dropLine>
  <cs:errorBar>
    <cs:lnRef idx="0"/>
    <cs:fillRef idx="0"/>
    <cs:effectRef idx="0"/>
    <cs:fontRef idx="minor">
      <a:schemeClr val="dk1"/>
    </cs:fontRef>
    <cs:spPr>
      <a:ln w="9525">
        <a:solidFill>
          <a:schemeClr val="dk1">
            <a:lumMod val="65000"/>
            <a:lumOff val="35000"/>
          </a:schemeClr>
        </a:solidFill>
        <a:round/>
      </a:ln>
    </cs:spPr>
  </cs:errorBar>
  <cs:floor>
    <cs:lnRef idx="0"/>
    <cs:fillRef idx="0"/>
    <cs:effectRef idx="0"/>
    <cs:fontRef idx="minor">
      <a:schemeClr val="dk1"/>
    </cs:fontRef>
    <cs:spPr>
      <a:solidFill>
        <a:schemeClr val="lt1">
          <a:lumMod val="95000"/>
        </a:schemeClr>
      </a:solidFill>
      <a:sp3d/>
    </cs:spPr>
  </cs:floor>
  <cs:gridlineMajor>
    <cs:lnRef idx="0"/>
    <cs:fillRef idx="0"/>
    <cs:effectRef idx="0"/>
    <cs:fontRef idx="minor">
      <a:schemeClr val="dk1"/>
    </cs:fontRef>
    <cs:spPr>
      <a:ln w="9525" cap="flat" cmpd="sng" algn="ctr">
        <a:solidFill>
          <a:schemeClr val="dk1">
            <a:lumMod val="15000"/>
            <a:lumOff val="85000"/>
          </a:schemeClr>
        </a:solidFill>
        <a:round/>
      </a:ln>
    </cs:spPr>
  </cs:gridlineMajor>
  <cs:gridlineMinor>
    <cs:lnRef idx="0"/>
    <cs:fillRef idx="0"/>
    <cs:effectRef idx="0"/>
    <cs:fontRef idx="minor">
      <a:schemeClr val="dk1"/>
    </cs:fontRef>
    <cs:spPr>
      <a:ln w="9525" cap="flat" cmpd="sng" algn="ctr">
        <a:solidFill>
          <a:schemeClr val="dk1">
            <a:lumMod val="5000"/>
            <a:lumOff val="95000"/>
          </a:schemeClr>
        </a:solidFill>
        <a:round/>
      </a:ln>
    </cs:spPr>
  </cs:gridlineMinor>
  <cs:hiLoLine>
    <cs:lnRef idx="0"/>
    <cs:fillRef idx="0"/>
    <cs:effectRef idx="0"/>
    <cs:fontRef idx="minor">
      <a:schemeClr val="dk1"/>
    </cs:fontRef>
    <cs:spPr>
      <a:ln w="9525">
        <a:solidFill>
          <a:schemeClr val="dk1">
            <a:lumMod val="35000"/>
            <a:lumOff val="65000"/>
          </a:schemeClr>
        </a:solidFill>
        <a:prstDash val="dash"/>
      </a:ln>
    </cs:spPr>
  </cs:hiLoLine>
  <cs:leaderLine>
    <cs:lnRef idx="0"/>
    <cs:fillRef idx="0"/>
    <cs:effectRef idx="0"/>
    <cs:fontRef idx="minor">
      <a:schemeClr val="dk1"/>
    </cs:fontRef>
    <cs:spPr>
      <a:ln w="9525">
        <a:solidFill>
          <a:schemeClr val="dk1">
            <a:lumMod val="50000"/>
            <a:lumOff val="50000"/>
          </a:schemeClr>
        </a:solidFill>
      </a:ln>
    </cs:spPr>
  </cs:leaderLine>
  <cs:legend>
    <cs:lnRef idx="0"/>
    <cs:fillRef idx="0"/>
    <cs:effectRef idx="0"/>
    <cs:fontRef idx="minor">
      <a:schemeClr val="dk1">
        <a:lumMod val="75000"/>
        <a:lumOff val="25000"/>
      </a:schemeClr>
    </cs:fontRef>
    <cs:spPr>
      <a:solidFill>
        <a:schemeClr val="lt1">
          <a:lumMod val="95000"/>
          <a:alpha val="39000"/>
        </a:schemeClr>
      </a:solidFill>
    </cs:spPr>
    <cs:defRPr sz="900" kern="1200"/>
  </cs:legend>
  <cs:plotArea>
    <cs:lnRef idx="0"/>
    <cs:fillRef idx="0"/>
    <cs:effectRef idx="0"/>
    <cs:fontRef idx="minor">
      <a:schemeClr val="dk1"/>
    </cs:fontRef>
  </cs:plotArea>
  <cs:plotArea3D>
    <cs:lnRef idx="0"/>
    <cs:fillRef idx="0"/>
    <cs:effectRef idx="0"/>
    <cs:fontRef idx="minor">
      <a:schemeClr val="dk1"/>
    </cs:fontRef>
  </cs:plotArea3D>
  <cs:seriesAxis>
    <cs:lnRef idx="0"/>
    <cs:fillRef idx="0"/>
    <cs:effectRef idx="0"/>
    <cs:fontRef idx="minor">
      <a:schemeClr val="dk1">
        <a:lumMod val="75000"/>
        <a:lumOff val="25000"/>
      </a:schemeClr>
    </cs:fontRef>
    <cs:spPr/>
    <cs:defRPr sz="900" kern="1200"/>
  </cs:seriesAxis>
  <cs:seriesLine>
    <cs:lnRef idx="0"/>
    <cs:fillRef idx="0"/>
    <cs:effectRef idx="0"/>
    <cs:fontRef idx="minor">
      <a:schemeClr val="dk1"/>
    </cs:fontRef>
    <cs:spPr>
      <a:ln w="9525">
        <a:solidFill>
          <a:schemeClr val="dk1">
            <a:lumMod val="50000"/>
            <a:lumOff val="50000"/>
          </a:schemeClr>
        </a:solidFill>
        <a:round/>
      </a:ln>
    </cs:spPr>
  </cs:seriesLine>
  <cs:title>
    <cs:lnRef idx="0"/>
    <cs:fillRef idx="0"/>
    <cs:effectRef idx="0"/>
    <cs:fontRef idx="minor">
      <a:schemeClr val="dk1">
        <a:lumMod val="75000"/>
        <a:lumOff val="25000"/>
      </a:schemeClr>
    </cs:fontRef>
    <cs:defRPr sz="1800" b="1" kern="1200" baseline="0"/>
  </cs:title>
  <cs:trendline>
    <cs:lnRef idx="0">
      <cs:styleClr val="auto"/>
    </cs:lnRef>
    <cs:fillRef idx="0"/>
    <cs:effectRef idx="0"/>
    <cs:fontRef idx="minor">
      <a:schemeClr val="dk1"/>
    </cs:fontRef>
    <cs:spPr>
      <a:ln w="19050" cap="rnd">
        <a:solidFill>
          <a:schemeClr val="phClr"/>
        </a:solidFill>
      </a:ln>
    </cs:spPr>
  </cs:trendline>
  <cs:trendlineLabel>
    <cs:lnRef idx="0"/>
    <cs:fillRef idx="0"/>
    <cs:effectRef idx="0"/>
    <cs:fontRef idx="minor">
      <a:schemeClr val="dk1">
        <a:lumMod val="75000"/>
        <a:lumOff val="25000"/>
      </a:schemeClr>
    </cs:fontRef>
    <cs:defRPr sz="900" kern="1200"/>
  </cs:trendlineLabel>
  <cs:upBar>
    <cs:lnRef idx="0"/>
    <cs:fillRef idx="0"/>
    <cs:effectRef idx="0"/>
    <cs:fontRef idx="minor">
      <a:schemeClr val="dk1"/>
    </cs:fontRef>
    <cs:spPr>
      <a:solidFill>
        <a:schemeClr val="lt1"/>
      </a:solidFill>
      <a:ln w="9525">
        <a:solidFill>
          <a:schemeClr val="dk1">
            <a:lumMod val="65000"/>
            <a:lumOff val="35000"/>
          </a:schemeClr>
        </a:solidFill>
      </a:ln>
    </cs:spPr>
  </cs:upBar>
  <cs:valueAxis>
    <cs:lnRef idx="0"/>
    <cs:fillRef idx="0"/>
    <cs:effectRef idx="0"/>
    <cs:fontRef idx="minor">
      <a:schemeClr val="dk1">
        <a:lumMod val="75000"/>
        <a:lumOff val="25000"/>
      </a:schemeClr>
    </cs:fontRef>
    <cs:spPr>
      <a:ln>
        <a:noFill/>
      </a:ln>
    </cs:spPr>
    <cs:defRPr sz="900" kern="1200"/>
  </cs:valueAxis>
  <cs:wall>
    <cs:lnRef idx="0"/>
    <cs:fillRef idx="0"/>
    <cs:effectRef idx="0"/>
    <cs:fontRef idx="minor">
      <a:schemeClr val="dk1"/>
    </cs:fontRef>
  </cs:wall>
</cs:chartStyle>
</file>

<file path=xl/charts/style7.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trlProps/ctrlProp1.xml><?xml version="1.0" encoding="utf-8"?>
<formControlPr xmlns="http://schemas.microsoft.com/office/spreadsheetml/2009/9/main" objectType="GBox"/>
</file>

<file path=xl/ctrlProps/ctrlProp10.xml><?xml version="1.0" encoding="utf-8"?>
<formControlPr xmlns="http://schemas.microsoft.com/office/spreadsheetml/2009/9/main" objectType="Radio" lockText="1" noThreeD="1"/>
</file>

<file path=xl/ctrlProps/ctrlProp11.xml><?xml version="1.0" encoding="utf-8"?>
<formControlPr xmlns="http://schemas.microsoft.com/office/spreadsheetml/2009/9/main" objectType="Radio" checked="Checked" lockText="1" noThreeD="1"/>
</file>

<file path=xl/ctrlProps/ctrlProp12.xml><?xml version="1.0" encoding="utf-8"?>
<formControlPr xmlns="http://schemas.microsoft.com/office/spreadsheetml/2009/9/main" objectType="GBox" noThreeD="1"/>
</file>

<file path=xl/ctrlProps/ctrlProp13.xml><?xml version="1.0" encoding="utf-8"?>
<formControlPr xmlns="http://schemas.microsoft.com/office/spreadsheetml/2009/9/main" objectType="Radio" firstButton="1" lockText="1" noThreeD="1"/>
</file>

<file path=xl/ctrlProps/ctrlProp14.xml><?xml version="1.0" encoding="utf-8"?>
<formControlPr xmlns="http://schemas.microsoft.com/office/spreadsheetml/2009/9/main" objectType="Radio" checked="Checked" lockText="1" noThreeD="1"/>
</file>

<file path=xl/ctrlProps/ctrlProp15.xml><?xml version="1.0" encoding="utf-8"?>
<formControlPr xmlns="http://schemas.microsoft.com/office/spreadsheetml/2009/9/main" objectType="Radio" lockText="1" noThreeD="1"/>
</file>

<file path=xl/ctrlProps/ctrlProp16.xml><?xml version="1.0" encoding="utf-8"?>
<formControlPr xmlns="http://schemas.microsoft.com/office/spreadsheetml/2009/9/main" objectType="Radio" firstButton="1" lockText="1" noThreeD="1"/>
</file>

<file path=xl/ctrlProps/ctrlProp17.xml><?xml version="1.0" encoding="utf-8"?>
<formControlPr xmlns="http://schemas.microsoft.com/office/spreadsheetml/2009/9/main" objectType="Radio" lockText="1" noThreeD="1"/>
</file>

<file path=xl/ctrlProps/ctrlProp18.xml><?xml version="1.0" encoding="utf-8"?>
<formControlPr xmlns="http://schemas.microsoft.com/office/spreadsheetml/2009/9/main" objectType="Radio" checked="Checked" lockText="1" noThreeD="1"/>
</file>

<file path=xl/ctrlProps/ctrlProp19.xml><?xml version="1.0" encoding="utf-8"?>
<formControlPr xmlns="http://schemas.microsoft.com/office/spreadsheetml/2009/9/main" objectType="CheckBox" lockText="1"/>
</file>

<file path=xl/ctrlProps/ctrlProp2.xml><?xml version="1.0" encoding="utf-8"?>
<formControlPr xmlns="http://schemas.microsoft.com/office/spreadsheetml/2009/9/main" objectType="Radio" firstButton="1" lockText="1" noThreeD="1"/>
</file>

<file path=xl/ctrlProps/ctrlProp20.xml><?xml version="1.0" encoding="utf-8"?>
<formControlPr xmlns="http://schemas.microsoft.com/office/spreadsheetml/2009/9/main" objectType="CheckBox" lockText="1"/>
</file>

<file path=xl/ctrlProps/ctrlProp21.xml><?xml version="1.0" encoding="utf-8"?>
<formControlPr xmlns="http://schemas.microsoft.com/office/spreadsheetml/2009/9/main" objectType="CheckBox" lockText="1"/>
</file>

<file path=xl/ctrlProps/ctrlProp22.xml><?xml version="1.0" encoding="utf-8"?>
<formControlPr xmlns="http://schemas.microsoft.com/office/spreadsheetml/2009/9/main" objectType="CheckBox" lockText="1"/>
</file>

<file path=xl/ctrlProps/ctrlProp23.xml><?xml version="1.0" encoding="utf-8"?>
<formControlPr xmlns="http://schemas.microsoft.com/office/spreadsheetml/2009/9/main" objectType="CheckBox" lockText="1"/>
</file>

<file path=xl/ctrlProps/ctrlProp24.xml><?xml version="1.0" encoding="utf-8"?>
<formControlPr xmlns="http://schemas.microsoft.com/office/spreadsheetml/2009/9/main" objectType="CheckBox" lockText="1"/>
</file>

<file path=xl/ctrlProps/ctrlProp25.xml><?xml version="1.0" encoding="utf-8"?>
<formControlPr xmlns="http://schemas.microsoft.com/office/spreadsheetml/2009/9/main" objectType="CheckBox" lockText="1"/>
</file>

<file path=xl/ctrlProps/ctrlProp3.xml><?xml version="1.0" encoding="utf-8"?>
<formControlPr xmlns="http://schemas.microsoft.com/office/spreadsheetml/2009/9/main" objectType="Radio" lockText="1" noThreeD="1"/>
</file>

<file path=xl/ctrlProps/ctrlProp4.xml><?xml version="1.0" encoding="utf-8"?>
<formControlPr xmlns="http://schemas.microsoft.com/office/spreadsheetml/2009/9/main" objectType="Radio" checked="Checked" lockText="1" noThreeD="1"/>
</file>

<file path=xl/ctrlProps/ctrlProp5.xml><?xml version="1.0" encoding="utf-8"?>
<formControlPr xmlns="http://schemas.microsoft.com/office/spreadsheetml/2009/9/main" objectType="Radio" lockText="1" noThreeD="1"/>
</file>

<file path=xl/ctrlProps/ctrlProp6.xml><?xml version="1.0" encoding="utf-8"?>
<formControlPr xmlns="http://schemas.microsoft.com/office/spreadsheetml/2009/9/main" objectType="GBox" noThreeD="1"/>
</file>

<file path=xl/ctrlProps/ctrlProp7.xml><?xml version="1.0" encoding="utf-8"?>
<formControlPr xmlns="http://schemas.microsoft.com/office/spreadsheetml/2009/9/main" objectType="Radio" firstButton="1" lockText="1" noThreeD="1"/>
</file>

<file path=xl/ctrlProps/ctrlProp8.xml><?xml version="1.0" encoding="utf-8"?>
<formControlPr xmlns="http://schemas.microsoft.com/office/spreadsheetml/2009/9/main" objectType="Radio" lockText="1" noThreeD="1"/>
</file>

<file path=xl/ctrlProps/ctrlProp9.xml><?xml version="1.0" encoding="utf-8"?>
<formControlPr xmlns="http://schemas.microsoft.com/office/spreadsheetml/2009/9/main" objectType="Radio" lockText="1" noThreeD="1"/>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hyperlink" Target="#INICIO!A1"/><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1" Type="http://schemas.openxmlformats.org/officeDocument/2006/relationships/hyperlink" Target="#INICIO!A1"/></Relationships>
</file>

<file path=xl/drawings/_rels/drawing13.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image" Target="../media/image7.jpeg"/><Relationship Id="rId1" Type="http://schemas.openxmlformats.org/officeDocument/2006/relationships/image" Target="../media/image4.jpeg"/></Relationships>
</file>

<file path=xl/drawings/_rels/drawing14.xml.rels><?xml version="1.0" encoding="UTF-8" standalone="yes"?>
<Relationships xmlns="http://schemas.openxmlformats.org/package/2006/relationships"><Relationship Id="rId2" Type="http://schemas.openxmlformats.org/officeDocument/2006/relationships/image" Target="../media/image7.jpeg"/><Relationship Id="rId1" Type="http://schemas.openxmlformats.org/officeDocument/2006/relationships/image" Target="../media/image4.jpeg"/></Relationships>
</file>

<file path=xl/drawings/_rels/drawing15.xml.rels><?xml version="1.0" encoding="UTF-8" standalone="yes"?>
<Relationships xmlns="http://schemas.openxmlformats.org/package/2006/relationships"><Relationship Id="rId2" Type="http://schemas.openxmlformats.org/officeDocument/2006/relationships/image" Target="../media/image4.jpeg"/><Relationship Id="rId1" Type="http://schemas.openxmlformats.org/officeDocument/2006/relationships/image" Target="../media/image7.jpeg"/></Relationships>
</file>

<file path=xl/drawings/_rels/drawing16.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image" Target="../media/image7.jpeg"/><Relationship Id="rId1" Type="http://schemas.openxmlformats.org/officeDocument/2006/relationships/image" Target="../media/image4.jpeg"/></Relationships>
</file>

<file path=xl/drawings/_rels/drawing17.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image" Target="../media/image7.jpeg"/><Relationship Id="rId1" Type="http://schemas.openxmlformats.org/officeDocument/2006/relationships/image" Target="../media/image4.jpeg"/><Relationship Id="rId4" Type="http://schemas.openxmlformats.org/officeDocument/2006/relationships/chart" Target="../charts/chart7.xml"/></Relationships>
</file>

<file path=xl/drawings/_rels/drawing18.xml.rels><?xml version="1.0" encoding="UTF-8" standalone="yes"?>
<Relationships xmlns="http://schemas.openxmlformats.org/package/2006/relationships"><Relationship Id="rId3" Type="http://schemas.openxmlformats.org/officeDocument/2006/relationships/image" Target="../media/image4.jpeg"/><Relationship Id="rId2" Type="http://schemas.openxmlformats.org/officeDocument/2006/relationships/chart" Target="../charts/chart9.xml"/><Relationship Id="rId1" Type="http://schemas.openxmlformats.org/officeDocument/2006/relationships/chart" Target="../charts/chart8.xml"/><Relationship Id="rId5" Type="http://schemas.openxmlformats.org/officeDocument/2006/relationships/hyperlink" Target="#INICIO!A1"/><Relationship Id="rId4" Type="http://schemas.openxmlformats.org/officeDocument/2006/relationships/image" Target="../media/image7.jpeg"/></Relationships>
</file>

<file path=xl/drawings/_rels/drawing2.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image" Target="../media/image4.jpeg"/><Relationship Id="rId1" Type="http://schemas.openxmlformats.org/officeDocument/2006/relationships/image" Target="../media/image3.jpeg"/></Relationships>
</file>

<file path=xl/drawings/_rels/drawing21.xml.rels><?xml version="1.0" encoding="UTF-8" standalone="yes"?>
<Relationships xmlns="http://schemas.openxmlformats.org/package/2006/relationships"><Relationship Id="rId8" Type="http://schemas.openxmlformats.org/officeDocument/2006/relationships/hyperlink" Target="#CMI!&#193;rea_de_impresi&#243;n"/><Relationship Id="rId3" Type="http://schemas.openxmlformats.org/officeDocument/2006/relationships/image" Target="../media/image7.jpeg"/><Relationship Id="rId7" Type="http://schemas.openxmlformats.org/officeDocument/2006/relationships/hyperlink" Target="#'POR PROCESO'!A1"/><Relationship Id="rId2" Type="http://schemas.openxmlformats.org/officeDocument/2006/relationships/hyperlink" Target="#'POR DEPENDENCIA'!A1"/><Relationship Id="rId1" Type="http://schemas.openxmlformats.org/officeDocument/2006/relationships/hyperlink" Target="#'FICHA INDICADOR'!A1"/><Relationship Id="rId6" Type="http://schemas.openxmlformats.org/officeDocument/2006/relationships/hyperlink" Target="#'PLAN ESTRAT&#201;GICO'!A1"/><Relationship Id="rId5" Type="http://schemas.openxmlformats.org/officeDocument/2006/relationships/hyperlink" Target="#'PLAN DE DESARROLLO'!A1"/><Relationship Id="rId4" Type="http://schemas.openxmlformats.org/officeDocument/2006/relationships/image" Target="../media/image4.jpeg"/><Relationship Id="rId9" Type="http://schemas.openxmlformats.org/officeDocument/2006/relationships/hyperlink" Target="#'Formato para Impresi&#243;n'!A1"/></Relationships>
</file>

<file path=xl/drawings/_rels/drawing22.xml.rels><?xml version="1.0" encoding="UTF-8" standalone="yes"?>
<Relationships xmlns="http://schemas.openxmlformats.org/package/2006/relationships"><Relationship Id="rId2" Type="http://schemas.openxmlformats.org/officeDocument/2006/relationships/chart" Target="../charts/chart11.xml"/><Relationship Id="rId1" Type="http://schemas.openxmlformats.org/officeDocument/2006/relationships/chart" Target="../charts/chart10.xml"/></Relationships>
</file>

<file path=xl/drawings/_rels/drawing25.xml.rels><?xml version="1.0" encoding="UTF-8" standalone="yes"?>
<Relationships xmlns="http://schemas.openxmlformats.org/package/2006/relationships"><Relationship Id="rId1" Type="http://schemas.openxmlformats.org/officeDocument/2006/relationships/chart" Target="../charts/chart12.xml"/></Relationships>
</file>

<file path=xl/drawings/_rels/drawing3.xml.rels><?xml version="1.0" encoding="UTF-8" standalone="yes"?>
<Relationships xmlns="http://schemas.openxmlformats.org/package/2006/relationships"><Relationship Id="rId3" Type="http://schemas.openxmlformats.org/officeDocument/2006/relationships/chart" Target="../charts/chart2.xml"/><Relationship Id="rId2" Type="http://schemas.openxmlformats.org/officeDocument/2006/relationships/image" Target="../media/image3.jpeg"/><Relationship Id="rId1" Type="http://schemas.openxmlformats.org/officeDocument/2006/relationships/chart" Target="../charts/chart1.xml"/><Relationship Id="rId5" Type="http://schemas.openxmlformats.org/officeDocument/2006/relationships/hyperlink" Target="#INICIO!A1"/><Relationship Id="rId4" Type="http://schemas.openxmlformats.org/officeDocument/2006/relationships/image" Target="../media/image4.jpeg"/></Relationships>
</file>

<file path=xl/drawings/_rels/drawing6.xml.rels><?xml version="1.0" encoding="UTF-8" standalone="yes"?>
<Relationships xmlns="http://schemas.openxmlformats.org/package/2006/relationships"><Relationship Id="rId3" Type="http://schemas.openxmlformats.org/officeDocument/2006/relationships/chart" Target="../charts/chart4.xml"/><Relationship Id="rId2" Type="http://schemas.openxmlformats.org/officeDocument/2006/relationships/image" Target="../media/image6.jpeg"/><Relationship Id="rId1" Type="http://schemas.openxmlformats.org/officeDocument/2006/relationships/chart" Target="../charts/chart3.xml"/><Relationship Id="rId5" Type="http://schemas.openxmlformats.org/officeDocument/2006/relationships/hyperlink" Target="#INICIO!A1"/><Relationship Id="rId4" Type="http://schemas.openxmlformats.org/officeDocument/2006/relationships/image" Target="../media/image4.jpeg"/></Relationships>
</file>

<file path=xl/drawings/_rels/drawing9.xml.rels><?xml version="1.0" encoding="UTF-8" standalone="yes"?>
<Relationships xmlns="http://schemas.openxmlformats.org/package/2006/relationships"><Relationship Id="rId3" Type="http://schemas.openxmlformats.org/officeDocument/2006/relationships/hyperlink" Target="#INICIO!A1"/><Relationship Id="rId2" Type="http://schemas.openxmlformats.org/officeDocument/2006/relationships/chart" Target="../charts/chart6.xml"/><Relationship Id="rId1" Type="http://schemas.openxmlformats.org/officeDocument/2006/relationships/chart" Target="../charts/chart5.xml"/></Relationships>
</file>

<file path=xl/drawings/_rels/vmlDrawing2.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5.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5.jpeg"/></Relationships>
</file>

<file path=xl/drawings/drawing1.xml><?xml version="1.0" encoding="utf-8"?>
<xdr:wsDr xmlns:xdr="http://schemas.openxmlformats.org/drawingml/2006/spreadsheetDrawing" xmlns:a="http://schemas.openxmlformats.org/drawingml/2006/main">
  <xdr:twoCellAnchor>
    <xdr:from>
      <xdr:col>1</xdr:col>
      <xdr:colOff>323850</xdr:colOff>
      <xdr:row>32</xdr:row>
      <xdr:rowOff>285750</xdr:rowOff>
    </xdr:from>
    <xdr:to>
      <xdr:col>3</xdr:col>
      <xdr:colOff>107950</xdr:colOff>
      <xdr:row>39</xdr:row>
      <xdr:rowOff>25400</xdr:rowOff>
    </xdr:to>
    <xdr:sp macro="" textlink="">
      <xdr:nvSpPr>
        <xdr:cNvPr id="2" name="Rectángulo 1"/>
        <xdr:cNvSpPr/>
      </xdr:nvSpPr>
      <xdr:spPr>
        <a:xfrm>
          <a:off x="469900" y="7137400"/>
          <a:ext cx="1035050" cy="1181100"/>
        </a:xfrm>
        <a:prstGeom prst="rect">
          <a:avLst/>
        </a:prstGeom>
        <a:no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a:p>
      </xdr:txBody>
    </xdr:sp>
    <xdr:clientData/>
  </xdr:twoCellAnchor>
  <mc:AlternateContent xmlns:mc="http://schemas.openxmlformats.org/markup-compatibility/2006">
    <mc:Choice xmlns:a14="http://schemas.microsoft.com/office/drawing/2010/main" Requires="a14">
      <xdr:twoCellAnchor editAs="absolute">
        <xdr:from>
          <xdr:col>0</xdr:col>
          <xdr:colOff>123825</xdr:colOff>
          <xdr:row>23</xdr:row>
          <xdr:rowOff>142875</xdr:rowOff>
        </xdr:from>
        <xdr:to>
          <xdr:col>5</xdr:col>
          <xdr:colOff>9525</xdr:colOff>
          <xdr:row>25</xdr:row>
          <xdr:rowOff>0</xdr:rowOff>
        </xdr:to>
        <xdr:sp macro="" textlink="">
          <xdr:nvSpPr>
            <xdr:cNvPr id="8212" name="Group Box 20" hidden="1">
              <a:extLst>
                <a:ext uri="{63B3BB69-23CF-44E3-9099-C40C66FF867C}">
                  <a14:compatExt spid="_x0000_s8212"/>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s-CO" sz="800" b="0" i="0" u="none" strike="noStrike" baseline="0">
                  <a:solidFill>
                    <a:srgbClr val="000000"/>
                  </a:solidFill>
                  <a:latin typeface="Segoe UI"/>
                  <a:cs typeface="Segoe UI"/>
                </a:rPr>
                <a:t>Anualización</a:t>
              </a:r>
            </a:p>
          </xdr:txBody>
        </xdr:sp>
        <xdr:clientData/>
      </xdr:twoCellAnchor>
    </mc:Choice>
    <mc:Fallback/>
  </mc:AlternateContent>
  <mc:AlternateContent xmlns:mc="http://schemas.openxmlformats.org/markup-compatibility/2006">
    <mc:Choice xmlns:a14="http://schemas.microsoft.com/office/drawing/2010/main" Requires="a14">
      <xdr:twoCellAnchor editAs="absolute">
        <xdr:from>
          <xdr:col>1</xdr:col>
          <xdr:colOff>142875</xdr:colOff>
          <xdr:row>24</xdr:row>
          <xdr:rowOff>190500</xdr:rowOff>
        </xdr:from>
        <xdr:to>
          <xdr:col>2</xdr:col>
          <xdr:colOff>638175</xdr:colOff>
          <xdr:row>24</xdr:row>
          <xdr:rowOff>409575</xdr:rowOff>
        </xdr:to>
        <xdr:sp macro="" textlink="">
          <xdr:nvSpPr>
            <xdr:cNvPr id="8213" name="Option Button 21" hidden="1">
              <a:extLst>
                <a:ext uri="{63B3BB69-23CF-44E3-9099-C40C66FF867C}">
                  <a14:compatExt spid="_x0000_s821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Creciente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133350</xdr:colOff>
          <xdr:row>24</xdr:row>
          <xdr:rowOff>476250</xdr:rowOff>
        </xdr:from>
        <xdr:to>
          <xdr:col>2</xdr:col>
          <xdr:colOff>638175</xdr:colOff>
          <xdr:row>24</xdr:row>
          <xdr:rowOff>695325</xdr:rowOff>
        </xdr:to>
        <xdr:sp macro="" textlink="">
          <xdr:nvSpPr>
            <xdr:cNvPr id="8214" name="Option Button 22" hidden="1">
              <a:extLst>
                <a:ext uri="{63B3BB69-23CF-44E3-9099-C40C66FF867C}">
                  <a14:compatExt spid="_x0000_s821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Decreciente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24</xdr:row>
          <xdr:rowOff>180975</xdr:rowOff>
        </xdr:from>
        <xdr:to>
          <xdr:col>4</xdr:col>
          <xdr:colOff>457200</xdr:colOff>
          <xdr:row>24</xdr:row>
          <xdr:rowOff>400050</xdr:rowOff>
        </xdr:to>
        <xdr:sp macro="" textlink="">
          <xdr:nvSpPr>
            <xdr:cNvPr id="8215" name="Option Button 23" hidden="1">
              <a:extLst>
                <a:ext uri="{63B3BB69-23CF-44E3-9099-C40C66FF867C}">
                  <a14:compatExt spid="_x0000_s8215"/>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Suma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3</xdr:col>
          <xdr:colOff>57150</xdr:colOff>
          <xdr:row>24</xdr:row>
          <xdr:rowOff>466725</xdr:rowOff>
        </xdr:from>
        <xdr:to>
          <xdr:col>4</xdr:col>
          <xdr:colOff>447675</xdr:colOff>
          <xdr:row>24</xdr:row>
          <xdr:rowOff>685800</xdr:rowOff>
        </xdr:to>
        <xdr:sp macro="" textlink="">
          <xdr:nvSpPr>
            <xdr:cNvPr id="8218" name="Option Button 26" hidden="1">
              <a:extLst>
                <a:ext uri="{63B3BB69-23CF-44E3-9099-C40C66FF867C}">
                  <a14:compatExt spid="_x0000_s821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Constante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5</xdr:col>
          <xdr:colOff>381000</xdr:colOff>
          <xdr:row>24</xdr:row>
          <xdr:rowOff>9525</xdr:rowOff>
        </xdr:from>
        <xdr:to>
          <xdr:col>12</xdr:col>
          <xdr:colOff>0</xdr:colOff>
          <xdr:row>25</xdr:row>
          <xdr:rowOff>0</xdr:rowOff>
        </xdr:to>
        <xdr:sp macro="" textlink="">
          <xdr:nvSpPr>
            <xdr:cNvPr id="8219" name="Group Box 27" hidden="1">
              <a:extLst>
                <a:ext uri="{63B3BB69-23CF-44E3-9099-C40C66FF867C}">
                  <a14:compatExt spid="_x0000_s8219"/>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s-CO" sz="800" b="0" i="0" u="none" strike="noStrike" baseline="0">
                  <a:solidFill>
                    <a:srgbClr val="000000"/>
                  </a:solidFill>
                  <a:latin typeface="Segoe UI"/>
                  <a:cs typeface="Segoe UI"/>
                </a:rPr>
                <a:t>Periodicidad del reporte</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66675</xdr:colOff>
          <xdr:row>24</xdr:row>
          <xdr:rowOff>95250</xdr:rowOff>
        </xdr:from>
        <xdr:to>
          <xdr:col>7</xdr:col>
          <xdr:colOff>381000</xdr:colOff>
          <xdr:row>24</xdr:row>
          <xdr:rowOff>314325</xdr:rowOff>
        </xdr:to>
        <xdr:sp macro="" textlink="">
          <xdr:nvSpPr>
            <xdr:cNvPr id="8220" name="Option Button 28" hidden="1">
              <a:extLst>
                <a:ext uri="{63B3BB69-23CF-44E3-9099-C40C66FF867C}">
                  <a14:compatExt spid="_x0000_s822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Mensual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6</xdr:col>
          <xdr:colOff>57150</xdr:colOff>
          <xdr:row>24</xdr:row>
          <xdr:rowOff>371475</xdr:rowOff>
        </xdr:from>
        <xdr:to>
          <xdr:col>7</xdr:col>
          <xdr:colOff>428625</xdr:colOff>
          <xdr:row>24</xdr:row>
          <xdr:rowOff>590550</xdr:rowOff>
        </xdr:to>
        <xdr:sp macro="" textlink="">
          <xdr:nvSpPr>
            <xdr:cNvPr id="8221" name="Option Button 29" hidden="1">
              <a:extLst>
                <a:ext uri="{63B3BB69-23CF-44E3-9099-C40C66FF867C}">
                  <a14:compatExt spid="_x0000_s822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Semestral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85725</xdr:colOff>
          <xdr:row>24</xdr:row>
          <xdr:rowOff>85725</xdr:rowOff>
        </xdr:from>
        <xdr:to>
          <xdr:col>9</xdr:col>
          <xdr:colOff>485775</xdr:colOff>
          <xdr:row>24</xdr:row>
          <xdr:rowOff>304800</xdr:rowOff>
        </xdr:to>
        <xdr:sp macro="" textlink="">
          <xdr:nvSpPr>
            <xdr:cNvPr id="8222" name="Option Button 30" hidden="1">
              <a:extLst>
                <a:ext uri="{63B3BB69-23CF-44E3-9099-C40C66FF867C}">
                  <a14:compatExt spid="_x0000_s822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Bimestral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8</xdr:col>
          <xdr:colOff>95250</xdr:colOff>
          <xdr:row>24</xdr:row>
          <xdr:rowOff>361950</xdr:rowOff>
        </xdr:from>
        <xdr:to>
          <xdr:col>9</xdr:col>
          <xdr:colOff>438150</xdr:colOff>
          <xdr:row>24</xdr:row>
          <xdr:rowOff>581025</xdr:rowOff>
        </xdr:to>
        <xdr:sp macro="" textlink="">
          <xdr:nvSpPr>
            <xdr:cNvPr id="8223" name="Option Button 31" hidden="1">
              <a:extLst>
                <a:ext uri="{63B3BB69-23CF-44E3-9099-C40C66FF867C}">
                  <a14:compatExt spid="_x0000_s822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Anual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10</xdr:col>
          <xdr:colOff>123825</xdr:colOff>
          <xdr:row>24</xdr:row>
          <xdr:rowOff>266700</xdr:rowOff>
        </xdr:from>
        <xdr:to>
          <xdr:col>11</xdr:col>
          <xdr:colOff>381000</xdr:colOff>
          <xdr:row>24</xdr:row>
          <xdr:rowOff>485775</xdr:rowOff>
        </xdr:to>
        <xdr:sp macro="" textlink="">
          <xdr:nvSpPr>
            <xdr:cNvPr id="8224" name="Option Button 32" hidden="1">
              <a:extLst>
                <a:ext uri="{63B3BB69-23CF-44E3-9099-C40C66FF867C}">
                  <a14:compatExt spid="_x0000_s822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Trimestral</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504825</xdr:colOff>
          <xdr:row>23</xdr:row>
          <xdr:rowOff>142875</xdr:rowOff>
        </xdr:from>
        <xdr:to>
          <xdr:col>15</xdr:col>
          <xdr:colOff>0</xdr:colOff>
          <xdr:row>25</xdr:row>
          <xdr:rowOff>0</xdr:rowOff>
        </xdr:to>
        <xdr:sp macro="" textlink="">
          <xdr:nvSpPr>
            <xdr:cNvPr id="8225" name="Group Box 33" hidden="1">
              <a:extLst>
                <a:ext uri="{63B3BB69-23CF-44E3-9099-C40C66FF867C}">
                  <a14:compatExt spid="_x0000_s8225"/>
                </a:ext>
              </a:extLst>
            </xdr:cNvPr>
            <xdr:cNvSpPr/>
          </xdr:nvSpPr>
          <xdr:spPr bwMode="auto">
            <a:xfrm>
              <a:off x="0" y="0"/>
              <a:ext cx="0" cy="0"/>
            </a:xfrm>
            <a:prstGeom prst="rect">
              <a:avLst/>
            </a:prstGeom>
            <a:noFill/>
            <a:ln w="9525">
              <a:miter lim="800000"/>
              <a:headEnd/>
              <a:tailEnd/>
            </a:ln>
            <a:extLst>
              <a:ext uri="{909E8E84-426E-40DD-AFC4-6F175D3DCCD1}">
                <a14:hiddenFill>
                  <a:noFill/>
                </a14:hiddenFill>
              </a:ext>
            </a:extLst>
          </xdr:spPr>
          <xdr:txBody>
            <a:bodyPr vertOverflow="clip" wrap="none" lIns="27432" tIns="18288" rIns="0" bIns="0" anchor="t" upright="1"/>
            <a:lstStyle/>
            <a:p>
              <a:pPr algn="l" rtl="0">
                <a:defRPr sz="1000"/>
              </a:pPr>
              <a:r>
                <a:rPr lang="es-CO" sz="800" b="0" i="0" u="none" strike="noStrike" baseline="0">
                  <a:solidFill>
                    <a:srgbClr val="000000"/>
                  </a:solidFill>
                  <a:latin typeface="Segoe UI"/>
                  <a:cs typeface="Segoe UI"/>
                </a:rPr>
                <a:t>Tipo</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24</xdr:row>
          <xdr:rowOff>76200</xdr:rowOff>
        </xdr:from>
        <xdr:to>
          <xdr:col>14</xdr:col>
          <xdr:colOff>352425</xdr:colOff>
          <xdr:row>24</xdr:row>
          <xdr:rowOff>295275</xdr:rowOff>
        </xdr:to>
        <xdr:sp macro="" textlink="">
          <xdr:nvSpPr>
            <xdr:cNvPr id="8226" name="Option Button 34" hidden="1">
              <a:extLst>
                <a:ext uri="{63B3BB69-23CF-44E3-9099-C40C66FF867C}">
                  <a14:compatExt spid="_x0000_s8226"/>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Eficiencia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24</xdr:row>
          <xdr:rowOff>266700</xdr:rowOff>
        </xdr:from>
        <xdr:to>
          <xdr:col>14</xdr:col>
          <xdr:colOff>352425</xdr:colOff>
          <xdr:row>24</xdr:row>
          <xdr:rowOff>485775</xdr:rowOff>
        </xdr:to>
        <xdr:sp macro="" textlink="">
          <xdr:nvSpPr>
            <xdr:cNvPr id="8227" name="Option Button 35" hidden="1">
              <a:extLst>
                <a:ext uri="{63B3BB69-23CF-44E3-9099-C40C66FF867C}">
                  <a14:compatExt spid="_x0000_s8227"/>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Eficacia</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13</xdr:col>
          <xdr:colOff>57150</xdr:colOff>
          <xdr:row>24</xdr:row>
          <xdr:rowOff>466725</xdr:rowOff>
        </xdr:from>
        <xdr:to>
          <xdr:col>14</xdr:col>
          <xdr:colOff>352425</xdr:colOff>
          <xdr:row>24</xdr:row>
          <xdr:rowOff>685800</xdr:rowOff>
        </xdr:to>
        <xdr:sp macro="" textlink="">
          <xdr:nvSpPr>
            <xdr:cNvPr id="8228" name="Option Button 36" hidden="1">
              <a:extLst>
                <a:ext uri="{63B3BB69-23CF-44E3-9099-C40C66FF867C}">
                  <a14:compatExt spid="_x0000_s822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Efectividad</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342900</xdr:colOff>
          <xdr:row>34</xdr:row>
          <xdr:rowOff>123825</xdr:rowOff>
        </xdr:from>
        <xdr:to>
          <xdr:col>2</xdr:col>
          <xdr:colOff>466725</xdr:colOff>
          <xdr:row>35</xdr:row>
          <xdr:rowOff>152400</xdr:rowOff>
        </xdr:to>
        <xdr:sp macro="" textlink="">
          <xdr:nvSpPr>
            <xdr:cNvPr id="8229" name="Option Button 37" hidden="1">
              <a:extLst>
                <a:ext uri="{63B3BB69-23CF-44E3-9099-C40C66FF867C}">
                  <a14:compatExt spid="_x0000_s822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Creación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323850</xdr:colOff>
          <xdr:row>35</xdr:row>
          <xdr:rowOff>171450</xdr:rowOff>
        </xdr:from>
        <xdr:to>
          <xdr:col>2</xdr:col>
          <xdr:colOff>457200</xdr:colOff>
          <xdr:row>37</xdr:row>
          <xdr:rowOff>9525</xdr:rowOff>
        </xdr:to>
        <xdr:sp macro="" textlink="">
          <xdr:nvSpPr>
            <xdr:cNvPr id="8230" name="Option Button 38" hidden="1">
              <a:extLst>
                <a:ext uri="{63B3BB69-23CF-44E3-9099-C40C66FF867C}">
                  <a14:compatExt spid="_x0000_s823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Modificación</a:t>
              </a:r>
            </a:p>
          </xdr:txBody>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333375</xdr:colOff>
          <xdr:row>37</xdr:row>
          <xdr:rowOff>9525</xdr:rowOff>
        </xdr:from>
        <xdr:to>
          <xdr:col>2</xdr:col>
          <xdr:colOff>457200</xdr:colOff>
          <xdr:row>38</xdr:row>
          <xdr:rowOff>57150</xdr:rowOff>
        </xdr:to>
        <xdr:sp macro="" textlink="">
          <xdr:nvSpPr>
            <xdr:cNvPr id="8231" name="Option Button 39" hidden="1">
              <a:extLst>
                <a:ext uri="{63B3BB69-23CF-44E3-9099-C40C66FF867C}">
                  <a14:compatExt spid="_x0000_s823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es-CO" sz="800" b="0" i="0" u="none" strike="noStrike" baseline="0">
                  <a:solidFill>
                    <a:srgbClr val="000000"/>
                  </a:solidFill>
                  <a:latin typeface="Segoe UI"/>
                  <a:cs typeface="Segoe UI"/>
                </a:rPr>
                <a:t>Anulación</a:t>
              </a:r>
            </a:p>
          </xdr:txBody>
        </xdr:sp>
        <xdr:clientData/>
      </xdr:twoCellAnchor>
    </mc:Choice>
    <mc:Fallback/>
  </mc:AlternateContent>
  <xdr:oneCellAnchor>
    <xdr:from>
      <xdr:col>4</xdr:col>
      <xdr:colOff>44450</xdr:colOff>
      <xdr:row>13</xdr:row>
      <xdr:rowOff>139700</xdr:rowOff>
    </xdr:from>
    <xdr:ext cx="612347" cy="210250"/>
    <xdr:sp macro="" textlink="">
      <xdr:nvSpPr>
        <xdr:cNvPr id="3" name="CuadroTexto 2"/>
        <xdr:cNvSpPr txBox="1"/>
      </xdr:nvSpPr>
      <xdr:spPr>
        <a:xfrm>
          <a:off x="2120900" y="2051050"/>
          <a:ext cx="612347"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800">
              <a:latin typeface="Arial" panose="020B0604020202020204" pitchFamily="34" charset="0"/>
              <a:cs typeface="Arial" panose="020B0604020202020204" pitchFamily="34" charset="0"/>
            </a:rPr>
            <a:t>Procesos</a:t>
          </a:r>
        </a:p>
      </xdr:txBody>
    </xdr:sp>
    <xdr:clientData/>
  </xdr:oneCellAnchor>
  <mc:AlternateContent xmlns:mc="http://schemas.openxmlformats.org/markup-compatibility/2006">
    <mc:Choice xmlns:a14="http://schemas.microsoft.com/office/drawing/2010/main" Requires="a14">
      <xdr:twoCellAnchor editAs="oneCell">
        <xdr:from>
          <xdr:col>5</xdr:col>
          <xdr:colOff>38100</xdr:colOff>
          <xdr:row>13</xdr:row>
          <xdr:rowOff>142875</xdr:rowOff>
        </xdr:from>
        <xdr:to>
          <xdr:col>5</xdr:col>
          <xdr:colOff>276225</xdr:colOff>
          <xdr:row>16</xdr:row>
          <xdr:rowOff>28575</xdr:rowOff>
        </xdr:to>
        <xdr:sp macro="" textlink="">
          <xdr:nvSpPr>
            <xdr:cNvPr id="8248" name="Check Box 56" hidden="1">
              <a:extLst>
                <a:ext uri="{63B3BB69-23CF-44E3-9099-C40C66FF867C}">
                  <a14:compatExt spid="_x0000_s8248"/>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6</xdr:col>
      <xdr:colOff>69850</xdr:colOff>
      <xdr:row>13</xdr:row>
      <xdr:rowOff>133350</xdr:rowOff>
    </xdr:from>
    <xdr:ext cx="555280" cy="210250"/>
    <xdr:sp macro="" textlink="">
      <xdr:nvSpPr>
        <xdr:cNvPr id="59" name="CuadroTexto 58"/>
        <xdr:cNvSpPr txBox="1"/>
      </xdr:nvSpPr>
      <xdr:spPr>
        <a:xfrm>
          <a:off x="3035300" y="2044700"/>
          <a:ext cx="555280"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800">
              <a:latin typeface="Arial" panose="020B0604020202020204" pitchFamily="34" charset="0"/>
              <a:cs typeface="Arial" panose="020B0604020202020204" pitchFamily="34" charset="0"/>
            </a:rPr>
            <a:t>Riesgos</a:t>
          </a:r>
        </a:p>
      </xdr:txBody>
    </xdr:sp>
    <xdr:clientData/>
  </xdr:oneCellAnchor>
  <mc:AlternateContent xmlns:mc="http://schemas.openxmlformats.org/markup-compatibility/2006">
    <mc:Choice xmlns:a14="http://schemas.microsoft.com/office/drawing/2010/main" Requires="a14">
      <xdr:twoCellAnchor editAs="oneCell">
        <xdr:from>
          <xdr:col>7</xdr:col>
          <xdr:colOff>123825</xdr:colOff>
          <xdr:row>13</xdr:row>
          <xdr:rowOff>142875</xdr:rowOff>
        </xdr:from>
        <xdr:to>
          <xdr:col>7</xdr:col>
          <xdr:colOff>352425</xdr:colOff>
          <xdr:row>16</xdr:row>
          <xdr:rowOff>28575</xdr:rowOff>
        </xdr:to>
        <xdr:sp macro="" textlink="">
          <xdr:nvSpPr>
            <xdr:cNvPr id="8249" name="Check Box 57" hidden="1">
              <a:extLst>
                <a:ext uri="{63B3BB69-23CF-44E3-9099-C40C66FF867C}">
                  <a14:compatExt spid="_x0000_s8249"/>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7</xdr:col>
      <xdr:colOff>425450</xdr:colOff>
      <xdr:row>14</xdr:row>
      <xdr:rowOff>6350</xdr:rowOff>
    </xdr:from>
    <xdr:ext cx="646652" cy="210250"/>
    <xdr:sp macro="" textlink="">
      <xdr:nvSpPr>
        <xdr:cNvPr id="61" name="CuadroTexto 60"/>
        <xdr:cNvSpPr txBox="1"/>
      </xdr:nvSpPr>
      <xdr:spPr>
        <a:xfrm>
          <a:off x="3765550" y="2063750"/>
          <a:ext cx="646652"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800">
              <a:latin typeface="Arial" panose="020B0604020202020204" pitchFamily="34" charset="0"/>
              <a:cs typeface="Arial" panose="020B0604020202020204" pitchFamily="34" charset="0"/>
            </a:rPr>
            <a:t>Resultado</a:t>
          </a:r>
        </a:p>
      </xdr:txBody>
    </xdr:sp>
    <xdr:clientData/>
  </xdr:oneCellAnchor>
  <mc:AlternateContent xmlns:mc="http://schemas.openxmlformats.org/markup-compatibility/2006">
    <mc:Choice xmlns:a14="http://schemas.microsoft.com/office/drawing/2010/main" Requires="a14">
      <xdr:twoCellAnchor editAs="oneCell">
        <xdr:from>
          <xdr:col>9</xdr:col>
          <xdr:colOff>104775</xdr:colOff>
          <xdr:row>14</xdr:row>
          <xdr:rowOff>0</xdr:rowOff>
        </xdr:from>
        <xdr:to>
          <xdr:col>9</xdr:col>
          <xdr:colOff>342900</xdr:colOff>
          <xdr:row>16</xdr:row>
          <xdr:rowOff>38100</xdr:rowOff>
        </xdr:to>
        <xdr:sp macro="" textlink="">
          <xdr:nvSpPr>
            <xdr:cNvPr id="8250" name="Check Box 58" hidden="1">
              <a:extLst>
                <a:ext uri="{63B3BB69-23CF-44E3-9099-C40C66FF867C}">
                  <a14:compatExt spid="_x0000_s8250"/>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9</xdr:col>
      <xdr:colOff>330200</xdr:colOff>
      <xdr:row>14</xdr:row>
      <xdr:rowOff>0</xdr:rowOff>
    </xdr:from>
    <xdr:ext cx="646652" cy="210250"/>
    <xdr:sp macro="" textlink="">
      <xdr:nvSpPr>
        <xdr:cNvPr id="63" name="CuadroTexto 62"/>
        <xdr:cNvSpPr txBox="1"/>
      </xdr:nvSpPr>
      <xdr:spPr>
        <a:xfrm>
          <a:off x="4527550" y="2057400"/>
          <a:ext cx="646652"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800">
              <a:latin typeface="Arial" panose="020B0604020202020204" pitchFamily="34" charset="0"/>
              <a:cs typeface="Arial" panose="020B0604020202020204" pitchFamily="34" charset="0"/>
            </a:rPr>
            <a:t>Meta Plan</a:t>
          </a:r>
        </a:p>
      </xdr:txBody>
    </xdr:sp>
    <xdr:clientData/>
  </xdr:oneCellAnchor>
  <mc:AlternateContent xmlns:mc="http://schemas.openxmlformats.org/markup-compatibility/2006">
    <mc:Choice xmlns:a14="http://schemas.microsoft.com/office/drawing/2010/main" Requires="a14">
      <xdr:twoCellAnchor editAs="oneCell">
        <xdr:from>
          <xdr:col>10</xdr:col>
          <xdr:colOff>352425</xdr:colOff>
          <xdr:row>13</xdr:row>
          <xdr:rowOff>142875</xdr:rowOff>
        </xdr:from>
        <xdr:to>
          <xdr:col>11</xdr:col>
          <xdr:colOff>142875</xdr:colOff>
          <xdr:row>16</xdr:row>
          <xdr:rowOff>28575</xdr:rowOff>
        </xdr:to>
        <xdr:sp macro="" textlink="">
          <xdr:nvSpPr>
            <xdr:cNvPr id="8251" name="Check Box 59" hidden="1">
              <a:extLst>
                <a:ext uri="{63B3BB69-23CF-44E3-9099-C40C66FF867C}">
                  <a14:compatExt spid="_x0000_s8251"/>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11</xdr:col>
      <xdr:colOff>190500</xdr:colOff>
      <xdr:row>14</xdr:row>
      <xdr:rowOff>0</xdr:rowOff>
    </xdr:from>
    <xdr:ext cx="384272" cy="210250"/>
    <xdr:sp macro="" textlink="">
      <xdr:nvSpPr>
        <xdr:cNvPr id="65" name="CuadroTexto 64"/>
        <xdr:cNvSpPr txBox="1"/>
      </xdr:nvSpPr>
      <xdr:spPr>
        <a:xfrm>
          <a:off x="5353050" y="2057400"/>
          <a:ext cx="384272"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800">
              <a:latin typeface="Arial" panose="020B0604020202020204" pitchFamily="34" charset="0"/>
              <a:cs typeface="Arial" panose="020B0604020202020204" pitchFamily="34" charset="0"/>
            </a:rPr>
            <a:t>Otro</a:t>
          </a:r>
        </a:p>
      </xdr:txBody>
    </xdr:sp>
    <xdr:clientData/>
  </xdr:oneCellAnchor>
  <mc:AlternateContent xmlns:mc="http://schemas.openxmlformats.org/markup-compatibility/2006">
    <mc:Choice xmlns:a14="http://schemas.microsoft.com/office/drawing/2010/main" Requires="a14">
      <xdr:twoCellAnchor editAs="oneCell">
        <xdr:from>
          <xdr:col>11</xdr:col>
          <xdr:colOff>504825</xdr:colOff>
          <xdr:row>13</xdr:row>
          <xdr:rowOff>142875</xdr:rowOff>
        </xdr:from>
        <xdr:to>
          <xdr:col>12</xdr:col>
          <xdr:colOff>171450</xdr:colOff>
          <xdr:row>16</xdr:row>
          <xdr:rowOff>28575</xdr:rowOff>
        </xdr:to>
        <xdr:sp macro="" textlink="">
          <xdr:nvSpPr>
            <xdr:cNvPr id="8252" name="Check Box 60" hidden="1">
              <a:extLst>
                <a:ext uri="{63B3BB69-23CF-44E3-9099-C40C66FF867C}">
                  <a14:compatExt spid="_x0000_s8252"/>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12</xdr:col>
      <xdr:colOff>190500</xdr:colOff>
      <xdr:row>14</xdr:row>
      <xdr:rowOff>6350</xdr:rowOff>
    </xdr:from>
    <xdr:ext cx="395621" cy="210250"/>
    <xdr:sp macro="" textlink="">
      <xdr:nvSpPr>
        <xdr:cNvPr id="67" name="CuadroTexto 66"/>
        <xdr:cNvSpPr txBox="1"/>
      </xdr:nvSpPr>
      <xdr:spPr>
        <a:xfrm>
          <a:off x="5918200" y="2063750"/>
          <a:ext cx="395621"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800">
              <a:latin typeface="Arial" panose="020B0604020202020204" pitchFamily="34" charset="0"/>
              <a:cs typeface="Arial" panose="020B0604020202020204" pitchFamily="34" charset="0"/>
            </a:rPr>
            <a:t>Cual</a:t>
          </a:r>
        </a:p>
      </xdr:txBody>
    </xdr:sp>
    <xdr:clientData/>
  </xdr:oneCellAnchor>
  <xdr:oneCellAnchor>
    <xdr:from>
      <xdr:col>4</xdr:col>
      <xdr:colOff>349250</xdr:colOff>
      <xdr:row>16</xdr:row>
      <xdr:rowOff>38100</xdr:rowOff>
    </xdr:from>
    <xdr:ext cx="1187450" cy="210250"/>
    <xdr:sp macro="" textlink="">
      <xdr:nvSpPr>
        <xdr:cNvPr id="68" name="CuadroTexto 67"/>
        <xdr:cNvSpPr txBox="1"/>
      </xdr:nvSpPr>
      <xdr:spPr>
        <a:xfrm>
          <a:off x="2425700" y="2266950"/>
          <a:ext cx="1187450"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t">
          <a:spAutoFit/>
        </a:bodyPr>
        <a:lstStyle/>
        <a:p>
          <a:r>
            <a:rPr lang="es-CO" sz="800">
              <a:latin typeface="Arial" panose="020B0604020202020204" pitchFamily="34" charset="0"/>
              <a:cs typeface="Arial" panose="020B0604020202020204" pitchFamily="34" charset="0"/>
            </a:rPr>
            <a:t>Proyecto de Inversión</a:t>
          </a:r>
        </a:p>
      </xdr:txBody>
    </xdr:sp>
    <xdr:clientData/>
  </xdr:oneCellAnchor>
  <mc:AlternateContent xmlns:mc="http://schemas.openxmlformats.org/markup-compatibility/2006">
    <mc:Choice xmlns:a14="http://schemas.microsoft.com/office/drawing/2010/main" Requires="a14">
      <xdr:twoCellAnchor editAs="oneCell">
        <xdr:from>
          <xdr:col>7</xdr:col>
          <xdr:colOff>123825</xdr:colOff>
          <xdr:row>16</xdr:row>
          <xdr:rowOff>47625</xdr:rowOff>
        </xdr:from>
        <xdr:to>
          <xdr:col>7</xdr:col>
          <xdr:colOff>361950</xdr:colOff>
          <xdr:row>16</xdr:row>
          <xdr:rowOff>257175</xdr:rowOff>
        </xdr:to>
        <xdr:sp macro="" textlink="">
          <xdr:nvSpPr>
            <xdr:cNvPr id="8253" name="Check Box 61" hidden="1">
              <a:extLst>
                <a:ext uri="{63B3BB69-23CF-44E3-9099-C40C66FF867C}">
                  <a14:compatExt spid="_x0000_s8253"/>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oneCellAnchor>
    <xdr:from>
      <xdr:col>9</xdr:col>
      <xdr:colOff>76200</xdr:colOff>
      <xdr:row>16</xdr:row>
      <xdr:rowOff>38100</xdr:rowOff>
    </xdr:from>
    <xdr:ext cx="914802" cy="210250"/>
    <xdr:sp macro="" textlink="">
      <xdr:nvSpPr>
        <xdr:cNvPr id="70" name="CuadroTexto 69"/>
        <xdr:cNvSpPr txBox="1"/>
      </xdr:nvSpPr>
      <xdr:spPr>
        <a:xfrm>
          <a:off x="4273550" y="2266950"/>
          <a:ext cx="914802" cy="2102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pPr algn="r"/>
          <a:r>
            <a:rPr lang="es-CO" sz="800">
              <a:latin typeface="Arial" panose="020B0604020202020204" pitchFamily="34" charset="0"/>
              <a:cs typeface="Arial" panose="020B0604020202020204" pitchFamily="34" charset="0"/>
            </a:rPr>
            <a:t>Plan de Gestión</a:t>
          </a:r>
        </a:p>
      </xdr:txBody>
    </xdr:sp>
    <xdr:clientData/>
  </xdr:oneCellAnchor>
  <mc:AlternateContent xmlns:mc="http://schemas.openxmlformats.org/markup-compatibility/2006">
    <mc:Choice xmlns:a14="http://schemas.microsoft.com/office/drawing/2010/main" Requires="a14">
      <xdr:twoCellAnchor editAs="oneCell">
        <xdr:from>
          <xdr:col>10</xdr:col>
          <xdr:colOff>361950</xdr:colOff>
          <xdr:row>16</xdr:row>
          <xdr:rowOff>38100</xdr:rowOff>
        </xdr:from>
        <xdr:to>
          <xdr:col>11</xdr:col>
          <xdr:colOff>142875</xdr:colOff>
          <xdr:row>16</xdr:row>
          <xdr:rowOff>247650</xdr:rowOff>
        </xdr:to>
        <xdr:sp macro="" textlink="">
          <xdr:nvSpPr>
            <xdr:cNvPr id="8254" name="Check Box 62" hidden="1">
              <a:extLst>
                <a:ext uri="{63B3BB69-23CF-44E3-9099-C40C66FF867C}">
                  <a14:compatExt spid="_x0000_s8254"/>
                </a:ext>
              </a:extLst>
            </xdr:cNvPr>
            <xdr:cNvSpPr/>
          </xdr:nvSpPr>
          <xdr:spPr bwMode="auto">
            <a:xfrm>
              <a:off x="0" y="0"/>
              <a:ext cx="0" cy="0"/>
            </a:xfrm>
            <a:prstGeom prst="rect">
              <a:avLst/>
            </a:prstGeom>
            <a:noFill/>
            <a:ln>
              <a:noFill/>
            </a:ln>
            <a:extLst>
              <a:ext uri="{909E8E84-426E-40DD-AFC4-6F175D3DCCD1}">
                <a14:hiddenFill>
                  <a:solidFill>
                    <a:srgbClr val="FFFFFF" mc:Ignorable="a14" a14:legacySpreadsheetColorIndex="65"/>
                  </a:solidFill>
                </a14:hiddenFill>
              </a:ext>
              <a:ext uri="{91240B29-F687-4F45-9708-019B960494DF}">
                <a14:hiddenLine w="9525">
                  <a:solidFill>
                    <a:srgbClr val="000000" mc:Ignorable="a14" a14:legacySpreadsheetColorIndex="64"/>
                  </a:solidFill>
                  <a:miter lim="800000"/>
                  <a:headEnd/>
                  <a:tailEnd/>
                </a14:hiddenLine>
              </a:ext>
            </a:extLst>
          </xdr:spPr>
        </xdr:sp>
        <xdr:clientData/>
      </xdr:twoCellAnchor>
    </mc:Choice>
    <mc:Fallback/>
  </mc:AlternateContent>
  <xdr:twoCellAnchor editAs="oneCell">
    <xdr:from>
      <xdr:col>1</xdr:col>
      <xdr:colOff>209550</xdr:colOff>
      <xdr:row>0</xdr:row>
      <xdr:rowOff>127000</xdr:rowOff>
    </xdr:from>
    <xdr:to>
      <xdr:col>2</xdr:col>
      <xdr:colOff>146050</xdr:colOff>
      <xdr:row>4</xdr:row>
      <xdr:rowOff>20455</xdr:rowOff>
    </xdr:to>
    <xdr:pic>
      <xdr:nvPicPr>
        <xdr:cNvPr id="5" name="Imagen 4"/>
        <xdr:cNvPicPr>
          <a:picLocks noChangeAspect="1"/>
        </xdr:cNvPicPr>
      </xdr:nvPicPr>
      <xdr:blipFill>
        <a:blip xmlns:r="http://schemas.openxmlformats.org/officeDocument/2006/relationships" r:embed="rId1"/>
        <a:stretch>
          <a:fillRect/>
        </a:stretch>
      </xdr:blipFill>
      <xdr:spPr>
        <a:xfrm>
          <a:off x="355600" y="127000"/>
          <a:ext cx="508000" cy="566555"/>
        </a:xfrm>
        <a:prstGeom prst="rect">
          <a:avLst/>
        </a:prstGeom>
      </xdr:spPr>
    </xdr:pic>
    <xdr:clientData/>
  </xdr:twoCellAnchor>
  <xdr:oneCellAnchor>
    <xdr:from>
      <xdr:col>13</xdr:col>
      <xdr:colOff>0</xdr:colOff>
      <xdr:row>2</xdr:row>
      <xdr:rowOff>0</xdr:rowOff>
    </xdr:from>
    <xdr:ext cx="742292" cy="311496"/>
    <xdr:sp macro="" textlink="">
      <xdr:nvSpPr>
        <xdr:cNvPr id="42" name="Rectángulo 41">
          <a:hlinkClick xmlns:r="http://schemas.openxmlformats.org/officeDocument/2006/relationships" r:id="rId2"/>
        </xdr:cNvPr>
        <xdr:cNvSpPr/>
      </xdr:nvSpPr>
      <xdr:spPr>
        <a:xfrm>
          <a:off x="6235700" y="336550"/>
          <a:ext cx="742292" cy="311496"/>
        </a:xfrm>
        <a:prstGeom prst="rect">
          <a:avLst/>
        </a:prstGeom>
        <a:solidFill>
          <a:srgbClr val="5B9BD5">
            <a:lumMod val="75000"/>
          </a:srgbClr>
        </a:solidFill>
        <a:effectLst>
          <a:innerShdw blurRad="114300">
            <a:prstClr val="black"/>
          </a:innerShdw>
        </a:effectLst>
        <a:scene3d>
          <a:camera prst="orthographicFront"/>
          <a:lightRig rig="harsh" dir="t"/>
        </a:scene3d>
        <a:sp3d extrusionH="76200" contourW="12700">
          <a:bevelT prst="relaxedInset"/>
          <a:bevelB prst="relaxedInset"/>
          <a:extrusionClr>
            <a:srgbClr val="5B9BD5">
              <a:lumMod val="40000"/>
              <a:lumOff val="60000"/>
            </a:srgbClr>
          </a:extrusionClr>
          <a:contourClr>
            <a:srgbClr val="5B9BD5">
              <a:lumMod val="20000"/>
              <a:lumOff val="80000"/>
            </a:srgbClr>
          </a:contourClr>
        </a:sp3d>
      </xdr:spPr>
      <xdr:txBody>
        <a:bodyPr wrap="square" lIns="91440" tIns="45720" rIns="91440" bIns="45720">
          <a:spAutoFit/>
        </a:bodyPr>
        <a:lstStyle/>
        <a:p>
          <a:pPr marL="0" marR="0" lvl="0" indent="0" algn="ctr" defTabSz="914400" eaLnBrk="1" fontAlgn="auto" latinLnBrk="0" hangingPunct="1">
            <a:lnSpc>
              <a:spcPct val="100000"/>
            </a:lnSpc>
            <a:spcBef>
              <a:spcPts val="0"/>
            </a:spcBef>
            <a:spcAft>
              <a:spcPts val="0"/>
            </a:spcAft>
            <a:buClrTx/>
            <a:buSzTx/>
            <a:buFontTx/>
            <a:buNone/>
            <a:tabLst/>
            <a:defRPr/>
          </a:pPr>
          <a:r>
            <a:rPr kumimoji="0" lang="es-ES" sz="1400" b="1" i="0" u="none" strike="noStrike" kern="0" cap="none" spc="0" normalizeH="0" baseline="0" noProof="0">
              <a:ln w="0"/>
              <a:solidFill>
                <a:sysClr val="window" lastClr="FFFFFF"/>
              </a:solidFill>
              <a:effectLst>
                <a:outerShdw blurRad="38100" dist="25400" dir="5400000" algn="ctr" rotWithShape="0">
                  <a:srgbClr val="6E747A">
                    <a:alpha val="43000"/>
                  </a:srgbClr>
                </a:outerShdw>
              </a:effectLst>
              <a:uLnTx/>
              <a:uFillTx/>
            </a:rPr>
            <a:t>INICIO</a:t>
          </a:r>
        </a:p>
      </xdr:txBody>
    </xdr:sp>
    <xdr:clientData/>
  </xdr:oneCellAnchor>
  <xdr:twoCellAnchor editAs="oneCell">
    <xdr:from>
      <xdr:col>2</xdr:col>
      <xdr:colOff>647700</xdr:colOff>
      <xdr:row>51</xdr:row>
      <xdr:rowOff>139700</xdr:rowOff>
    </xdr:from>
    <xdr:to>
      <xdr:col>13</xdr:col>
      <xdr:colOff>76200</xdr:colOff>
      <xdr:row>56</xdr:row>
      <xdr:rowOff>9317</xdr:rowOff>
    </xdr:to>
    <xdr:pic>
      <xdr:nvPicPr>
        <xdr:cNvPr id="7" name="Imagen 6"/>
        <xdr:cNvPicPr>
          <a:picLocks noChangeAspect="1"/>
        </xdr:cNvPicPr>
      </xdr:nvPicPr>
      <xdr:blipFill>
        <a:blip xmlns:r="http://schemas.openxmlformats.org/officeDocument/2006/relationships" r:embed="rId3"/>
        <a:stretch>
          <a:fillRect/>
        </a:stretch>
      </xdr:blipFill>
      <xdr:spPr>
        <a:xfrm>
          <a:off x="1365250" y="10547350"/>
          <a:ext cx="4946650" cy="599867"/>
        </a:xfrm>
        <a:prstGeom prst="rect">
          <a:avLst/>
        </a:prstGeom>
      </xdr:spPr>
    </xdr:pic>
    <xdr:clientData/>
  </xdr:twoCellAnchor>
</xdr:wsDr>
</file>

<file path=xl/drawings/drawing10.xml><?xml version="1.0" encoding="utf-8"?>
<c:userShapes xmlns:c="http://schemas.openxmlformats.org/drawingml/2006/chart">
  <cdr:relSizeAnchor xmlns:cdr="http://schemas.openxmlformats.org/drawingml/2006/chartDrawing">
    <cdr:from>
      <cdr:x>0</cdr:x>
      <cdr:y>0.94209</cdr:y>
    </cdr:from>
    <cdr:to>
      <cdr:x>0.49412</cdr:x>
      <cdr:y>1</cdr:y>
    </cdr:to>
    <cdr:sp macro="" textlink="">
      <cdr:nvSpPr>
        <cdr:cNvPr id="2" name="CuadroTexto 1"/>
        <cdr:cNvSpPr txBox="1"/>
      </cdr:nvSpPr>
      <cdr:spPr>
        <a:xfrm xmlns:a="http://schemas.openxmlformats.org/drawingml/2006/main">
          <a:off x="0" y="2142295"/>
          <a:ext cx="1817518" cy="131693"/>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r>
            <a:rPr lang="es-CO" sz="1100" b="1"/>
            <a:t> PLAN DE GOBIERNO</a:t>
          </a:r>
        </a:p>
      </cdr:txBody>
    </cdr:sp>
  </cdr:relSizeAnchor>
</c:userShapes>
</file>

<file path=xl/drawings/drawing11.xml><?xml version="1.0" encoding="utf-8"?>
<c:userShapes xmlns:c="http://schemas.openxmlformats.org/drawingml/2006/chart">
  <cdr:relSizeAnchor xmlns:cdr="http://schemas.openxmlformats.org/drawingml/2006/chartDrawing">
    <cdr:from>
      <cdr:x>0.79407</cdr:x>
      <cdr:y>0.94092</cdr:y>
    </cdr:from>
    <cdr:to>
      <cdr:x>1</cdr:x>
      <cdr:y>1</cdr:y>
    </cdr:to>
    <cdr:sp macro="" textlink="">
      <cdr:nvSpPr>
        <cdr:cNvPr id="2" name="CuadroTexto 1"/>
        <cdr:cNvSpPr txBox="1"/>
      </cdr:nvSpPr>
      <cdr:spPr>
        <a:xfrm xmlns:a="http://schemas.openxmlformats.org/drawingml/2006/main">
          <a:off x="3081225" y="2134015"/>
          <a:ext cx="799069" cy="133985"/>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O" sz="1100" b="1"/>
            <a:t>VIGENCIA</a:t>
          </a:r>
        </a:p>
      </cdr:txBody>
    </cdr:sp>
  </cdr:relSizeAnchor>
</c:userShapes>
</file>

<file path=xl/drawings/drawing12.xml><?xml version="1.0" encoding="utf-8"?>
<xdr:wsDr xmlns:xdr="http://schemas.openxmlformats.org/drawingml/2006/spreadsheetDrawing" xmlns:a="http://schemas.openxmlformats.org/drawingml/2006/main">
  <xdr:oneCellAnchor>
    <xdr:from>
      <xdr:col>0</xdr:col>
      <xdr:colOff>0</xdr:colOff>
      <xdr:row>45</xdr:row>
      <xdr:rowOff>137160</xdr:rowOff>
    </xdr:from>
    <xdr:ext cx="742292" cy="311496"/>
    <xdr:sp macro="" textlink="">
      <xdr:nvSpPr>
        <xdr:cNvPr id="4" name="Rectángulo 3">
          <a:hlinkClick xmlns:r="http://schemas.openxmlformats.org/officeDocument/2006/relationships" r:id="rId1"/>
        </xdr:cNvPr>
        <xdr:cNvSpPr/>
      </xdr:nvSpPr>
      <xdr:spPr>
        <a:xfrm>
          <a:off x="0" y="8709660"/>
          <a:ext cx="742292" cy="311496"/>
        </a:xfrm>
        <a:prstGeom prst="rect">
          <a:avLst/>
        </a:prstGeom>
        <a:solidFill>
          <a:schemeClr val="accent1">
            <a:lumMod val="75000"/>
          </a:schemeClr>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spAutoFit/>
        </a:bodyPr>
        <a:lstStyle/>
        <a:p>
          <a:pPr algn="ctr"/>
          <a:r>
            <a:rPr lang="es-ES" sz="1400" b="1" cap="none" spc="0">
              <a:ln w="0"/>
              <a:solidFill>
                <a:schemeClr val="bg1"/>
              </a:solidFill>
              <a:effectLst>
                <a:outerShdw blurRad="38100" dist="25400" dir="5400000" algn="ctr" rotWithShape="0">
                  <a:srgbClr val="6E747A">
                    <a:alpha val="43000"/>
                  </a:srgbClr>
                </a:outerShdw>
              </a:effectLst>
            </a:rPr>
            <a:t>INICIO</a:t>
          </a:r>
        </a:p>
      </xdr:txBody>
    </xdr:sp>
    <xdr:clientData/>
  </xdr:oneCellAnchor>
</xdr:wsDr>
</file>

<file path=xl/drawings/drawing13.xml><?xml version="1.0" encoding="utf-8"?>
<xdr:wsDr xmlns:xdr="http://schemas.openxmlformats.org/drawingml/2006/spreadsheetDrawing" xmlns:a="http://schemas.openxmlformats.org/drawingml/2006/main">
  <xdr:twoCellAnchor>
    <xdr:from>
      <xdr:col>3</xdr:col>
      <xdr:colOff>108857</xdr:colOff>
      <xdr:row>0</xdr:row>
      <xdr:rowOff>176893</xdr:rowOff>
    </xdr:from>
    <xdr:to>
      <xdr:col>6</xdr:col>
      <xdr:colOff>332014</xdr:colOff>
      <xdr:row>3</xdr:row>
      <xdr:rowOff>201076</xdr:rowOff>
    </xdr:to>
    <xdr:pic>
      <xdr:nvPicPr>
        <xdr:cNvPr id="4" name="Imagen 3"/>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1048"/>
        <a:stretch/>
      </xdr:blipFill>
      <xdr:spPr bwMode="auto">
        <a:xfrm>
          <a:off x="14165036" y="176893"/>
          <a:ext cx="2100942" cy="949469"/>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a:extLst/>
      </xdr:spPr>
    </xdr:pic>
    <xdr:clientData/>
  </xdr:twoCellAnchor>
  <xdr:twoCellAnchor>
    <xdr:from>
      <xdr:col>1</xdr:col>
      <xdr:colOff>1812470</xdr:colOff>
      <xdr:row>0</xdr:row>
      <xdr:rowOff>109311</xdr:rowOff>
    </xdr:from>
    <xdr:to>
      <xdr:col>1</xdr:col>
      <xdr:colOff>2936420</xdr:colOff>
      <xdr:row>3</xdr:row>
      <xdr:rowOff>186147</xdr:rowOff>
    </xdr:to>
    <xdr:pic>
      <xdr:nvPicPr>
        <xdr:cNvPr id="5" name="Imagen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315934" y="109311"/>
          <a:ext cx="1123950" cy="1002122"/>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a:extLst/>
      </xdr:spPr>
    </xdr:pic>
    <xdr:clientData/>
  </xdr:twoCellAnchor>
  <xdr:oneCellAnchor>
    <xdr:from>
      <xdr:col>0</xdr:col>
      <xdr:colOff>561975</xdr:colOff>
      <xdr:row>4</xdr:row>
      <xdr:rowOff>22224</xdr:rowOff>
    </xdr:from>
    <xdr:ext cx="1238250" cy="415926"/>
    <xdr:sp macro="" textlink="">
      <xdr:nvSpPr>
        <xdr:cNvPr id="7" name="Rectángulo 6">
          <a:hlinkClick xmlns:r="http://schemas.openxmlformats.org/officeDocument/2006/relationships" r:id="rId3"/>
        </xdr:cNvPr>
        <xdr:cNvSpPr/>
      </xdr:nvSpPr>
      <xdr:spPr>
        <a:xfrm>
          <a:off x="561975" y="1203324"/>
          <a:ext cx="1238250" cy="415926"/>
        </a:xfrm>
        <a:prstGeom prst="rect">
          <a:avLst/>
        </a:prstGeom>
        <a:solidFill>
          <a:schemeClr val="accent1">
            <a:lumMod val="75000"/>
          </a:schemeClr>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nchor="ctr">
          <a:noAutofit/>
        </a:bodyPr>
        <a:lstStyle/>
        <a:p>
          <a:pPr algn="ctr"/>
          <a:r>
            <a:rPr lang="es-ES" sz="2800" b="1" cap="none" spc="0">
              <a:ln w="0"/>
              <a:solidFill>
                <a:schemeClr val="bg1"/>
              </a:solidFill>
              <a:effectLst>
                <a:outerShdw blurRad="38100" dist="25400" dir="5400000" algn="ctr" rotWithShape="0">
                  <a:srgbClr val="6E747A">
                    <a:alpha val="43000"/>
                  </a:srgbClr>
                </a:outerShdw>
              </a:effectLst>
            </a:rPr>
            <a:t>INICIO</a:t>
          </a:r>
        </a:p>
      </xdr:txBody>
    </xdr:sp>
    <xdr:clientData/>
  </xdr:oneCellAnchor>
</xdr:wsDr>
</file>

<file path=xl/drawings/drawing14.xml><?xml version="1.0" encoding="utf-8"?>
<xdr:wsDr xmlns:xdr="http://schemas.openxmlformats.org/drawingml/2006/spreadsheetDrawing" xmlns:a="http://schemas.openxmlformats.org/drawingml/2006/main">
  <xdr:twoCellAnchor>
    <xdr:from>
      <xdr:col>4</xdr:col>
      <xdr:colOff>316867</xdr:colOff>
      <xdr:row>1</xdr:row>
      <xdr:rowOff>69216</xdr:rowOff>
    </xdr:from>
    <xdr:to>
      <xdr:col>5</xdr:col>
      <xdr:colOff>464821</xdr:colOff>
      <xdr:row>2</xdr:row>
      <xdr:rowOff>321886</xdr:rowOff>
    </xdr:to>
    <xdr:pic>
      <xdr:nvPicPr>
        <xdr:cNvPr id="2" name="Imagen 1"/>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1048"/>
        <a:stretch/>
      </xdr:blipFill>
      <xdr:spPr bwMode="auto">
        <a:xfrm>
          <a:off x="9445627" y="69216"/>
          <a:ext cx="635634" cy="587950"/>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a:extLst/>
      </xdr:spPr>
    </xdr:pic>
    <xdr:clientData/>
  </xdr:twoCellAnchor>
  <xdr:twoCellAnchor>
    <xdr:from>
      <xdr:col>1</xdr:col>
      <xdr:colOff>2910840</xdr:colOff>
      <xdr:row>0</xdr:row>
      <xdr:rowOff>175260</xdr:rowOff>
    </xdr:from>
    <xdr:to>
      <xdr:col>1</xdr:col>
      <xdr:colOff>3441535</xdr:colOff>
      <xdr:row>2</xdr:row>
      <xdr:rowOff>262291</xdr:rowOff>
    </xdr:to>
    <xdr:pic>
      <xdr:nvPicPr>
        <xdr:cNvPr id="3" name="Imagen 2"/>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910840" y="175260"/>
          <a:ext cx="530695" cy="612811"/>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a:extLst/>
      </xdr:spPr>
    </xdr:pic>
    <xdr:clientData/>
  </xdr:twoCellAnchor>
</xdr:wsDr>
</file>

<file path=xl/drawings/drawing15.xml><?xml version="1.0" encoding="utf-8"?>
<xdr:wsDr xmlns:xdr="http://schemas.openxmlformats.org/drawingml/2006/spreadsheetDrawing" xmlns:a="http://schemas.openxmlformats.org/drawingml/2006/main">
  <xdr:twoCellAnchor>
    <xdr:from>
      <xdr:col>0</xdr:col>
      <xdr:colOff>658092</xdr:colOff>
      <xdr:row>0</xdr:row>
      <xdr:rowOff>121226</xdr:rowOff>
    </xdr:from>
    <xdr:to>
      <xdr:col>0</xdr:col>
      <xdr:colOff>1766456</xdr:colOff>
      <xdr:row>2</xdr:row>
      <xdr:rowOff>346363</xdr:rowOff>
    </xdr:to>
    <xdr:pic>
      <xdr:nvPicPr>
        <xdr:cNvPr id="2" name="Imagen 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658092" y="121226"/>
          <a:ext cx="1108364" cy="1021773"/>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a:extLst/>
      </xdr:spPr>
    </xdr:pic>
    <xdr:clientData/>
  </xdr:twoCellAnchor>
  <xdr:twoCellAnchor>
    <xdr:from>
      <xdr:col>3</xdr:col>
      <xdr:colOff>2905990</xdr:colOff>
      <xdr:row>0</xdr:row>
      <xdr:rowOff>86591</xdr:rowOff>
    </xdr:from>
    <xdr:to>
      <xdr:col>4</xdr:col>
      <xdr:colOff>1056408</xdr:colOff>
      <xdr:row>3</xdr:row>
      <xdr:rowOff>-1</xdr:rowOff>
    </xdr:to>
    <xdr:pic>
      <xdr:nvPicPr>
        <xdr:cNvPr id="3" name="Imagen 2"/>
        <xdr:cNvPicPr>
          <a:picLocks noChangeAspect="1" noChangeArrowheads="1"/>
        </xdr:cNvPicPr>
      </xdr:nvPicPr>
      <xdr:blipFill rotWithShape="1">
        <a:blip xmlns:r="http://schemas.openxmlformats.org/officeDocument/2006/relationships" r:embed="rId2">
          <a:extLst>
            <a:ext uri="{28A0092B-C50C-407E-A947-70E740481C1C}">
              <a14:useLocalDpi xmlns:a14="http://schemas.microsoft.com/office/drawing/2010/main" val="0"/>
            </a:ext>
          </a:extLst>
        </a:blip>
        <a:srcRect l="81048"/>
        <a:stretch/>
      </xdr:blipFill>
      <xdr:spPr bwMode="auto">
        <a:xfrm>
          <a:off x="17314717" y="86591"/>
          <a:ext cx="1059873" cy="1108363"/>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a:extLst/>
      </xdr:spPr>
    </xdr:pic>
    <xdr:clientData/>
  </xdr:twoCellAnchor>
</xdr:wsDr>
</file>

<file path=xl/drawings/drawing16.xml><?xml version="1.0" encoding="utf-8"?>
<xdr:wsDr xmlns:xdr="http://schemas.openxmlformats.org/drawingml/2006/spreadsheetDrawing" xmlns:a="http://schemas.openxmlformats.org/drawingml/2006/main">
  <xdr:twoCellAnchor>
    <xdr:from>
      <xdr:col>2</xdr:col>
      <xdr:colOff>4774568</xdr:colOff>
      <xdr:row>0</xdr:row>
      <xdr:rowOff>114301</xdr:rowOff>
    </xdr:from>
    <xdr:to>
      <xdr:col>2</xdr:col>
      <xdr:colOff>6087220</xdr:colOff>
      <xdr:row>2</xdr:row>
      <xdr:rowOff>0</xdr:rowOff>
    </xdr:to>
    <xdr:pic>
      <xdr:nvPicPr>
        <xdr:cNvPr id="2" name="Imagen 1"/>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81048"/>
        <a:stretch/>
      </xdr:blipFill>
      <xdr:spPr bwMode="auto">
        <a:xfrm>
          <a:off x="10975343" y="114301"/>
          <a:ext cx="1312652" cy="666749"/>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a:extLst/>
      </xdr:spPr>
    </xdr:pic>
    <xdr:clientData/>
  </xdr:twoCellAnchor>
  <xdr:twoCellAnchor>
    <xdr:from>
      <xdr:col>0</xdr:col>
      <xdr:colOff>1152525</xdr:colOff>
      <xdr:row>0</xdr:row>
      <xdr:rowOff>85725</xdr:rowOff>
    </xdr:from>
    <xdr:to>
      <xdr:col>0</xdr:col>
      <xdr:colOff>1819275</xdr:colOff>
      <xdr:row>2</xdr:row>
      <xdr:rowOff>0</xdr:rowOff>
    </xdr:to>
    <xdr:pic>
      <xdr:nvPicPr>
        <xdr:cNvPr id="4" name="Imagen 3"/>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1152525" y="85725"/>
          <a:ext cx="666750" cy="69532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a:extLst/>
      </xdr:spPr>
    </xdr:pic>
    <xdr:clientData/>
  </xdr:twoCellAnchor>
  <xdr:oneCellAnchor>
    <xdr:from>
      <xdr:col>0</xdr:col>
      <xdr:colOff>285750</xdr:colOff>
      <xdr:row>3</xdr:row>
      <xdr:rowOff>9525</xdr:rowOff>
    </xdr:from>
    <xdr:ext cx="742292" cy="342786"/>
    <xdr:sp macro="" textlink="">
      <xdr:nvSpPr>
        <xdr:cNvPr id="5" name="Rectángulo 4">
          <a:hlinkClick xmlns:r="http://schemas.openxmlformats.org/officeDocument/2006/relationships" r:id="rId3"/>
        </xdr:cNvPr>
        <xdr:cNvSpPr/>
      </xdr:nvSpPr>
      <xdr:spPr>
        <a:xfrm>
          <a:off x="285750" y="1190625"/>
          <a:ext cx="742292" cy="342786"/>
        </a:xfrm>
        <a:prstGeom prst="rect">
          <a:avLst/>
        </a:prstGeom>
        <a:solidFill>
          <a:schemeClr val="accent1">
            <a:lumMod val="75000"/>
          </a:schemeClr>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spAutoFit/>
        </a:bodyPr>
        <a:lstStyle/>
        <a:p>
          <a:pPr algn="ctr"/>
          <a:r>
            <a:rPr lang="es-ES" sz="1600" b="1" cap="none" spc="0">
              <a:ln w="0"/>
              <a:solidFill>
                <a:schemeClr val="bg1"/>
              </a:solidFill>
              <a:effectLst>
                <a:outerShdw blurRad="38100" dist="25400" dir="5400000" algn="ctr" rotWithShape="0">
                  <a:srgbClr val="6E747A">
                    <a:alpha val="43000"/>
                  </a:srgbClr>
                </a:outerShdw>
              </a:effectLst>
            </a:rPr>
            <a:t>INICIO</a:t>
          </a:r>
          <a:endParaRPr lang="es-ES" sz="1400" b="1" cap="none" spc="0">
            <a:ln w="0"/>
            <a:solidFill>
              <a:schemeClr val="bg1"/>
            </a:solidFill>
            <a:effectLst>
              <a:outerShdw blurRad="38100" dist="25400" dir="5400000" algn="ctr" rotWithShape="0">
                <a:srgbClr val="6E747A">
                  <a:alpha val="43000"/>
                </a:srgbClr>
              </a:outerShdw>
            </a:effectLst>
          </a:endParaRPr>
        </a:p>
      </xdr:txBody>
    </xdr:sp>
    <xdr:clientData/>
  </xdr:oneCellAnchor>
</xdr:wsDr>
</file>

<file path=xl/drawings/drawing17.xml><?xml version="1.0" encoding="utf-8"?>
<xdr:wsDr xmlns:xdr="http://schemas.openxmlformats.org/drawingml/2006/spreadsheetDrawing" xmlns:a="http://schemas.openxmlformats.org/drawingml/2006/main">
  <xdr:twoCellAnchor>
    <xdr:from>
      <xdr:col>5</xdr:col>
      <xdr:colOff>58640</xdr:colOff>
      <xdr:row>0</xdr:row>
      <xdr:rowOff>0</xdr:rowOff>
    </xdr:from>
    <xdr:to>
      <xdr:col>7</xdr:col>
      <xdr:colOff>199016</xdr:colOff>
      <xdr:row>2</xdr:row>
      <xdr:rowOff>165652</xdr:rowOff>
    </xdr:to>
    <xdr:pic>
      <xdr:nvPicPr>
        <xdr:cNvPr id="4" name="Imagen 3"/>
        <xdr:cNvPicPr>
          <a:picLocks noChangeAspect="1" noChangeArrowheads="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l="81048"/>
        <a:stretch/>
      </xdr:blipFill>
      <xdr:spPr bwMode="auto">
        <a:xfrm>
          <a:off x="10933705" y="190169"/>
          <a:ext cx="1134289" cy="679505"/>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a:extLst/>
      </xdr:spPr>
    </xdr:pic>
    <xdr:clientData/>
  </xdr:twoCellAnchor>
  <xdr:twoCellAnchor>
    <xdr:from>
      <xdr:col>1</xdr:col>
      <xdr:colOff>2412890</xdr:colOff>
      <xdr:row>0</xdr:row>
      <xdr:rowOff>0</xdr:rowOff>
    </xdr:from>
    <xdr:to>
      <xdr:col>1</xdr:col>
      <xdr:colOff>3186552</xdr:colOff>
      <xdr:row>2</xdr:row>
      <xdr:rowOff>185594</xdr:rowOff>
    </xdr:to>
    <xdr:pic>
      <xdr:nvPicPr>
        <xdr:cNvPr id="5" name="Imagen 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2412890" y="183874"/>
          <a:ext cx="773662" cy="705742"/>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a:extLst/>
      </xdr:spPr>
    </xdr:pic>
    <xdr:clientData/>
  </xdr:twoCellAnchor>
  <xdr:oneCellAnchor>
    <xdr:from>
      <xdr:col>1</xdr:col>
      <xdr:colOff>53340</xdr:colOff>
      <xdr:row>3</xdr:row>
      <xdr:rowOff>22860</xdr:rowOff>
    </xdr:from>
    <xdr:ext cx="742292" cy="342786"/>
    <xdr:sp macro="" textlink="">
      <xdr:nvSpPr>
        <xdr:cNvPr id="6" name="Rectángulo 5">
          <a:hlinkClick xmlns:r="http://schemas.openxmlformats.org/officeDocument/2006/relationships" r:id="rId3"/>
        </xdr:cNvPr>
        <xdr:cNvSpPr/>
      </xdr:nvSpPr>
      <xdr:spPr>
        <a:xfrm>
          <a:off x="53340" y="956310"/>
          <a:ext cx="742292" cy="342786"/>
        </a:xfrm>
        <a:prstGeom prst="rect">
          <a:avLst/>
        </a:prstGeom>
        <a:solidFill>
          <a:schemeClr val="accent1">
            <a:lumMod val="75000"/>
          </a:schemeClr>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spAutoFit/>
        </a:bodyPr>
        <a:lstStyle/>
        <a:p>
          <a:pPr algn="ctr"/>
          <a:r>
            <a:rPr lang="es-ES" sz="1600" b="1" cap="none" spc="0">
              <a:ln w="0"/>
              <a:solidFill>
                <a:schemeClr val="bg1"/>
              </a:solidFill>
              <a:effectLst>
                <a:outerShdw blurRad="38100" dist="25400" dir="5400000" algn="ctr" rotWithShape="0">
                  <a:srgbClr val="6E747A">
                    <a:alpha val="43000"/>
                  </a:srgbClr>
                </a:outerShdw>
              </a:effectLst>
            </a:rPr>
            <a:t>INICIO</a:t>
          </a:r>
          <a:endParaRPr lang="es-ES" sz="1400" b="1" cap="none" spc="0">
            <a:ln w="0"/>
            <a:solidFill>
              <a:schemeClr val="bg1"/>
            </a:solidFill>
            <a:effectLst>
              <a:outerShdw blurRad="38100" dist="25400" dir="5400000" algn="ctr" rotWithShape="0">
                <a:srgbClr val="6E747A">
                  <a:alpha val="43000"/>
                </a:srgbClr>
              </a:outerShdw>
            </a:effectLst>
          </a:endParaRPr>
        </a:p>
      </xdr:txBody>
    </xdr:sp>
    <xdr:clientData/>
  </xdr:oneCellAnchor>
  <xdr:twoCellAnchor>
    <xdr:from>
      <xdr:col>1</xdr:col>
      <xdr:colOff>9224340</xdr:colOff>
      <xdr:row>23</xdr:row>
      <xdr:rowOff>4554</xdr:rowOff>
    </xdr:from>
    <xdr:to>
      <xdr:col>12</xdr:col>
      <xdr:colOff>22362</xdr:colOff>
      <xdr:row>25</xdr:row>
      <xdr:rowOff>110987</xdr:rowOff>
    </xdr:to>
    <xdr:graphicFrame macro="">
      <xdr:nvGraphicFramePr>
        <xdr:cNvPr id="9" name="Gráfico 8"/>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wsDr>
</file>

<file path=xl/drawings/drawing18.xml><?xml version="1.0" encoding="utf-8"?>
<xdr:wsDr xmlns:xdr="http://schemas.openxmlformats.org/drawingml/2006/spreadsheetDrawing" xmlns:a="http://schemas.openxmlformats.org/drawingml/2006/main">
  <xdr:twoCellAnchor>
    <xdr:from>
      <xdr:col>4</xdr:col>
      <xdr:colOff>561975</xdr:colOff>
      <xdr:row>9</xdr:row>
      <xdr:rowOff>161925</xdr:rowOff>
    </xdr:from>
    <xdr:to>
      <xdr:col>9</xdr:col>
      <xdr:colOff>542925</xdr:colOff>
      <xdr:row>27</xdr:row>
      <xdr:rowOff>95251</xdr:rowOff>
    </xdr:to>
    <xdr:graphicFrame macro="">
      <xdr:nvGraphicFramePr>
        <xdr:cNvPr id="24" name="Gráfico 2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17</xdr:col>
      <xdr:colOff>571500</xdr:colOff>
      <xdr:row>10</xdr:row>
      <xdr:rowOff>0</xdr:rowOff>
    </xdr:from>
    <xdr:to>
      <xdr:col>22</xdr:col>
      <xdr:colOff>552450</xdr:colOff>
      <xdr:row>27</xdr:row>
      <xdr:rowOff>114301</xdr:rowOff>
    </xdr:to>
    <xdr:graphicFrame macro="">
      <xdr:nvGraphicFramePr>
        <xdr:cNvPr id="25" name="Gráfico 24"/>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9526</xdr:colOff>
      <xdr:row>20</xdr:row>
      <xdr:rowOff>95250</xdr:rowOff>
    </xdr:from>
    <xdr:to>
      <xdr:col>23</xdr:col>
      <xdr:colOff>752476</xdr:colOff>
      <xdr:row>26</xdr:row>
      <xdr:rowOff>104775</xdr:rowOff>
    </xdr:to>
    <xdr:sp macro="" textlink="">
      <xdr:nvSpPr>
        <xdr:cNvPr id="14" name="Rectángulo 13"/>
        <xdr:cNvSpPr/>
      </xdr:nvSpPr>
      <xdr:spPr>
        <a:xfrm>
          <a:off x="9526" y="3143250"/>
          <a:ext cx="18268950" cy="1152525"/>
        </a:xfrm>
        <a:prstGeom prst="rect">
          <a:avLst/>
        </a:prstGeom>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s-CO" sz="1100" b="1"/>
        </a:p>
      </xdr:txBody>
    </xdr:sp>
    <xdr:clientData/>
  </xdr:twoCellAnchor>
  <xdr:oneCellAnchor>
    <xdr:from>
      <xdr:col>5</xdr:col>
      <xdr:colOff>361950</xdr:colOff>
      <xdr:row>1</xdr:row>
      <xdr:rowOff>95250</xdr:rowOff>
    </xdr:from>
    <xdr:ext cx="9597692" cy="714375"/>
    <xdr:sp macro="" textlink="">
      <xdr:nvSpPr>
        <xdr:cNvPr id="2" name="Rectángulo 1"/>
        <xdr:cNvSpPr/>
      </xdr:nvSpPr>
      <xdr:spPr>
        <a:xfrm>
          <a:off x="4171950" y="285750"/>
          <a:ext cx="9597692" cy="714375"/>
        </a:xfrm>
        <a:prstGeom prst="rect">
          <a:avLst/>
        </a:prstGeom>
        <a:noFill/>
        <a:effectLst>
          <a:outerShdw blurRad="50800" dist="50800" dir="600000" algn="ctr" rotWithShape="0">
            <a:srgbClr val="000000">
              <a:alpha val="43137"/>
            </a:srgbClr>
          </a:outerShdw>
        </a:effectLst>
        <a:scene3d>
          <a:camera prst="orthographicFront"/>
          <a:lightRig rig="threePt" dir="t"/>
        </a:scene3d>
        <a:sp3d>
          <a:bevelT prst="slope"/>
        </a:sp3d>
      </xdr:spPr>
      <xdr:txBody>
        <a:bodyPr wrap="none" lIns="91440" tIns="45720" rIns="91440" bIns="45720">
          <a:noAutofit/>
        </a:bodyPr>
        <a:lstStyle/>
        <a:p>
          <a:pPr algn="ctr"/>
          <a:r>
            <a:rPr lang="es-ES" sz="5400" b="1" cap="none" spc="0">
              <a:ln w="0"/>
              <a:solidFill>
                <a:schemeClr val="bg1"/>
              </a:solidFill>
              <a:effectLst>
                <a:reflection blurRad="6350" stA="53000" endA="300" endPos="35500" dir="5400000" sy="-90000" algn="bl" rotWithShape="0"/>
              </a:effectLst>
            </a:rPr>
            <a:t>SECRETARÍA JURÍDICA DISTRITAL</a:t>
          </a:r>
        </a:p>
      </xdr:txBody>
    </xdr:sp>
    <xdr:clientData/>
  </xdr:oneCellAnchor>
  <xdr:twoCellAnchor>
    <xdr:from>
      <xdr:col>7</xdr:col>
      <xdr:colOff>304797</xdr:colOff>
      <xdr:row>20</xdr:row>
      <xdr:rowOff>190498</xdr:rowOff>
    </xdr:from>
    <xdr:to>
      <xdr:col>9</xdr:col>
      <xdr:colOff>749997</xdr:colOff>
      <xdr:row>26</xdr:row>
      <xdr:rowOff>28573</xdr:rowOff>
    </xdr:to>
    <xdr:sp macro="" textlink="">
      <xdr:nvSpPr>
        <xdr:cNvPr id="5" name="Rectángulo redondeado 4"/>
        <xdr:cNvSpPr/>
      </xdr:nvSpPr>
      <xdr:spPr>
        <a:xfrm>
          <a:off x="5638797" y="3238498"/>
          <a:ext cx="1969200" cy="981075"/>
        </a:xfrm>
        <a:prstGeom prst="roundRect">
          <a:avLst/>
        </a:prstGeom>
        <a:gradFill>
          <a:gsLst>
            <a:gs pos="0">
              <a:schemeClr val="accent5">
                <a:lumMod val="20000"/>
                <a:lumOff val="80000"/>
              </a:schemeClr>
            </a:gs>
            <a:gs pos="97000">
              <a:schemeClr val="accent5">
                <a:lumMod val="60000"/>
                <a:lumOff val="40000"/>
              </a:schemeClr>
            </a:gs>
          </a:gsLst>
          <a:lin ang="5400000" scaled="1"/>
        </a:gradFill>
        <a:ln>
          <a:noFill/>
        </a:ln>
        <a:effectLst>
          <a:outerShdw blurRad="635000" dist="266700" dir="10800000" algn="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CO" sz="1700" b="1" i="0" u="none" strike="noStrike">
              <a:solidFill>
                <a:schemeClr val="tx1"/>
              </a:solidFill>
              <a:effectLst/>
              <a:latin typeface="Franklin Gothic Book" panose="020B0503020102020204" pitchFamily="34" charset="0"/>
              <a:ea typeface="+mn-ea"/>
              <a:cs typeface="+mn-cs"/>
            </a:rPr>
            <a:t>MODERNIZACIÓN DE SISTEMAS DE INFORMACIÓN  </a:t>
          </a:r>
        </a:p>
      </xdr:txBody>
    </xdr:sp>
    <xdr:clientData/>
  </xdr:twoCellAnchor>
  <xdr:oneCellAnchor>
    <xdr:from>
      <xdr:col>9</xdr:col>
      <xdr:colOff>638174</xdr:colOff>
      <xdr:row>21</xdr:row>
      <xdr:rowOff>180974</xdr:rowOff>
    </xdr:from>
    <xdr:ext cx="1000125" cy="561975"/>
    <xdr:sp macro="" textlink="IMPERATIVOS!H76">
      <xdr:nvSpPr>
        <xdr:cNvPr id="4" name="CuadroTexto 3"/>
        <xdr:cNvSpPr txBox="1"/>
      </xdr:nvSpPr>
      <xdr:spPr>
        <a:xfrm>
          <a:off x="7496174" y="3419474"/>
          <a:ext cx="1000125" cy="561975"/>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lgn="ctr"/>
          <a:fld id="{30B9C788-977A-4BA6-BF4A-8DE0D81CFD26}" type="TxLink">
            <a:rPr lang="en-US" sz="3600" b="1" i="0" u="none" strike="noStrike">
              <a:solidFill>
                <a:srgbClr val="002060"/>
              </a:solidFill>
              <a:latin typeface="Arial Narrow" panose="020B0606020202030204" pitchFamily="34" charset="0"/>
              <a:ea typeface="+mn-ea"/>
              <a:cs typeface="Calibri"/>
            </a:rPr>
            <a:pPr marL="0" indent="0" algn="ctr"/>
            <a:t>56%</a:t>
          </a:fld>
          <a:endParaRPr lang="es-CO" sz="3600" b="1" i="0" u="none" strike="noStrike">
            <a:solidFill>
              <a:srgbClr val="002060"/>
            </a:solidFill>
            <a:latin typeface="Arial Narrow" panose="020B0606020202030204" pitchFamily="34" charset="0"/>
            <a:ea typeface="+mn-ea"/>
            <a:cs typeface="Calibri"/>
          </a:endParaRPr>
        </a:p>
      </xdr:txBody>
    </xdr:sp>
    <xdr:clientData/>
  </xdr:oneCellAnchor>
  <xdr:twoCellAnchor>
    <xdr:from>
      <xdr:col>11</xdr:col>
      <xdr:colOff>314325</xdr:colOff>
      <xdr:row>20</xdr:row>
      <xdr:rowOff>171450</xdr:rowOff>
    </xdr:from>
    <xdr:to>
      <xdr:col>13</xdr:col>
      <xdr:colOff>759525</xdr:colOff>
      <xdr:row>26</xdr:row>
      <xdr:rowOff>9525</xdr:rowOff>
    </xdr:to>
    <xdr:sp macro="" textlink="">
      <xdr:nvSpPr>
        <xdr:cNvPr id="8" name="Rectángulo redondeado 7"/>
        <xdr:cNvSpPr/>
      </xdr:nvSpPr>
      <xdr:spPr>
        <a:xfrm>
          <a:off x="8696325" y="3219450"/>
          <a:ext cx="1969200" cy="981075"/>
        </a:xfrm>
        <a:prstGeom prst="roundRect">
          <a:avLst/>
        </a:prstGeom>
        <a:gradFill>
          <a:gsLst>
            <a:gs pos="0">
              <a:schemeClr val="accent5">
                <a:lumMod val="20000"/>
                <a:lumOff val="80000"/>
              </a:schemeClr>
            </a:gs>
            <a:gs pos="97000">
              <a:schemeClr val="accent5">
                <a:lumMod val="60000"/>
                <a:lumOff val="40000"/>
              </a:schemeClr>
            </a:gs>
          </a:gsLst>
          <a:lin ang="5400000" scaled="1"/>
        </a:gradFill>
        <a:ln>
          <a:noFill/>
        </a:ln>
        <a:effectLst>
          <a:outerShdw blurRad="635000" dist="266700" dir="10800000" algn="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CO" sz="1700" b="1" i="0" u="none" strike="noStrike">
              <a:solidFill>
                <a:schemeClr val="tx1"/>
              </a:solidFill>
              <a:effectLst/>
              <a:latin typeface="Franklin Gothic Book" panose="020B0503020102020204" pitchFamily="34" charset="0"/>
              <a:ea typeface="+mn-ea"/>
              <a:cs typeface="+mn-cs"/>
            </a:rPr>
            <a:t>OPTIMIZACIÓN DE PROCESOS</a:t>
          </a:r>
        </a:p>
      </xdr:txBody>
    </xdr:sp>
    <xdr:clientData/>
  </xdr:twoCellAnchor>
  <xdr:oneCellAnchor>
    <xdr:from>
      <xdr:col>13</xdr:col>
      <xdr:colOff>666749</xdr:colOff>
      <xdr:row>21</xdr:row>
      <xdr:rowOff>114300</xdr:rowOff>
    </xdr:from>
    <xdr:ext cx="942975" cy="666750"/>
    <xdr:sp macro="" textlink="IMPERATIVOS!H77">
      <xdr:nvSpPr>
        <xdr:cNvPr id="9" name="CuadroTexto 8"/>
        <xdr:cNvSpPr txBox="1"/>
      </xdr:nvSpPr>
      <xdr:spPr>
        <a:xfrm>
          <a:off x="10572749" y="3352800"/>
          <a:ext cx="942975" cy="66675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lgn="ctr"/>
          <a:fld id="{0192265E-7C36-44F8-BB7C-FD954E8E2A6E}" type="TxLink">
            <a:rPr lang="en-US" sz="3600" b="1" i="0" u="none" strike="noStrike">
              <a:solidFill>
                <a:srgbClr val="002060"/>
              </a:solidFill>
              <a:latin typeface="Arial Narrow" panose="020B0606020202030204" pitchFamily="34" charset="0"/>
              <a:ea typeface="+mn-ea"/>
              <a:cs typeface="Calibri"/>
            </a:rPr>
            <a:pPr marL="0" indent="0" algn="ctr"/>
            <a:t>55%</a:t>
          </a:fld>
          <a:endParaRPr lang="es-CO" sz="3600" b="1" i="0" u="none" strike="noStrike">
            <a:solidFill>
              <a:srgbClr val="002060"/>
            </a:solidFill>
            <a:latin typeface="Arial Narrow" panose="020B0606020202030204" pitchFamily="34" charset="0"/>
            <a:ea typeface="+mn-ea"/>
            <a:cs typeface="Calibri"/>
          </a:endParaRPr>
        </a:p>
      </xdr:txBody>
    </xdr:sp>
    <xdr:clientData/>
  </xdr:oneCellAnchor>
  <xdr:twoCellAnchor>
    <xdr:from>
      <xdr:col>15</xdr:col>
      <xdr:colOff>219074</xdr:colOff>
      <xdr:row>20</xdr:row>
      <xdr:rowOff>180975</xdr:rowOff>
    </xdr:from>
    <xdr:to>
      <xdr:col>17</xdr:col>
      <xdr:colOff>761999</xdr:colOff>
      <xdr:row>26</xdr:row>
      <xdr:rowOff>17931</xdr:rowOff>
    </xdr:to>
    <xdr:sp macro="" textlink="">
      <xdr:nvSpPr>
        <xdr:cNvPr id="10" name="Rectángulo redondeado 9"/>
        <xdr:cNvSpPr/>
      </xdr:nvSpPr>
      <xdr:spPr>
        <a:xfrm>
          <a:off x="11649074" y="3228975"/>
          <a:ext cx="2066925" cy="979956"/>
        </a:xfrm>
        <a:prstGeom prst="roundRect">
          <a:avLst/>
        </a:prstGeom>
        <a:gradFill>
          <a:gsLst>
            <a:gs pos="0">
              <a:schemeClr val="accent5">
                <a:lumMod val="20000"/>
                <a:lumOff val="80000"/>
              </a:schemeClr>
            </a:gs>
            <a:gs pos="97000">
              <a:schemeClr val="accent5">
                <a:lumMod val="60000"/>
                <a:lumOff val="40000"/>
              </a:schemeClr>
            </a:gs>
          </a:gsLst>
          <a:lin ang="5400000" scaled="1"/>
        </a:gradFill>
        <a:ln>
          <a:noFill/>
        </a:ln>
        <a:effectLst>
          <a:outerShdw blurRad="635000" dist="266700" dir="10800000" algn="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CO" sz="1700" b="1" i="0" u="none" strike="noStrike">
              <a:solidFill>
                <a:schemeClr val="tx1"/>
              </a:solidFill>
              <a:effectLst/>
              <a:latin typeface="Franklin Gothic Book" panose="020B0503020102020204" pitchFamily="34" charset="0"/>
              <a:ea typeface="+mn-ea"/>
              <a:cs typeface="+mn-cs"/>
            </a:rPr>
            <a:t>POSICIONAMIENTO COMO ENTE RECTOR</a:t>
          </a:r>
        </a:p>
      </xdr:txBody>
    </xdr:sp>
    <xdr:clientData/>
  </xdr:twoCellAnchor>
  <xdr:oneCellAnchor>
    <xdr:from>
      <xdr:col>17</xdr:col>
      <xdr:colOff>685800</xdr:colOff>
      <xdr:row>21</xdr:row>
      <xdr:rowOff>133350</xdr:rowOff>
    </xdr:from>
    <xdr:ext cx="952500" cy="609600"/>
    <xdr:sp macro="" textlink="IMPERATIVOS!H78">
      <xdr:nvSpPr>
        <xdr:cNvPr id="11" name="CuadroTexto 10"/>
        <xdr:cNvSpPr txBox="1"/>
      </xdr:nvSpPr>
      <xdr:spPr>
        <a:xfrm>
          <a:off x="13639800" y="3371850"/>
          <a:ext cx="952500" cy="609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lgn="ctr"/>
          <a:fld id="{6D3B7C5D-842C-4780-B9D0-52F79CA6A64A}" type="TxLink">
            <a:rPr lang="en-US" sz="3600" b="1" i="0" u="none" strike="noStrike">
              <a:solidFill>
                <a:srgbClr val="002060"/>
              </a:solidFill>
              <a:latin typeface="Arial Narrow" panose="020B0606020202030204" pitchFamily="34" charset="0"/>
              <a:ea typeface="+mn-ea"/>
              <a:cs typeface="Calibri"/>
            </a:rPr>
            <a:pPr marL="0" indent="0" algn="ctr"/>
            <a:t>60%</a:t>
          </a:fld>
          <a:endParaRPr lang="es-CO" sz="3600" b="1" i="0" u="none" strike="noStrike">
            <a:solidFill>
              <a:srgbClr val="002060"/>
            </a:solidFill>
            <a:latin typeface="Arial Narrow" panose="020B0606020202030204" pitchFamily="34" charset="0"/>
            <a:ea typeface="+mn-ea"/>
            <a:cs typeface="Calibri"/>
          </a:endParaRPr>
        </a:p>
      </xdr:txBody>
    </xdr:sp>
    <xdr:clientData/>
  </xdr:oneCellAnchor>
  <xdr:twoCellAnchor>
    <xdr:from>
      <xdr:col>19</xdr:col>
      <xdr:colOff>342900</xdr:colOff>
      <xdr:row>21</xdr:row>
      <xdr:rowOff>0</xdr:rowOff>
    </xdr:from>
    <xdr:to>
      <xdr:col>22</xdr:col>
      <xdr:colOff>26100</xdr:colOff>
      <xdr:row>26</xdr:row>
      <xdr:rowOff>28575</xdr:rowOff>
    </xdr:to>
    <xdr:sp macro="" textlink="">
      <xdr:nvSpPr>
        <xdr:cNvPr id="12" name="Rectángulo redondeado 11"/>
        <xdr:cNvSpPr/>
      </xdr:nvSpPr>
      <xdr:spPr>
        <a:xfrm>
          <a:off x="14820900" y="3238500"/>
          <a:ext cx="1969200" cy="981075"/>
        </a:xfrm>
        <a:prstGeom prst="roundRect">
          <a:avLst/>
        </a:prstGeom>
        <a:gradFill>
          <a:gsLst>
            <a:gs pos="0">
              <a:schemeClr val="accent5">
                <a:lumMod val="20000"/>
                <a:lumOff val="80000"/>
              </a:schemeClr>
            </a:gs>
            <a:gs pos="97000">
              <a:schemeClr val="accent5">
                <a:lumMod val="60000"/>
                <a:lumOff val="40000"/>
              </a:schemeClr>
            </a:gs>
          </a:gsLst>
          <a:lin ang="5400000" scaled="1"/>
        </a:gradFill>
        <a:ln>
          <a:noFill/>
        </a:ln>
        <a:effectLst>
          <a:outerShdw blurRad="635000" dist="266700" dir="10800000" algn="r" rotWithShape="0">
            <a:prstClr val="black">
              <a:alpha val="40000"/>
            </a:prstClr>
          </a:outerShdw>
        </a:effectLst>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ctr"/>
        <a:lstStyle/>
        <a:p>
          <a:pPr marL="0" indent="0" algn="ctr"/>
          <a:r>
            <a:rPr lang="es-CO" sz="1700" b="1" i="0" u="none" strike="noStrike">
              <a:solidFill>
                <a:schemeClr val="tx1"/>
              </a:solidFill>
              <a:effectLst/>
              <a:latin typeface="Franklin Gothic Book" panose="020B0503020102020204" pitchFamily="34" charset="0"/>
              <a:ea typeface="+mn-ea"/>
              <a:cs typeface="+mn-cs"/>
            </a:rPr>
            <a:t> RESPALDO JURÍDICO QUE GENERA CONFIANZA. </a:t>
          </a:r>
        </a:p>
      </xdr:txBody>
    </xdr:sp>
    <xdr:clientData/>
  </xdr:twoCellAnchor>
  <xdr:oneCellAnchor>
    <xdr:from>
      <xdr:col>21</xdr:col>
      <xdr:colOff>733425</xdr:colOff>
      <xdr:row>21</xdr:row>
      <xdr:rowOff>142875</xdr:rowOff>
    </xdr:from>
    <xdr:ext cx="952500" cy="609600"/>
    <xdr:sp macro="" textlink="IMPERATIVOS!H79">
      <xdr:nvSpPr>
        <xdr:cNvPr id="13" name="CuadroTexto 12"/>
        <xdr:cNvSpPr txBox="1"/>
      </xdr:nvSpPr>
      <xdr:spPr>
        <a:xfrm>
          <a:off x="16735425" y="3381375"/>
          <a:ext cx="952500" cy="60960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marL="0" indent="0" algn="ctr"/>
          <a:fld id="{4D3F1C0A-B23A-4CE0-804E-68E9E102D802}" type="TxLink">
            <a:rPr lang="en-US" sz="3600" b="1" i="0" u="none" strike="noStrike">
              <a:solidFill>
                <a:srgbClr val="002060"/>
              </a:solidFill>
              <a:latin typeface="Arial Narrow" panose="020B0606020202030204" pitchFamily="34" charset="0"/>
              <a:ea typeface="+mn-ea"/>
              <a:cs typeface="Calibri"/>
            </a:rPr>
            <a:pPr marL="0" indent="0" algn="ctr"/>
            <a:t>43%</a:t>
          </a:fld>
          <a:endParaRPr lang="es-CO" sz="3600" b="1" i="0" u="none" strike="noStrike">
            <a:solidFill>
              <a:srgbClr val="002060"/>
            </a:solidFill>
            <a:latin typeface="Arial Narrow" panose="020B0606020202030204" pitchFamily="34" charset="0"/>
            <a:ea typeface="+mn-ea"/>
            <a:cs typeface="Calibri"/>
          </a:endParaRPr>
        </a:p>
      </xdr:txBody>
    </xdr:sp>
    <xdr:clientData/>
  </xdr:oneCellAnchor>
  <xdr:oneCellAnchor>
    <xdr:from>
      <xdr:col>0</xdr:col>
      <xdr:colOff>0</xdr:colOff>
      <xdr:row>20</xdr:row>
      <xdr:rowOff>113930</xdr:rowOff>
    </xdr:from>
    <xdr:ext cx="5524500" cy="1019545"/>
    <xdr:sp macro="" textlink="">
      <xdr:nvSpPr>
        <xdr:cNvPr id="6" name="CuadroTexto 5"/>
        <xdr:cNvSpPr txBox="1"/>
      </xdr:nvSpPr>
      <xdr:spPr>
        <a:xfrm>
          <a:off x="0" y="3161930"/>
          <a:ext cx="5524500" cy="1019545"/>
        </a:xfrm>
        <a:prstGeom prst="rect">
          <a:avLst/>
        </a:prstGeom>
        <a:noFill/>
        <a:ln>
          <a:solidFill>
            <a:schemeClr val="accent1"/>
          </a:solidFill>
        </a:ln>
        <a:scene3d>
          <a:camera prst="orthographicFront"/>
          <a:lightRig rig="threePt" dir="t"/>
        </a:scene3d>
        <a:sp3d prstMaterial="plastic">
          <a:bevelT prst="relaxedInset"/>
          <a:bevelB prst="relaxedInset"/>
        </a:sp3d>
      </xdr:spPr>
      <xdr:style>
        <a:lnRef idx="0">
          <a:scrgbClr r="0" g="0" b="0"/>
        </a:lnRef>
        <a:fillRef idx="0">
          <a:scrgbClr r="0" g="0" b="0"/>
        </a:fillRef>
        <a:effectRef idx="0">
          <a:scrgbClr r="0" g="0" b="0"/>
        </a:effectRef>
        <a:fontRef idx="minor">
          <a:schemeClr val="tx1"/>
        </a:fontRef>
      </xdr:style>
      <xdr:txBody>
        <a:bodyPr vertOverflow="clip" horzOverflow="clip" wrap="square" rtlCol="0" anchor="ctr">
          <a:noAutofit/>
        </a:bodyPr>
        <a:lstStyle/>
        <a:p>
          <a:pPr algn="l"/>
          <a:r>
            <a:rPr lang="es-CO" sz="3200" b="1">
              <a:solidFill>
                <a:srgbClr val="00FF00"/>
              </a:solidFill>
              <a:latin typeface="Franklin Gothic Book" panose="020B0503020102020204" pitchFamily="34" charset="0"/>
            </a:rPr>
            <a:t>IMPERATIVOS</a:t>
          </a:r>
          <a:r>
            <a:rPr lang="es-CO" sz="3200" b="1" baseline="0">
              <a:solidFill>
                <a:srgbClr val="00FF00"/>
              </a:solidFill>
              <a:latin typeface="Franklin Gothic Book" panose="020B0503020102020204" pitchFamily="34" charset="0"/>
            </a:rPr>
            <a:t> ESTRATÉGICOS</a:t>
          </a:r>
          <a:endParaRPr lang="es-CO" sz="3200" b="1">
            <a:solidFill>
              <a:srgbClr val="00FF00"/>
            </a:solidFill>
            <a:latin typeface="Franklin Gothic Book" panose="020B0503020102020204" pitchFamily="34" charset="0"/>
          </a:endParaRPr>
        </a:p>
      </xdr:txBody>
    </xdr:sp>
    <xdr:clientData/>
  </xdr:oneCellAnchor>
  <xdr:oneCellAnchor>
    <xdr:from>
      <xdr:col>0</xdr:col>
      <xdr:colOff>0</xdr:colOff>
      <xdr:row>12</xdr:row>
      <xdr:rowOff>188410</xdr:rowOff>
    </xdr:from>
    <xdr:ext cx="4019550" cy="968983"/>
    <xdr:sp macro="" textlink="">
      <xdr:nvSpPr>
        <xdr:cNvPr id="17" name="Rectángulo 16"/>
        <xdr:cNvSpPr/>
      </xdr:nvSpPr>
      <xdr:spPr>
        <a:xfrm>
          <a:off x="0" y="1712410"/>
          <a:ext cx="4019550" cy="968983"/>
        </a:xfrm>
        <a:prstGeom prst="rect">
          <a:avLst/>
        </a:prstGeom>
        <a:noFill/>
        <a:ln>
          <a:solidFill>
            <a:schemeClr val="accent1"/>
          </a:solidFill>
        </a:ln>
        <a:scene3d>
          <a:camera prst="orthographicFront"/>
          <a:lightRig rig="threePt" dir="t"/>
        </a:scene3d>
        <a:sp3d extrusionH="76200">
          <a:bevelT w="203200"/>
          <a:bevelB w="584200" prst="relaxedInset"/>
        </a:sp3d>
      </xdr:spPr>
      <xdr:txBody>
        <a:bodyPr wrap="square" lIns="91440" tIns="45720" rIns="91440" bIns="45720">
          <a:spAutoFit/>
        </a:bodyPr>
        <a:lstStyle/>
        <a:p>
          <a:pPr marL="0" indent="0" algn="ctr"/>
          <a:r>
            <a:rPr lang="es-ES" sz="2800" b="1" cap="none" spc="0">
              <a:ln w="0"/>
              <a:solidFill>
                <a:schemeClr val="tx1"/>
              </a:solidFill>
              <a:effectLst>
                <a:outerShdw blurRad="38100" dist="19050" dir="2700000" algn="tl" rotWithShape="0">
                  <a:schemeClr val="dk1">
                    <a:alpha val="40000"/>
                  </a:schemeClr>
                </a:outerShdw>
              </a:effectLst>
              <a:latin typeface="+mn-lt"/>
              <a:ea typeface="+mn-ea"/>
              <a:cs typeface="+mn-cs"/>
            </a:rPr>
            <a:t>PLAN DE DESARROLLO 2016-2020</a:t>
          </a:r>
        </a:p>
      </xdr:txBody>
    </xdr:sp>
    <xdr:clientData/>
  </xdr:oneCellAnchor>
  <xdr:oneCellAnchor>
    <xdr:from>
      <xdr:col>12</xdr:col>
      <xdr:colOff>542925</xdr:colOff>
      <xdr:row>13</xdr:row>
      <xdr:rowOff>26485</xdr:rowOff>
    </xdr:from>
    <xdr:ext cx="4352926" cy="968983"/>
    <xdr:sp macro="" textlink="">
      <xdr:nvSpPr>
        <xdr:cNvPr id="18" name="Rectángulo 17"/>
        <xdr:cNvSpPr/>
      </xdr:nvSpPr>
      <xdr:spPr>
        <a:xfrm>
          <a:off x="9686925" y="1740985"/>
          <a:ext cx="4352926" cy="968983"/>
        </a:xfrm>
        <a:prstGeom prst="rect">
          <a:avLst/>
        </a:prstGeom>
        <a:noFill/>
        <a:ln>
          <a:solidFill>
            <a:schemeClr val="accent1"/>
          </a:solidFill>
        </a:ln>
        <a:scene3d>
          <a:camera prst="orthographicFront"/>
          <a:lightRig rig="threePt" dir="t"/>
        </a:scene3d>
        <a:sp3d extrusionH="76200">
          <a:bevelT w="203200"/>
          <a:bevelB w="584200" prst="relaxedInset"/>
        </a:sp3d>
      </xdr:spPr>
      <xdr:txBody>
        <a:bodyPr wrap="square" lIns="91440" tIns="45720" rIns="91440" bIns="45720">
          <a:spAutoFit/>
        </a:bodyPr>
        <a:lstStyle/>
        <a:p>
          <a:pPr algn="ctr"/>
          <a:r>
            <a:rPr lang="es-ES" sz="2800" b="1" cap="none" spc="0">
              <a:ln w="0"/>
              <a:solidFill>
                <a:schemeClr val="tx1"/>
              </a:solidFill>
              <a:effectLst>
                <a:outerShdw blurRad="38100" dist="19050" dir="2700000" algn="tl" rotWithShape="0">
                  <a:schemeClr val="dk1">
                    <a:alpha val="40000"/>
                  </a:schemeClr>
                </a:outerShdw>
              </a:effectLst>
            </a:rPr>
            <a:t>PLAN DE ESTRATÉGICO 2017-2020</a:t>
          </a:r>
        </a:p>
      </xdr:txBody>
    </xdr:sp>
    <xdr:clientData/>
  </xdr:oneCellAnchor>
  <xdr:twoCellAnchor>
    <xdr:from>
      <xdr:col>0</xdr:col>
      <xdr:colOff>485775</xdr:colOff>
      <xdr:row>4</xdr:row>
      <xdr:rowOff>85725</xdr:rowOff>
    </xdr:from>
    <xdr:to>
      <xdr:col>2</xdr:col>
      <xdr:colOff>307974</xdr:colOff>
      <xdr:row>9</xdr:row>
      <xdr:rowOff>71808</xdr:rowOff>
    </xdr:to>
    <xdr:pic>
      <xdr:nvPicPr>
        <xdr:cNvPr id="27" name="Imagen 26"/>
        <xdr:cNvPicPr>
          <a:picLocks noChangeAspect="1" noChangeArrowheads="1"/>
        </xdr:cNvPicPr>
      </xdr:nvPicPr>
      <xdr:blipFill rotWithShape="1">
        <a:blip xmlns:r="http://schemas.openxmlformats.org/officeDocument/2006/relationships" r:embed="rId3">
          <a:extLst>
            <a:ext uri="{28A0092B-C50C-407E-A947-70E740481C1C}">
              <a14:useLocalDpi xmlns:a14="http://schemas.microsoft.com/office/drawing/2010/main" val="0"/>
            </a:ext>
          </a:extLst>
        </a:blip>
        <a:srcRect l="81048"/>
        <a:stretch/>
      </xdr:blipFill>
      <xdr:spPr bwMode="auto">
        <a:xfrm>
          <a:off x="485775" y="85725"/>
          <a:ext cx="1346199" cy="938583"/>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a:extLst/>
      </xdr:spPr>
    </xdr:pic>
    <xdr:clientData/>
  </xdr:twoCellAnchor>
  <xdr:twoCellAnchor>
    <xdr:from>
      <xdr:col>20</xdr:col>
      <xdr:colOff>695325</xdr:colOff>
      <xdr:row>4</xdr:row>
      <xdr:rowOff>85725</xdr:rowOff>
    </xdr:from>
    <xdr:to>
      <xdr:col>22</xdr:col>
      <xdr:colOff>295275</xdr:colOff>
      <xdr:row>9</xdr:row>
      <xdr:rowOff>124461</xdr:rowOff>
    </xdr:to>
    <xdr:pic>
      <xdr:nvPicPr>
        <xdr:cNvPr id="28" name="Imagen 27"/>
        <xdr:cNvPicPr>
          <a:picLocks noChangeAspect="1" noChangeArrowheads="1"/>
        </xdr:cNvPicPr>
      </xdr:nvPicPr>
      <xdr:blipFill>
        <a:blip xmlns:r="http://schemas.openxmlformats.org/officeDocument/2006/relationships" r:embed="rId4" cstate="print">
          <a:extLst>
            <a:ext uri="{28A0092B-C50C-407E-A947-70E740481C1C}">
              <a14:useLocalDpi xmlns:a14="http://schemas.microsoft.com/office/drawing/2010/main" val="0"/>
            </a:ext>
          </a:extLst>
        </a:blip>
        <a:srcRect/>
        <a:stretch>
          <a:fillRect/>
        </a:stretch>
      </xdr:blipFill>
      <xdr:spPr bwMode="auto">
        <a:xfrm>
          <a:off x="15935325" y="85725"/>
          <a:ext cx="1123950" cy="991236"/>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a:extLst/>
      </xdr:spPr>
    </xdr:pic>
    <xdr:clientData/>
  </xdr:twoCellAnchor>
  <xdr:oneCellAnchor>
    <xdr:from>
      <xdr:col>0</xdr:col>
      <xdr:colOff>47625</xdr:colOff>
      <xdr:row>32</xdr:row>
      <xdr:rowOff>171450</xdr:rowOff>
    </xdr:from>
    <xdr:ext cx="1238250" cy="415926"/>
    <xdr:sp macro="" textlink="">
      <xdr:nvSpPr>
        <xdr:cNvPr id="21" name="Rectángulo 20">
          <a:hlinkClick xmlns:r="http://schemas.openxmlformats.org/officeDocument/2006/relationships" r:id="rId5"/>
        </xdr:cNvPr>
        <xdr:cNvSpPr/>
      </xdr:nvSpPr>
      <xdr:spPr>
        <a:xfrm>
          <a:off x="47625" y="5429250"/>
          <a:ext cx="1238250" cy="415926"/>
        </a:xfrm>
        <a:prstGeom prst="rect">
          <a:avLst/>
        </a:prstGeom>
        <a:solidFill>
          <a:schemeClr val="accent1">
            <a:lumMod val="75000"/>
          </a:schemeClr>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noAutofit/>
        </a:bodyPr>
        <a:lstStyle/>
        <a:p>
          <a:pPr algn="ctr"/>
          <a:r>
            <a:rPr lang="es-ES" sz="2000" b="1" cap="none" spc="0">
              <a:ln w="0"/>
              <a:solidFill>
                <a:schemeClr val="bg1"/>
              </a:solidFill>
              <a:effectLst>
                <a:outerShdw blurRad="38100" dist="25400" dir="5400000" algn="ctr" rotWithShape="0">
                  <a:srgbClr val="6E747A">
                    <a:alpha val="43000"/>
                  </a:srgbClr>
                </a:outerShdw>
              </a:effectLst>
            </a:rPr>
            <a:t>INICIO</a:t>
          </a:r>
        </a:p>
      </xdr:txBody>
    </xdr:sp>
    <xdr:clientData/>
  </xdr:oneCellAnchor>
  <xdr:oneCellAnchor>
    <xdr:from>
      <xdr:col>5</xdr:col>
      <xdr:colOff>685800</xdr:colOff>
      <xdr:row>30</xdr:row>
      <xdr:rowOff>38100</xdr:rowOff>
    </xdr:from>
    <xdr:ext cx="9597692" cy="714375"/>
    <xdr:sp macro="" textlink="">
      <xdr:nvSpPr>
        <xdr:cNvPr id="20" name="Rectángulo 19"/>
        <xdr:cNvSpPr/>
      </xdr:nvSpPr>
      <xdr:spPr>
        <a:xfrm>
          <a:off x="4495800" y="4914900"/>
          <a:ext cx="9597692" cy="714375"/>
        </a:xfrm>
        <a:prstGeom prst="rect">
          <a:avLst/>
        </a:prstGeom>
        <a:noFill/>
        <a:effectLst>
          <a:outerShdw blurRad="50800" dist="50800" dir="600000" algn="ctr" rotWithShape="0">
            <a:srgbClr val="000000">
              <a:alpha val="43137"/>
            </a:srgbClr>
          </a:outerShdw>
        </a:effectLst>
        <a:scene3d>
          <a:camera prst="orthographicFront"/>
          <a:lightRig rig="threePt" dir="t"/>
        </a:scene3d>
        <a:sp3d>
          <a:bevelT prst="slope"/>
        </a:sp3d>
      </xdr:spPr>
      <xdr:txBody>
        <a:bodyPr wrap="none" lIns="91440" tIns="45720" rIns="91440" bIns="45720">
          <a:noAutofit/>
        </a:bodyPr>
        <a:lstStyle/>
        <a:p>
          <a:pPr algn="ctr"/>
          <a:r>
            <a:rPr lang="es-ES" sz="5400" b="1" cap="none" spc="0">
              <a:ln w="0"/>
              <a:solidFill>
                <a:srgbClr val="00FF00"/>
              </a:solidFill>
              <a:effectLst>
                <a:reflection blurRad="6350" stA="53000" endA="300" endPos="35500" dir="5400000" sy="-90000" algn="bl" rotWithShape="0"/>
              </a:effectLst>
            </a:rPr>
            <a:t>DESEMPEÑO INSTITUCIONAL</a:t>
          </a:r>
        </a:p>
      </xdr:txBody>
    </xdr:sp>
    <xdr:clientData/>
  </xdr:oneCellAnchor>
  <xdr:oneCellAnchor>
    <xdr:from>
      <xdr:col>10</xdr:col>
      <xdr:colOff>295275</xdr:colOff>
      <xdr:row>34</xdr:row>
      <xdr:rowOff>76200</xdr:rowOff>
    </xdr:from>
    <xdr:ext cx="2562225" cy="714375"/>
    <xdr:sp macro="" textlink="IMPERATIVOS!I76">
      <xdr:nvSpPr>
        <xdr:cNvPr id="22" name="Rectángulo 21"/>
        <xdr:cNvSpPr/>
      </xdr:nvSpPr>
      <xdr:spPr>
        <a:xfrm>
          <a:off x="7915275" y="5715000"/>
          <a:ext cx="2562225" cy="714375"/>
        </a:xfrm>
        <a:prstGeom prst="rect">
          <a:avLst/>
        </a:prstGeom>
        <a:noFill/>
        <a:effectLst>
          <a:outerShdw blurRad="50800" dist="50800" dir="600000" algn="ctr" rotWithShape="0">
            <a:srgbClr val="000000">
              <a:alpha val="43137"/>
            </a:srgbClr>
          </a:outerShdw>
        </a:effectLst>
        <a:scene3d>
          <a:camera prst="orthographicFront"/>
          <a:lightRig rig="threePt" dir="t"/>
        </a:scene3d>
        <a:sp3d>
          <a:bevelT prst="slope"/>
        </a:sp3d>
      </xdr:spPr>
      <xdr:txBody>
        <a:bodyPr wrap="none" lIns="91440" tIns="45720" rIns="91440" bIns="45720">
          <a:noAutofit/>
        </a:bodyPr>
        <a:lstStyle/>
        <a:p>
          <a:pPr algn="ctr"/>
          <a:fld id="{610B972B-B73E-447A-8C30-45534E6400F7}" type="TxLink">
            <a:rPr lang="en-US" sz="6000" b="1" i="0" u="none" strike="noStrike" cap="none" spc="0">
              <a:ln w="0"/>
              <a:solidFill>
                <a:srgbClr val="00FF00"/>
              </a:solidFill>
              <a:effectLst>
                <a:reflection blurRad="6350" stA="53000" endA="300" endPos="35500" dir="5400000" sy="-90000" algn="bl" rotWithShape="0"/>
              </a:effectLst>
              <a:latin typeface="Calibri"/>
              <a:cs typeface="Calibri"/>
            </a:rPr>
            <a:pPr algn="ctr"/>
            <a:t>54%</a:t>
          </a:fld>
          <a:endParaRPr lang="es-ES" sz="41300" b="1" cap="none" spc="0">
            <a:ln w="0"/>
            <a:solidFill>
              <a:srgbClr val="00FF00"/>
            </a:solidFill>
            <a:effectLst>
              <a:reflection blurRad="6350" stA="53000" endA="300" endPos="35500" dir="5400000" sy="-90000" algn="bl" rotWithShape="0"/>
            </a:effectLst>
          </a:endParaRPr>
        </a:p>
      </xdr:txBody>
    </xdr:sp>
    <xdr:clientData/>
  </xdr:oneCellAnchor>
  <xdr:oneCellAnchor>
    <xdr:from>
      <xdr:col>19</xdr:col>
      <xdr:colOff>704850</xdr:colOff>
      <xdr:row>39</xdr:row>
      <xdr:rowOff>85725</xdr:rowOff>
    </xdr:from>
    <xdr:ext cx="2618987" cy="264560"/>
    <xdr:sp macro="" textlink="">
      <xdr:nvSpPr>
        <xdr:cNvPr id="3" name="CuadroTexto 2"/>
        <xdr:cNvSpPr txBox="1"/>
      </xdr:nvSpPr>
      <xdr:spPr>
        <a:xfrm>
          <a:off x="15182850" y="6677025"/>
          <a:ext cx="261898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s-CO" sz="1100"/>
            <a:t>*Valoración</a:t>
          </a:r>
          <a:r>
            <a:rPr lang="es-CO" sz="1100" baseline="0"/>
            <a:t> de avance magnitud de metas</a:t>
          </a:r>
          <a:endParaRPr lang="es-CO" sz="1100"/>
        </a:p>
      </xdr:txBody>
    </xdr:sp>
    <xdr:clientData/>
  </xdr:oneCellAnchor>
</xdr:wsDr>
</file>

<file path=xl/drawings/drawing19.xml><?xml version="1.0" encoding="utf-8"?>
<c:userShapes xmlns:c="http://schemas.openxmlformats.org/drawingml/2006/chart">
  <cdr:relSizeAnchor xmlns:cdr="http://schemas.openxmlformats.org/drawingml/2006/chartDrawing">
    <cdr:from>
      <cdr:x>0.42621</cdr:x>
      <cdr:y>0.45434</cdr:y>
    </cdr:from>
    <cdr:to>
      <cdr:x>0.65578</cdr:x>
      <cdr:y>0.53233</cdr:y>
    </cdr:to>
    <cdr:sp macro="" textlink="PLANES!$F$4">
      <cdr:nvSpPr>
        <cdr:cNvPr id="8" name="Retraso 4"/>
        <cdr:cNvSpPr/>
      </cdr:nvSpPr>
      <cdr:spPr>
        <a:xfrm xmlns:a="http://schemas.openxmlformats.org/drawingml/2006/main" rot="16200000">
          <a:off x="1923117" y="1181325"/>
          <a:ext cx="255542" cy="870274"/>
        </a:xfrm>
        <a:prstGeom xmlns:a="http://schemas.openxmlformats.org/drawingml/2006/main" prst="flowChartDelay">
          <a:avLst/>
        </a:prstGeom>
        <a:gradFill xmlns:a="http://schemas.openxmlformats.org/drawingml/2006/main" flip="none" rotWithShape="1">
          <a:gsLst>
            <a:gs pos="44000">
              <a:schemeClr val="tx1"/>
            </a:gs>
            <a:gs pos="100000">
              <a:schemeClr val="accent1">
                <a:lumMod val="30000"/>
                <a:lumOff val="70000"/>
              </a:schemeClr>
            </a:gs>
          </a:gsLst>
          <a:lin ang="0" scaled="1"/>
          <a:tileRect/>
        </a:gra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vert="vert" anchor="ctr" anchorCtr="1"/>
        <a:lstStyle xmlns:a="http://schemas.openxmlformats.org/drawingml/2006/main"/>
        <a:p xmlns:a="http://schemas.openxmlformats.org/drawingml/2006/main">
          <a:fld id="{618A36CC-B24F-4A1E-B021-1EE38DD75E58}" type="TxLink">
            <a:rPr lang="en-US" sz="1200" b="1" i="0" u="none" strike="noStrike">
              <a:solidFill>
                <a:schemeClr val="bg1"/>
              </a:solidFill>
              <a:latin typeface="Arial"/>
              <a:cs typeface="Arial"/>
            </a:rPr>
            <a:pPr/>
            <a:t>55,63%</a:t>
          </a:fld>
          <a:endParaRPr lang="es-CO" sz="2400" b="1">
            <a:solidFill>
              <a:schemeClr val="bg1"/>
            </a:solidFill>
          </a:endParaRPr>
        </a:p>
      </cdr:txBody>
    </cdr:sp>
  </cdr:relSizeAnchor>
</c:userShapes>
</file>

<file path=xl/drawings/drawing2.xml><?xml version="1.0" encoding="utf-8"?>
<xdr:wsDr xmlns:xdr="http://schemas.openxmlformats.org/drawingml/2006/spreadsheetDrawing" xmlns:a="http://schemas.openxmlformats.org/drawingml/2006/main">
  <xdr:twoCellAnchor>
    <xdr:from>
      <xdr:col>1</xdr:col>
      <xdr:colOff>496953</xdr:colOff>
      <xdr:row>22</xdr:row>
      <xdr:rowOff>33133</xdr:rowOff>
    </xdr:from>
    <xdr:to>
      <xdr:col>3</xdr:col>
      <xdr:colOff>728866</xdr:colOff>
      <xdr:row>22</xdr:row>
      <xdr:rowOff>227533</xdr:rowOff>
    </xdr:to>
    <xdr:sp macro="" textlink="">
      <xdr:nvSpPr>
        <xdr:cNvPr id="2" name="Rectángulo redondeado 1"/>
        <xdr:cNvSpPr/>
      </xdr:nvSpPr>
      <xdr:spPr>
        <a:xfrm>
          <a:off x="637757" y="5648742"/>
          <a:ext cx="1192696" cy="194400"/>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ANUALIZACIÓN</a:t>
          </a:r>
        </a:p>
      </xdr:txBody>
    </xdr:sp>
    <xdr:clientData/>
  </xdr:twoCellAnchor>
  <xdr:twoCellAnchor>
    <xdr:from>
      <xdr:col>2</xdr:col>
      <xdr:colOff>35118</xdr:colOff>
      <xdr:row>0</xdr:row>
      <xdr:rowOff>11208</xdr:rowOff>
    </xdr:from>
    <xdr:to>
      <xdr:col>3</xdr:col>
      <xdr:colOff>135243</xdr:colOff>
      <xdr:row>2</xdr:row>
      <xdr:rowOff>173758</xdr:rowOff>
    </xdr:to>
    <xdr:pic>
      <xdr:nvPicPr>
        <xdr:cNvPr id="4" name="Imagen 3"/>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06643" y="11208"/>
          <a:ext cx="433500" cy="495925"/>
        </a:xfrm>
        <a:prstGeom prst="rect">
          <a:avLst/>
        </a:prstGeom>
        <a:solidFill>
          <a:srgbClr val="FFFFFF">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13</xdr:col>
      <xdr:colOff>269117</xdr:colOff>
      <xdr:row>0</xdr:row>
      <xdr:rowOff>1</xdr:rowOff>
    </xdr:from>
    <xdr:to>
      <xdr:col>14</xdr:col>
      <xdr:colOff>470647</xdr:colOff>
      <xdr:row>2</xdr:row>
      <xdr:rowOff>167424</xdr:rowOff>
    </xdr:to>
    <xdr:pic>
      <xdr:nvPicPr>
        <xdr:cNvPr id="6" name="Imagen 5"/>
        <xdr:cNvPicPr>
          <a:picLocks noChangeAspect="1" noChangeArrowheads="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l="81048"/>
        <a:stretch/>
      </xdr:blipFill>
      <xdr:spPr bwMode="auto">
        <a:xfrm>
          <a:off x="5850767" y="1"/>
          <a:ext cx="782555" cy="500798"/>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488671</xdr:colOff>
      <xdr:row>23</xdr:row>
      <xdr:rowOff>32159</xdr:rowOff>
    </xdr:from>
    <xdr:to>
      <xdr:col>3</xdr:col>
      <xdr:colOff>719488</xdr:colOff>
      <xdr:row>23</xdr:row>
      <xdr:rowOff>226559</xdr:rowOff>
    </xdr:to>
    <xdr:sp macro="" textlink="">
      <xdr:nvSpPr>
        <xdr:cNvPr id="11" name="Rectángulo redondeado 10"/>
        <xdr:cNvSpPr/>
      </xdr:nvSpPr>
      <xdr:spPr>
        <a:xfrm>
          <a:off x="629475" y="5912811"/>
          <a:ext cx="1191600" cy="194400"/>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PERIODICIDAD</a:t>
          </a:r>
        </a:p>
      </xdr:txBody>
    </xdr:sp>
    <xdr:clientData/>
  </xdr:twoCellAnchor>
  <xdr:twoCellAnchor>
    <xdr:from>
      <xdr:col>1</xdr:col>
      <xdr:colOff>496953</xdr:colOff>
      <xdr:row>24</xdr:row>
      <xdr:rowOff>32714</xdr:rowOff>
    </xdr:from>
    <xdr:to>
      <xdr:col>3</xdr:col>
      <xdr:colOff>728866</xdr:colOff>
      <xdr:row>24</xdr:row>
      <xdr:rowOff>227114</xdr:rowOff>
    </xdr:to>
    <xdr:sp macro="" textlink="">
      <xdr:nvSpPr>
        <xdr:cNvPr id="12" name="Rectángulo redondeado 11"/>
        <xdr:cNvSpPr/>
      </xdr:nvSpPr>
      <xdr:spPr>
        <a:xfrm>
          <a:off x="637757" y="6178410"/>
          <a:ext cx="1192696" cy="194400"/>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TIPO</a:t>
          </a:r>
        </a:p>
      </xdr:txBody>
    </xdr:sp>
    <xdr:clientData/>
  </xdr:twoCellAnchor>
  <xdr:oneCellAnchor>
    <xdr:from>
      <xdr:col>0</xdr:col>
      <xdr:colOff>0</xdr:colOff>
      <xdr:row>0</xdr:row>
      <xdr:rowOff>0</xdr:rowOff>
    </xdr:from>
    <xdr:ext cx="742292" cy="311496"/>
    <xdr:sp macro="" textlink="">
      <xdr:nvSpPr>
        <xdr:cNvPr id="14" name="Rectángulo 13">
          <a:hlinkClick xmlns:r="http://schemas.openxmlformats.org/officeDocument/2006/relationships" r:id="rId3"/>
        </xdr:cNvPr>
        <xdr:cNvSpPr/>
      </xdr:nvSpPr>
      <xdr:spPr>
        <a:xfrm>
          <a:off x="0" y="0"/>
          <a:ext cx="742292" cy="311496"/>
        </a:xfrm>
        <a:prstGeom prst="rect">
          <a:avLst/>
        </a:prstGeom>
        <a:solidFill>
          <a:schemeClr val="accent1">
            <a:lumMod val="75000"/>
          </a:schemeClr>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spAutoFit/>
        </a:bodyPr>
        <a:lstStyle/>
        <a:p>
          <a:pPr algn="ctr"/>
          <a:r>
            <a:rPr lang="es-ES" sz="1400" b="1" cap="none" spc="0">
              <a:ln w="0"/>
              <a:solidFill>
                <a:schemeClr val="bg1"/>
              </a:solidFill>
              <a:effectLst>
                <a:outerShdw blurRad="38100" dist="25400" dir="5400000" algn="ctr" rotWithShape="0">
                  <a:srgbClr val="6E747A">
                    <a:alpha val="43000"/>
                  </a:srgbClr>
                </a:outerShdw>
              </a:effectLst>
            </a:rPr>
            <a:t>INICIO</a:t>
          </a:r>
        </a:p>
      </xdr:txBody>
    </xdr:sp>
    <xdr:clientData/>
  </xdr:oneCellAnchor>
  <xdr:twoCellAnchor>
    <xdr:from>
      <xdr:col>9</xdr:col>
      <xdr:colOff>301483</xdr:colOff>
      <xdr:row>21</xdr:row>
      <xdr:rowOff>196439</xdr:rowOff>
    </xdr:from>
    <xdr:to>
      <xdr:col>12</xdr:col>
      <xdr:colOff>329271</xdr:colOff>
      <xdr:row>22</xdr:row>
      <xdr:rowOff>222564</xdr:rowOff>
    </xdr:to>
    <xdr:sp macro="" textlink="">
      <xdr:nvSpPr>
        <xdr:cNvPr id="17" name="Rectángulo redondeado 16"/>
        <xdr:cNvSpPr/>
      </xdr:nvSpPr>
      <xdr:spPr>
        <a:xfrm>
          <a:off x="3904418" y="5604982"/>
          <a:ext cx="1187353" cy="233191"/>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CREACIÓN</a:t>
          </a:r>
        </a:p>
      </xdr:txBody>
    </xdr:sp>
    <xdr:clientData/>
  </xdr:twoCellAnchor>
  <xdr:twoCellAnchor>
    <xdr:from>
      <xdr:col>9</xdr:col>
      <xdr:colOff>301483</xdr:colOff>
      <xdr:row>22</xdr:row>
      <xdr:rowOff>253442</xdr:rowOff>
    </xdr:from>
    <xdr:to>
      <xdr:col>12</xdr:col>
      <xdr:colOff>327994</xdr:colOff>
      <xdr:row>23</xdr:row>
      <xdr:rowOff>221590</xdr:rowOff>
    </xdr:to>
    <xdr:sp macro="" textlink="">
      <xdr:nvSpPr>
        <xdr:cNvPr id="18" name="Rectángulo redondeado 17"/>
        <xdr:cNvSpPr/>
      </xdr:nvSpPr>
      <xdr:spPr>
        <a:xfrm>
          <a:off x="3904418" y="5869051"/>
          <a:ext cx="1186076" cy="233191"/>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MODIFICACIÓN</a:t>
          </a:r>
        </a:p>
      </xdr:txBody>
    </xdr:sp>
    <xdr:clientData/>
  </xdr:twoCellAnchor>
  <xdr:twoCellAnchor>
    <xdr:from>
      <xdr:col>9</xdr:col>
      <xdr:colOff>304793</xdr:colOff>
      <xdr:row>23</xdr:row>
      <xdr:rowOff>248478</xdr:rowOff>
    </xdr:from>
    <xdr:to>
      <xdr:col>12</xdr:col>
      <xdr:colOff>331304</xdr:colOff>
      <xdr:row>24</xdr:row>
      <xdr:rowOff>216625</xdr:rowOff>
    </xdr:to>
    <xdr:sp macro="" textlink="">
      <xdr:nvSpPr>
        <xdr:cNvPr id="19" name="Rectángulo redondeado 18"/>
        <xdr:cNvSpPr/>
      </xdr:nvSpPr>
      <xdr:spPr>
        <a:xfrm>
          <a:off x="3907728" y="6129130"/>
          <a:ext cx="1186076" cy="233191"/>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ANULACIÓN</a:t>
          </a:r>
        </a:p>
      </xdr:txBody>
    </xdr:sp>
    <xdr:clientData/>
  </xdr:twoCellAnchor>
</xdr:wsDr>
</file>

<file path=xl/drawings/drawing20.xml><?xml version="1.0" encoding="utf-8"?>
<c:userShapes xmlns:c="http://schemas.openxmlformats.org/drawingml/2006/chart">
  <cdr:relSizeAnchor xmlns:cdr="http://schemas.openxmlformats.org/drawingml/2006/chartDrawing">
    <cdr:from>
      <cdr:x>0.42621</cdr:x>
      <cdr:y>0.45434</cdr:y>
    </cdr:from>
    <cdr:to>
      <cdr:x>0.65578</cdr:x>
      <cdr:y>0.53233</cdr:y>
    </cdr:to>
    <cdr:sp macro="" textlink="PLANES!$O$4">
      <cdr:nvSpPr>
        <cdr:cNvPr id="8" name="Retraso 4"/>
        <cdr:cNvSpPr/>
      </cdr:nvSpPr>
      <cdr:spPr>
        <a:xfrm xmlns:a="http://schemas.openxmlformats.org/drawingml/2006/main" rot="16200000">
          <a:off x="1923117" y="1181325"/>
          <a:ext cx="255542" cy="870274"/>
        </a:xfrm>
        <a:prstGeom xmlns:a="http://schemas.openxmlformats.org/drawingml/2006/main" prst="flowChartDelay">
          <a:avLst/>
        </a:prstGeom>
        <a:gradFill xmlns:a="http://schemas.openxmlformats.org/drawingml/2006/main" flip="none" rotWithShape="1">
          <a:gsLst>
            <a:gs pos="44000">
              <a:schemeClr val="tx1"/>
            </a:gs>
            <a:gs pos="100000">
              <a:schemeClr val="accent1">
                <a:lumMod val="30000"/>
                <a:lumOff val="70000"/>
              </a:schemeClr>
            </a:gs>
          </a:gsLst>
          <a:lin ang="0" scaled="1"/>
          <a:tileRect/>
        </a:gra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vert="vert" anchor="ctr" anchorCtr="1"/>
        <a:lstStyle xmlns:a="http://schemas.openxmlformats.org/drawingml/2006/main"/>
        <a:p xmlns:a="http://schemas.openxmlformats.org/drawingml/2006/main">
          <a:fld id="{9F4F9810-3076-4B51-AF26-98F9C64509DD}" type="TxLink">
            <a:rPr lang="en-US" sz="1200" b="1" i="0" u="none" strike="noStrike">
              <a:solidFill>
                <a:schemeClr val="bg1"/>
              </a:solidFill>
              <a:latin typeface="Arial"/>
              <a:cs typeface="Arial"/>
            </a:rPr>
            <a:pPr/>
            <a:t>39,05%</a:t>
          </a:fld>
          <a:endParaRPr lang="es-CO" sz="4000" b="1">
            <a:solidFill>
              <a:schemeClr val="bg1"/>
            </a:solidFill>
          </a:endParaRPr>
        </a:p>
      </cdr:txBody>
    </cdr:sp>
  </cdr:relSizeAnchor>
</c:userShapes>
</file>

<file path=xl/drawings/drawing21.xml><?xml version="1.0" encoding="utf-8"?>
<xdr:wsDr xmlns:xdr="http://schemas.openxmlformats.org/drawingml/2006/spreadsheetDrawing" xmlns:a="http://schemas.openxmlformats.org/drawingml/2006/main">
  <xdr:oneCellAnchor>
    <xdr:from>
      <xdr:col>8</xdr:col>
      <xdr:colOff>604215</xdr:colOff>
      <xdr:row>0</xdr:row>
      <xdr:rowOff>133350</xdr:rowOff>
    </xdr:from>
    <xdr:ext cx="9597692" cy="937629"/>
    <xdr:sp macro="" textlink="">
      <xdr:nvSpPr>
        <xdr:cNvPr id="2" name="Rectángulo 1"/>
        <xdr:cNvSpPr/>
      </xdr:nvSpPr>
      <xdr:spPr>
        <a:xfrm>
          <a:off x="3957015" y="133350"/>
          <a:ext cx="9597692" cy="937629"/>
        </a:xfrm>
        <a:prstGeom prst="rect">
          <a:avLst/>
        </a:prstGeom>
        <a:noFill/>
      </xdr:spPr>
      <xdr:txBody>
        <a:bodyPr wrap="none" lIns="91440" tIns="45720" rIns="91440" bIns="45720">
          <a:spAutoFit/>
        </a:bodyPr>
        <a:lstStyle/>
        <a:p>
          <a:pPr algn="ctr"/>
          <a:r>
            <a:rPr lang="es-ES" sz="5400" b="1"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SECRETARÍA JURÍDICA DISTRITAL</a:t>
          </a:r>
        </a:p>
      </xdr:txBody>
    </xdr:sp>
    <xdr:clientData/>
  </xdr:oneCellAnchor>
  <xdr:oneCellAnchor>
    <xdr:from>
      <xdr:col>7</xdr:col>
      <xdr:colOff>86313</xdr:colOff>
      <xdr:row>19</xdr:row>
      <xdr:rowOff>112209</xdr:rowOff>
    </xdr:from>
    <xdr:ext cx="3342687" cy="530658"/>
    <xdr:sp macro="" textlink="" fLocksText="0">
      <xdr:nvSpPr>
        <xdr:cNvPr id="4" name="Rectángulo 3">
          <a:hlinkClick xmlns:r="http://schemas.openxmlformats.org/officeDocument/2006/relationships" r:id="rId1" tooltip="POR INIDICADOR"/>
        </xdr:cNvPr>
        <xdr:cNvSpPr/>
      </xdr:nvSpPr>
      <xdr:spPr>
        <a:xfrm>
          <a:off x="2286588" y="3731709"/>
          <a:ext cx="3342687" cy="530658"/>
        </a:xfrm>
        <a:prstGeom prst="rect">
          <a:avLst/>
        </a:prstGeom>
        <a:solidFill>
          <a:schemeClr val="accent1">
            <a:lumMod val="75000"/>
          </a:schemeClr>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spAutoFit/>
        </a:bodyPr>
        <a:lstStyle/>
        <a:p>
          <a:pPr algn="ctr"/>
          <a:r>
            <a:rPr lang="es-ES" sz="2800" b="0" cap="none" spc="0">
              <a:ln w="0"/>
              <a:solidFill>
                <a:schemeClr val="bg1"/>
              </a:solidFill>
              <a:effectLst>
                <a:outerShdw blurRad="38100" dist="25400" dir="5400000" algn="ctr" rotWithShape="0">
                  <a:srgbClr val="6E747A">
                    <a:alpha val="43000"/>
                  </a:srgbClr>
                </a:outerShdw>
              </a:effectLst>
            </a:rPr>
            <a:t>POR INDICADOR</a:t>
          </a:r>
        </a:p>
      </xdr:txBody>
    </xdr:sp>
    <xdr:clientData/>
  </xdr:oneCellAnchor>
  <xdr:oneCellAnchor>
    <xdr:from>
      <xdr:col>7</xdr:col>
      <xdr:colOff>95250</xdr:colOff>
      <xdr:row>23</xdr:row>
      <xdr:rowOff>74109</xdr:rowOff>
    </xdr:from>
    <xdr:ext cx="3314699" cy="530658"/>
    <xdr:sp macro="" textlink="" fLocksText="0">
      <xdr:nvSpPr>
        <xdr:cNvPr id="5" name="Rectángulo 4">
          <a:hlinkClick xmlns:r="http://schemas.openxmlformats.org/officeDocument/2006/relationships" r:id="rId2"/>
        </xdr:cNvPr>
        <xdr:cNvSpPr/>
      </xdr:nvSpPr>
      <xdr:spPr>
        <a:xfrm>
          <a:off x="2295525" y="4455609"/>
          <a:ext cx="3314699" cy="530658"/>
        </a:xfrm>
        <a:prstGeom prst="rect">
          <a:avLst/>
        </a:prstGeom>
        <a:solidFill>
          <a:schemeClr val="accent1">
            <a:lumMod val="75000"/>
          </a:schemeClr>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spAutoFit/>
        </a:bodyPr>
        <a:lstStyle/>
        <a:p>
          <a:pPr marL="0" indent="0" algn="ctr"/>
          <a:r>
            <a:rPr lang="es-ES" sz="2800" b="0" cap="none" spc="0">
              <a:ln w="0"/>
              <a:solidFill>
                <a:schemeClr val="bg1"/>
              </a:solidFill>
              <a:effectLst>
                <a:outerShdw blurRad="38100" dist="25400" dir="5400000" algn="ctr" rotWithShape="0">
                  <a:srgbClr val="6E747A">
                    <a:alpha val="43000"/>
                  </a:srgbClr>
                </a:outerShdw>
              </a:effectLst>
              <a:latin typeface="+mn-lt"/>
              <a:ea typeface="+mn-ea"/>
              <a:cs typeface="+mn-cs"/>
            </a:rPr>
            <a:t>POR DEPENDENCIA</a:t>
          </a:r>
        </a:p>
      </xdr:txBody>
    </xdr:sp>
    <xdr:clientData/>
  </xdr:oneCellAnchor>
  <xdr:twoCellAnchor>
    <xdr:from>
      <xdr:col>4</xdr:col>
      <xdr:colOff>590550</xdr:colOff>
      <xdr:row>1</xdr:row>
      <xdr:rowOff>70260</xdr:rowOff>
    </xdr:from>
    <xdr:to>
      <xdr:col>5</xdr:col>
      <xdr:colOff>828675</xdr:colOff>
      <xdr:row>7</xdr:row>
      <xdr:rowOff>40367</xdr:rowOff>
    </xdr:to>
    <xdr:pic>
      <xdr:nvPicPr>
        <xdr:cNvPr id="6" name="Imagen 5"/>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590550" y="260760"/>
          <a:ext cx="1076325" cy="1113107"/>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a:extLst/>
      </xdr:spPr>
    </xdr:pic>
    <xdr:clientData/>
  </xdr:twoCellAnchor>
  <xdr:twoCellAnchor>
    <xdr:from>
      <xdr:col>21</xdr:col>
      <xdr:colOff>695325</xdr:colOff>
      <xdr:row>2</xdr:row>
      <xdr:rowOff>117884</xdr:rowOff>
    </xdr:from>
    <xdr:to>
      <xdr:col>23</xdr:col>
      <xdr:colOff>533400</xdr:colOff>
      <xdr:row>6</xdr:row>
      <xdr:rowOff>179531</xdr:rowOff>
    </xdr:to>
    <xdr:pic>
      <xdr:nvPicPr>
        <xdr:cNvPr id="7" name="Imagen 6"/>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81048"/>
        <a:stretch/>
      </xdr:blipFill>
      <xdr:spPr bwMode="auto">
        <a:xfrm>
          <a:off x="13163550" y="498884"/>
          <a:ext cx="1304925" cy="823647"/>
        </a:xfrm>
        <a:prstGeom prst="roundRect">
          <a:avLst>
            <a:gd name="adj" fmla="val 4167"/>
          </a:avLst>
        </a:prstGeom>
        <a:solidFill>
          <a:srgbClr val="FFFFFF"/>
        </a:solidFill>
        <a:ln w="76200" cap="sq">
          <a:solidFill>
            <a:srgbClr val="EAEAEA"/>
          </a:solidFill>
          <a:miter lim="800000"/>
        </a:ln>
        <a:effectLst>
          <a:reflection blurRad="12700" stA="33000" endPos="28000" dist="5000" dir="5400000" sy="-100000" algn="bl" rotWithShape="0"/>
        </a:effectLst>
        <a:scene3d>
          <a:camera prst="orthographicFront"/>
          <a:lightRig rig="threePt" dir="t">
            <a:rot lat="0" lon="0" rev="2700000"/>
          </a:lightRig>
        </a:scene3d>
        <a:sp3d contourW="6350">
          <a:bevelT h="38100"/>
          <a:contourClr>
            <a:srgbClr val="C0C0C0"/>
          </a:contourClr>
        </a:sp3d>
        <a:extLst/>
      </xdr:spPr>
    </xdr:pic>
    <xdr:clientData/>
  </xdr:twoCellAnchor>
  <xdr:oneCellAnchor>
    <xdr:from>
      <xdr:col>8</xdr:col>
      <xdr:colOff>514350</xdr:colOff>
      <xdr:row>12</xdr:row>
      <xdr:rowOff>0</xdr:rowOff>
    </xdr:from>
    <xdr:ext cx="9563100" cy="937629"/>
    <xdr:sp macro="" textlink="">
      <xdr:nvSpPr>
        <xdr:cNvPr id="8" name="Rectángulo 7"/>
        <xdr:cNvSpPr/>
      </xdr:nvSpPr>
      <xdr:spPr>
        <a:xfrm>
          <a:off x="3448050" y="2286000"/>
          <a:ext cx="9563100" cy="937629"/>
        </a:xfrm>
        <a:prstGeom prst="rect">
          <a:avLst/>
        </a:prstGeom>
        <a:noFill/>
      </xdr:spPr>
      <xdr:txBody>
        <a:bodyPr wrap="square" lIns="91440" tIns="45720" rIns="91440" bIns="45720">
          <a:spAutoFit/>
        </a:bodyPr>
        <a:lstStyle/>
        <a:p>
          <a:pPr algn="ctr"/>
          <a:r>
            <a:rPr lang="es-ES" sz="5400" b="1"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SEGUIMIENTO A LA GESTIÓN</a:t>
          </a:r>
        </a:p>
      </xdr:txBody>
    </xdr:sp>
    <xdr:clientData/>
  </xdr:oneCellAnchor>
  <xdr:oneCellAnchor>
    <xdr:from>
      <xdr:col>18</xdr:col>
      <xdr:colOff>0</xdr:colOff>
      <xdr:row>19</xdr:row>
      <xdr:rowOff>95250</xdr:rowOff>
    </xdr:from>
    <xdr:ext cx="3543300" cy="530658"/>
    <xdr:sp macro="" textlink="">
      <xdr:nvSpPr>
        <xdr:cNvPr id="10" name="Rectángulo 9">
          <a:hlinkClick xmlns:r="http://schemas.openxmlformats.org/officeDocument/2006/relationships" r:id="rId5"/>
        </xdr:cNvPr>
        <xdr:cNvSpPr/>
      </xdr:nvSpPr>
      <xdr:spPr>
        <a:xfrm>
          <a:off x="10267950" y="3714750"/>
          <a:ext cx="3543300" cy="530658"/>
        </a:xfrm>
        <a:prstGeom prst="rect">
          <a:avLst/>
        </a:prstGeom>
        <a:solidFill>
          <a:schemeClr val="accent1">
            <a:lumMod val="75000"/>
          </a:schemeClr>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spAutoFit/>
        </a:bodyPr>
        <a:lstStyle/>
        <a:p>
          <a:pPr marL="0" indent="0" algn="ctr"/>
          <a:r>
            <a:rPr lang="es-ES" sz="2800" b="0" cap="none" spc="0">
              <a:ln w="0"/>
              <a:solidFill>
                <a:schemeClr val="bg1"/>
              </a:solidFill>
              <a:effectLst>
                <a:outerShdw blurRad="38100" dist="25400" dir="5400000" algn="ctr" rotWithShape="0">
                  <a:srgbClr val="6E747A">
                    <a:alpha val="43000"/>
                  </a:srgbClr>
                </a:outerShdw>
              </a:effectLst>
              <a:latin typeface="+mn-lt"/>
              <a:ea typeface="+mn-ea"/>
              <a:cs typeface="+mn-cs"/>
            </a:rPr>
            <a:t>PLAN DE DESARROLLO</a:t>
          </a:r>
        </a:p>
      </xdr:txBody>
    </xdr:sp>
    <xdr:clientData/>
  </xdr:oneCellAnchor>
  <xdr:oneCellAnchor>
    <xdr:from>
      <xdr:col>18</xdr:col>
      <xdr:colOff>0</xdr:colOff>
      <xdr:row>23</xdr:row>
      <xdr:rowOff>38100</xdr:rowOff>
    </xdr:from>
    <xdr:ext cx="3552825" cy="530658"/>
    <xdr:sp macro="" textlink="">
      <xdr:nvSpPr>
        <xdr:cNvPr id="11" name="Rectángulo 10">
          <a:hlinkClick xmlns:r="http://schemas.openxmlformats.org/officeDocument/2006/relationships" r:id="rId6"/>
        </xdr:cNvPr>
        <xdr:cNvSpPr/>
      </xdr:nvSpPr>
      <xdr:spPr>
        <a:xfrm>
          <a:off x="10267950" y="4419600"/>
          <a:ext cx="3552825" cy="530658"/>
        </a:xfrm>
        <a:prstGeom prst="rect">
          <a:avLst/>
        </a:prstGeom>
        <a:solidFill>
          <a:schemeClr val="accent1">
            <a:lumMod val="75000"/>
          </a:schemeClr>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spAutoFit/>
        </a:bodyPr>
        <a:lstStyle/>
        <a:p>
          <a:pPr marL="0" indent="0" algn="ctr"/>
          <a:r>
            <a:rPr lang="es-ES" sz="2800" b="0" cap="none" spc="0">
              <a:ln w="0"/>
              <a:solidFill>
                <a:schemeClr val="bg1"/>
              </a:solidFill>
              <a:effectLst>
                <a:outerShdw blurRad="38100" dist="25400" dir="5400000" algn="ctr" rotWithShape="0">
                  <a:srgbClr val="6E747A">
                    <a:alpha val="43000"/>
                  </a:srgbClr>
                </a:outerShdw>
              </a:effectLst>
              <a:latin typeface="+mn-lt"/>
              <a:ea typeface="+mn-ea"/>
              <a:cs typeface="+mn-cs"/>
            </a:rPr>
            <a:t>PLAN ESTRATEGICO</a:t>
          </a:r>
        </a:p>
      </xdr:txBody>
    </xdr:sp>
    <xdr:clientData/>
  </xdr:oneCellAnchor>
  <xdr:twoCellAnchor>
    <xdr:from>
      <xdr:col>7</xdr:col>
      <xdr:colOff>95250</xdr:colOff>
      <xdr:row>27</xdr:row>
      <xdr:rowOff>123825</xdr:rowOff>
    </xdr:from>
    <xdr:to>
      <xdr:col>11</xdr:col>
      <xdr:colOff>457200</xdr:colOff>
      <xdr:row>30</xdr:row>
      <xdr:rowOff>85725</xdr:rowOff>
    </xdr:to>
    <xdr:sp macro="" textlink="" fLocksText="0">
      <xdr:nvSpPr>
        <xdr:cNvPr id="3" name="Rectángulo 2">
          <a:hlinkClick xmlns:r="http://schemas.openxmlformats.org/officeDocument/2006/relationships" r:id="rId7"/>
        </xdr:cNvPr>
        <xdr:cNvSpPr/>
      </xdr:nvSpPr>
      <xdr:spPr>
        <a:xfrm>
          <a:off x="2295525" y="5267325"/>
          <a:ext cx="3295650" cy="533400"/>
        </a:xfrm>
        <a:prstGeom prst="rect">
          <a:avLst/>
        </a:prstGeom>
        <a:solidFill>
          <a:schemeClr val="accent1">
            <a:lumMod val="75000"/>
          </a:schemeClr>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spAutoFit/>
        </a:bodyPr>
        <a:lstStyle/>
        <a:p>
          <a:pPr marL="0" indent="0" algn="ctr"/>
          <a:r>
            <a:rPr lang="es-CO" sz="2800" b="0" cap="none" spc="0">
              <a:ln w="0"/>
              <a:solidFill>
                <a:schemeClr val="bg1"/>
              </a:solidFill>
              <a:effectLst>
                <a:outerShdw blurRad="38100" dist="25400" dir="5400000" algn="ctr" rotWithShape="0">
                  <a:srgbClr val="6E747A">
                    <a:alpha val="43000"/>
                  </a:srgbClr>
                </a:outerShdw>
              </a:effectLst>
              <a:latin typeface="+mn-lt"/>
              <a:ea typeface="+mn-ea"/>
              <a:cs typeface="+mn-cs"/>
            </a:rPr>
            <a:t>POR PROCESO</a:t>
          </a:r>
        </a:p>
      </xdr:txBody>
    </xdr:sp>
    <xdr:clientData/>
  </xdr:twoCellAnchor>
  <xdr:oneCellAnchor>
    <xdr:from>
      <xdr:col>18</xdr:col>
      <xdr:colOff>9525</xdr:colOff>
      <xdr:row>27</xdr:row>
      <xdr:rowOff>85725</xdr:rowOff>
    </xdr:from>
    <xdr:ext cx="3552825" cy="530658"/>
    <xdr:sp macro="" textlink="">
      <xdr:nvSpPr>
        <xdr:cNvPr id="12" name="Rectángulo 11">
          <a:hlinkClick xmlns:r="http://schemas.openxmlformats.org/officeDocument/2006/relationships" r:id="rId8"/>
        </xdr:cNvPr>
        <xdr:cNvSpPr/>
      </xdr:nvSpPr>
      <xdr:spPr>
        <a:xfrm>
          <a:off x="10277475" y="5229225"/>
          <a:ext cx="3552825" cy="530658"/>
        </a:xfrm>
        <a:prstGeom prst="rect">
          <a:avLst/>
        </a:prstGeom>
        <a:solidFill>
          <a:schemeClr val="accent1">
            <a:lumMod val="75000"/>
          </a:schemeClr>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spAutoFit/>
        </a:bodyPr>
        <a:lstStyle/>
        <a:p>
          <a:pPr marL="0" indent="0" algn="ctr"/>
          <a:r>
            <a:rPr lang="es-ES" sz="2800" b="0" cap="none" spc="0">
              <a:ln w="0"/>
              <a:solidFill>
                <a:schemeClr val="bg1"/>
              </a:solidFill>
              <a:effectLst>
                <a:outerShdw blurRad="38100" dist="25400" dir="5400000" algn="ctr" rotWithShape="0">
                  <a:srgbClr val="6E747A">
                    <a:alpha val="43000"/>
                  </a:srgbClr>
                </a:outerShdw>
              </a:effectLst>
              <a:latin typeface="+mn-lt"/>
              <a:ea typeface="+mn-ea"/>
              <a:cs typeface="+mn-cs"/>
            </a:rPr>
            <a:t>SEGUIMIENTO SJD</a:t>
          </a:r>
        </a:p>
      </xdr:txBody>
    </xdr:sp>
    <xdr:clientData/>
  </xdr:oneCellAnchor>
  <xdr:twoCellAnchor>
    <xdr:from>
      <xdr:col>7</xdr:col>
      <xdr:colOff>85725</xdr:colOff>
      <xdr:row>31</xdr:row>
      <xdr:rowOff>38100</xdr:rowOff>
    </xdr:from>
    <xdr:to>
      <xdr:col>11</xdr:col>
      <xdr:colOff>447675</xdr:colOff>
      <xdr:row>34</xdr:row>
      <xdr:rowOff>59839</xdr:rowOff>
    </xdr:to>
    <xdr:sp macro="" textlink="" fLocksText="0">
      <xdr:nvSpPr>
        <xdr:cNvPr id="13" name="Rectángulo 12">
          <a:hlinkClick xmlns:r="http://schemas.openxmlformats.org/officeDocument/2006/relationships" r:id="rId9"/>
        </xdr:cNvPr>
        <xdr:cNvSpPr/>
      </xdr:nvSpPr>
      <xdr:spPr>
        <a:xfrm>
          <a:off x="2286000" y="5943600"/>
          <a:ext cx="3295650" cy="593239"/>
        </a:xfrm>
        <a:prstGeom prst="rect">
          <a:avLst/>
        </a:prstGeom>
        <a:solidFill>
          <a:schemeClr val="accent1">
            <a:lumMod val="75000"/>
          </a:schemeClr>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spAutoFit/>
        </a:bodyPr>
        <a:lstStyle/>
        <a:p>
          <a:pPr marL="0" indent="0" algn="ctr"/>
          <a:r>
            <a:rPr lang="es-CO" sz="1600" b="1" cap="none" spc="0">
              <a:ln w="0"/>
              <a:solidFill>
                <a:schemeClr val="bg1"/>
              </a:solidFill>
              <a:effectLst>
                <a:outerShdw blurRad="38100" dist="25400" dir="5400000" algn="ctr" rotWithShape="0">
                  <a:srgbClr val="6E747A">
                    <a:alpha val="43000"/>
                  </a:srgbClr>
                </a:outerShdw>
              </a:effectLst>
              <a:latin typeface="+mn-lt"/>
              <a:ea typeface="+mn-ea"/>
              <a:cs typeface="+mn-cs"/>
            </a:rPr>
            <a:t>CREACIÓN, MODIFICACIÓN</a:t>
          </a:r>
          <a:r>
            <a:rPr lang="es-CO" sz="1600" b="1" cap="none" spc="0" baseline="0">
              <a:ln w="0"/>
              <a:solidFill>
                <a:schemeClr val="bg1"/>
              </a:solidFill>
              <a:effectLst>
                <a:outerShdw blurRad="38100" dist="25400" dir="5400000" algn="ctr" rotWithShape="0">
                  <a:srgbClr val="6E747A">
                    <a:alpha val="43000"/>
                  </a:srgbClr>
                </a:outerShdw>
              </a:effectLst>
              <a:latin typeface="+mn-lt"/>
              <a:ea typeface="+mn-ea"/>
              <a:cs typeface="+mn-cs"/>
            </a:rPr>
            <a:t> </a:t>
          </a:r>
        </a:p>
        <a:p>
          <a:pPr marL="0" indent="0" algn="ctr"/>
          <a:r>
            <a:rPr lang="es-CO" sz="1600" b="1" cap="none" spc="0" baseline="0">
              <a:ln w="0"/>
              <a:solidFill>
                <a:schemeClr val="bg1"/>
              </a:solidFill>
              <a:effectLst>
                <a:outerShdw blurRad="38100" dist="25400" dir="5400000" algn="ctr" rotWithShape="0">
                  <a:srgbClr val="6E747A">
                    <a:alpha val="43000"/>
                  </a:srgbClr>
                </a:outerShdw>
              </a:effectLst>
              <a:latin typeface="+mn-lt"/>
              <a:ea typeface="+mn-ea"/>
              <a:cs typeface="+mn-cs"/>
            </a:rPr>
            <a:t>ANULACIÓN</a:t>
          </a:r>
          <a:endParaRPr lang="es-CO" sz="1600" b="1" cap="none" spc="0">
            <a:ln w="0"/>
            <a:solidFill>
              <a:schemeClr val="bg1"/>
            </a:solidFill>
            <a:effectLst>
              <a:outerShdw blurRad="38100" dist="25400" dir="5400000" algn="ctr" rotWithShape="0">
                <a:srgbClr val="6E747A">
                  <a:alpha val="43000"/>
                </a:srgbClr>
              </a:outerShdw>
            </a:effectLst>
            <a:latin typeface="+mn-lt"/>
            <a:ea typeface="+mn-ea"/>
            <a:cs typeface="+mn-cs"/>
          </a:endParaRPr>
        </a:p>
      </xdr:txBody>
    </xdr:sp>
    <xdr:clientData/>
  </xdr:twoCellAnchor>
</xdr:wsDr>
</file>

<file path=xl/drawings/drawing22.xml><?xml version="1.0" encoding="utf-8"?>
<xdr:wsDr xmlns:xdr="http://schemas.openxmlformats.org/drawingml/2006/spreadsheetDrawing" xmlns:a="http://schemas.openxmlformats.org/drawingml/2006/main">
  <xdr:twoCellAnchor>
    <xdr:from>
      <xdr:col>2</xdr:col>
      <xdr:colOff>495300</xdr:colOff>
      <xdr:row>3</xdr:row>
      <xdr:rowOff>142875</xdr:rowOff>
    </xdr:from>
    <xdr:to>
      <xdr:col>7</xdr:col>
      <xdr:colOff>476250</xdr:colOff>
      <xdr:row>21</xdr:row>
      <xdr:rowOff>66676</xdr:rowOff>
    </xdr:to>
    <xdr:graphicFrame macro="">
      <xdr:nvGraphicFramePr>
        <xdr:cNvPr id="3" name="Gráfico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11</xdr:col>
      <xdr:colOff>657225</xdr:colOff>
      <xdr:row>5</xdr:row>
      <xdr:rowOff>47625</xdr:rowOff>
    </xdr:from>
    <xdr:to>
      <xdr:col>16</xdr:col>
      <xdr:colOff>638175</xdr:colOff>
      <xdr:row>21</xdr:row>
      <xdr:rowOff>142876</xdr:rowOff>
    </xdr:to>
    <xdr:graphicFrame macro="">
      <xdr:nvGraphicFramePr>
        <xdr:cNvPr id="4" name="Gráfico 3"/>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23.xml><?xml version="1.0" encoding="utf-8"?>
<c:userShapes xmlns:c="http://schemas.openxmlformats.org/drawingml/2006/chart">
  <cdr:relSizeAnchor xmlns:cdr="http://schemas.openxmlformats.org/drawingml/2006/chartDrawing">
    <cdr:from>
      <cdr:x>0.42621</cdr:x>
      <cdr:y>0.45434</cdr:y>
    </cdr:from>
    <cdr:to>
      <cdr:x>0.65578</cdr:x>
      <cdr:y>0.53233</cdr:y>
    </cdr:to>
    <cdr:sp macro="" textlink="PLANES!$F$4">
      <cdr:nvSpPr>
        <cdr:cNvPr id="8" name="Retraso 4"/>
        <cdr:cNvSpPr/>
      </cdr:nvSpPr>
      <cdr:spPr>
        <a:xfrm xmlns:a="http://schemas.openxmlformats.org/drawingml/2006/main" rot="16200000">
          <a:off x="1923117" y="1181325"/>
          <a:ext cx="255542" cy="870274"/>
        </a:xfrm>
        <a:prstGeom xmlns:a="http://schemas.openxmlformats.org/drawingml/2006/main" prst="flowChartDelay">
          <a:avLst/>
        </a:prstGeom>
        <a:gradFill xmlns:a="http://schemas.openxmlformats.org/drawingml/2006/main" flip="none" rotWithShape="1">
          <a:gsLst>
            <a:gs pos="44000">
              <a:schemeClr val="tx1"/>
            </a:gs>
            <a:gs pos="100000">
              <a:schemeClr val="accent1">
                <a:lumMod val="30000"/>
                <a:lumOff val="70000"/>
              </a:schemeClr>
            </a:gs>
          </a:gsLst>
          <a:lin ang="0" scaled="1"/>
          <a:tileRect/>
        </a:gra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vert="vert" anchor="ctr" anchorCtr="1"/>
        <a:lstStyle xmlns:a="http://schemas.openxmlformats.org/drawingml/2006/main"/>
        <a:p xmlns:a="http://schemas.openxmlformats.org/drawingml/2006/main">
          <a:fld id="{618A36CC-B24F-4A1E-B021-1EE38DD75E58}" type="TxLink">
            <a:rPr lang="en-US" sz="1200" b="1" i="0" u="none" strike="noStrike">
              <a:solidFill>
                <a:schemeClr val="bg1"/>
              </a:solidFill>
              <a:latin typeface="Arial"/>
              <a:cs typeface="Arial"/>
            </a:rPr>
            <a:pPr/>
            <a:t>55,63%</a:t>
          </a:fld>
          <a:endParaRPr lang="es-CO" sz="2400" b="1">
            <a:solidFill>
              <a:schemeClr val="bg1"/>
            </a:solidFill>
          </a:endParaRPr>
        </a:p>
      </cdr:txBody>
    </cdr:sp>
  </cdr:relSizeAnchor>
</c:userShapes>
</file>

<file path=xl/drawings/drawing24.xml><?xml version="1.0" encoding="utf-8"?>
<c:userShapes xmlns:c="http://schemas.openxmlformats.org/drawingml/2006/chart">
  <cdr:relSizeAnchor xmlns:cdr="http://schemas.openxmlformats.org/drawingml/2006/chartDrawing">
    <cdr:from>
      <cdr:x>0.42621</cdr:x>
      <cdr:y>0.45434</cdr:y>
    </cdr:from>
    <cdr:to>
      <cdr:x>0.65578</cdr:x>
      <cdr:y>0.53233</cdr:y>
    </cdr:to>
    <cdr:sp macro="" textlink="PLANES!$O$4">
      <cdr:nvSpPr>
        <cdr:cNvPr id="8" name="Retraso 4"/>
        <cdr:cNvSpPr/>
      </cdr:nvSpPr>
      <cdr:spPr>
        <a:xfrm xmlns:a="http://schemas.openxmlformats.org/drawingml/2006/main" rot="16200000">
          <a:off x="1923117" y="1181325"/>
          <a:ext cx="255542" cy="870274"/>
        </a:xfrm>
        <a:prstGeom xmlns:a="http://schemas.openxmlformats.org/drawingml/2006/main" prst="flowChartDelay">
          <a:avLst/>
        </a:prstGeom>
        <a:gradFill xmlns:a="http://schemas.openxmlformats.org/drawingml/2006/main" flip="none" rotWithShape="1">
          <a:gsLst>
            <a:gs pos="44000">
              <a:schemeClr val="tx1"/>
            </a:gs>
            <a:gs pos="100000">
              <a:schemeClr val="accent1">
                <a:lumMod val="30000"/>
                <a:lumOff val="70000"/>
              </a:schemeClr>
            </a:gs>
          </a:gsLst>
          <a:lin ang="0" scaled="1"/>
          <a:tileRect/>
        </a:gradFill>
        <a:ln xmlns:a="http://schemas.openxmlformats.org/drawingml/2006/main">
          <a:no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vert="vert" anchor="ctr" anchorCtr="1"/>
        <a:lstStyle xmlns:a="http://schemas.openxmlformats.org/drawingml/2006/main"/>
        <a:p xmlns:a="http://schemas.openxmlformats.org/drawingml/2006/main">
          <a:fld id="{9F4F9810-3076-4B51-AF26-98F9C64509DD}" type="TxLink">
            <a:rPr lang="en-US" sz="1200" b="1" i="0" u="none" strike="noStrike">
              <a:solidFill>
                <a:schemeClr val="bg1"/>
              </a:solidFill>
              <a:latin typeface="Arial"/>
              <a:cs typeface="Arial"/>
            </a:rPr>
            <a:pPr/>
            <a:t>39,05%</a:t>
          </a:fld>
          <a:endParaRPr lang="es-CO" sz="4000" b="1">
            <a:solidFill>
              <a:schemeClr val="bg1"/>
            </a:solidFill>
          </a:endParaRPr>
        </a:p>
      </cdr:txBody>
    </cdr:sp>
  </cdr:relSizeAnchor>
</c:userShapes>
</file>

<file path=xl/drawings/drawing25.xml><?xml version="1.0" encoding="utf-8"?>
<xdr:wsDr xmlns:xdr="http://schemas.openxmlformats.org/drawingml/2006/spreadsheetDrawing" xmlns:a="http://schemas.openxmlformats.org/drawingml/2006/main">
  <xdr:twoCellAnchor>
    <xdr:from>
      <xdr:col>13</xdr:col>
      <xdr:colOff>142875</xdr:colOff>
      <xdr:row>2</xdr:row>
      <xdr:rowOff>428625</xdr:rowOff>
    </xdr:from>
    <xdr:to>
      <xdr:col>19</xdr:col>
      <xdr:colOff>142875</xdr:colOff>
      <xdr:row>6</xdr:row>
      <xdr:rowOff>66675</xdr:rowOff>
    </xdr:to>
    <xdr:graphicFrame macro="">
      <xdr:nvGraphicFramePr>
        <xdr:cNvPr id="6" name="Gráfico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1</xdr:col>
      <xdr:colOff>591209</xdr:colOff>
      <xdr:row>19</xdr:row>
      <xdr:rowOff>78829</xdr:rowOff>
    </xdr:from>
    <xdr:to>
      <xdr:col>4</xdr:col>
      <xdr:colOff>72260</xdr:colOff>
      <xdr:row>20</xdr:row>
      <xdr:rowOff>32844</xdr:rowOff>
    </xdr:to>
    <xdr:sp macro="" textlink="">
      <xdr:nvSpPr>
        <xdr:cNvPr id="11" name="Rectángulo redondeado 10"/>
        <xdr:cNvSpPr/>
      </xdr:nvSpPr>
      <xdr:spPr>
        <a:xfrm>
          <a:off x="735726" y="3750881"/>
          <a:ext cx="1202120" cy="164222"/>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ANUALIZACIÓN</a:t>
          </a:r>
        </a:p>
      </xdr:txBody>
    </xdr:sp>
    <xdr:clientData/>
  </xdr:twoCellAnchor>
  <xdr:twoCellAnchor>
    <xdr:from>
      <xdr:col>7</xdr:col>
      <xdr:colOff>446690</xdr:colOff>
      <xdr:row>29</xdr:row>
      <xdr:rowOff>63408</xdr:rowOff>
    </xdr:from>
    <xdr:to>
      <xdr:col>15</xdr:col>
      <xdr:colOff>132037</xdr:colOff>
      <xdr:row>45</xdr:row>
      <xdr:rowOff>84258</xdr:rowOff>
    </xdr:to>
    <xdr:graphicFrame macro="">
      <xdr:nvGraphicFramePr>
        <xdr:cNvPr id="2" name="1 Gráfico"/>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xdr:col>
      <xdr:colOff>35118</xdr:colOff>
      <xdr:row>0</xdr:row>
      <xdr:rowOff>11208</xdr:rowOff>
    </xdr:from>
    <xdr:to>
      <xdr:col>3</xdr:col>
      <xdr:colOff>135243</xdr:colOff>
      <xdr:row>2</xdr:row>
      <xdr:rowOff>173758</xdr:rowOff>
    </xdr:to>
    <xdr:pic>
      <xdr:nvPicPr>
        <xdr:cNvPr id="15" name="Imagen 14"/>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915359" y="11208"/>
          <a:ext cx="481125" cy="497567"/>
        </a:xfrm>
        <a:prstGeom prst="rect">
          <a:avLst/>
        </a:prstGeom>
        <a:solidFill>
          <a:srgbClr val="FFFFFF">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0</xdr:col>
      <xdr:colOff>45983</xdr:colOff>
      <xdr:row>29</xdr:row>
      <xdr:rowOff>66675</xdr:rowOff>
    </xdr:from>
    <xdr:to>
      <xdr:col>7</xdr:col>
      <xdr:colOff>571500</xdr:colOff>
      <xdr:row>45</xdr:row>
      <xdr:rowOff>85725</xdr:rowOff>
    </xdr:to>
    <xdr:graphicFrame macro="">
      <xdr:nvGraphicFramePr>
        <xdr:cNvPr id="5" name="Gráfico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13</xdr:col>
      <xdr:colOff>269117</xdr:colOff>
      <xdr:row>0</xdr:row>
      <xdr:rowOff>1</xdr:rowOff>
    </xdr:from>
    <xdr:to>
      <xdr:col>14</xdr:col>
      <xdr:colOff>470647</xdr:colOff>
      <xdr:row>2</xdr:row>
      <xdr:rowOff>167424</xdr:rowOff>
    </xdr:to>
    <xdr:pic>
      <xdr:nvPicPr>
        <xdr:cNvPr id="8" name="Imagen 7"/>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81048"/>
        <a:stretch/>
      </xdr:blipFill>
      <xdr:spPr bwMode="auto">
        <a:xfrm>
          <a:off x="7015058" y="1"/>
          <a:ext cx="873883" cy="503599"/>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19707</xdr:colOff>
      <xdr:row>46</xdr:row>
      <xdr:rowOff>6569</xdr:rowOff>
    </xdr:from>
    <xdr:to>
      <xdr:col>1</xdr:col>
      <xdr:colOff>709448</xdr:colOff>
      <xdr:row>46</xdr:row>
      <xdr:rowOff>137949</xdr:rowOff>
    </xdr:to>
    <xdr:sp macro="" textlink="">
      <xdr:nvSpPr>
        <xdr:cNvPr id="7" name="Elipse 6"/>
        <xdr:cNvSpPr/>
      </xdr:nvSpPr>
      <xdr:spPr>
        <a:xfrm>
          <a:off x="183931" y="8014138"/>
          <a:ext cx="689741" cy="131380"/>
        </a:xfrm>
        <a:prstGeom prst="ellipse">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3</xdr:col>
      <xdr:colOff>710762</xdr:colOff>
      <xdr:row>46</xdr:row>
      <xdr:rowOff>7883</xdr:rowOff>
    </xdr:from>
    <xdr:to>
      <xdr:col>4</xdr:col>
      <xdr:colOff>473293</xdr:colOff>
      <xdr:row>46</xdr:row>
      <xdr:rowOff>139263</xdr:rowOff>
    </xdr:to>
    <xdr:sp macro="" textlink="">
      <xdr:nvSpPr>
        <xdr:cNvPr id="12" name="Elipse 11"/>
        <xdr:cNvSpPr/>
      </xdr:nvSpPr>
      <xdr:spPr>
        <a:xfrm>
          <a:off x="1972003" y="8015452"/>
          <a:ext cx="623066" cy="131380"/>
        </a:xfrm>
        <a:prstGeom prst="ellipse">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369176</xdr:colOff>
      <xdr:row>46</xdr:row>
      <xdr:rowOff>1313</xdr:rowOff>
    </xdr:from>
    <xdr:to>
      <xdr:col>10</xdr:col>
      <xdr:colOff>467710</xdr:colOff>
      <xdr:row>46</xdr:row>
      <xdr:rowOff>132693</xdr:rowOff>
    </xdr:to>
    <xdr:sp macro="" textlink="">
      <xdr:nvSpPr>
        <xdr:cNvPr id="13" name="Elipse 12"/>
        <xdr:cNvSpPr/>
      </xdr:nvSpPr>
      <xdr:spPr>
        <a:xfrm>
          <a:off x="4737538" y="8008882"/>
          <a:ext cx="689741" cy="131380"/>
        </a:xfrm>
        <a:prstGeom prst="ellipse">
          <a:avLst/>
        </a:prstGeom>
        <a:solidFill>
          <a:schemeClr val="accent1">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4598</xdr:colOff>
      <xdr:row>46</xdr:row>
      <xdr:rowOff>15766</xdr:rowOff>
    </xdr:from>
    <xdr:to>
      <xdr:col>13</xdr:col>
      <xdr:colOff>620110</xdr:colOff>
      <xdr:row>47</xdr:row>
      <xdr:rowOff>26276</xdr:rowOff>
    </xdr:to>
    <xdr:sp macro="" textlink="">
      <xdr:nvSpPr>
        <xdr:cNvPr id="14" name="Elipse 13"/>
        <xdr:cNvSpPr/>
      </xdr:nvSpPr>
      <xdr:spPr>
        <a:xfrm>
          <a:off x="6363357" y="8410904"/>
          <a:ext cx="615512" cy="141889"/>
        </a:xfrm>
        <a:prstGeom prst="ellipse">
          <a:avLst/>
        </a:prstGeom>
        <a:solidFill>
          <a:srgbClr val="92D05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5</xdr:col>
      <xdr:colOff>218090</xdr:colOff>
      <xdr:row>19</xdr:row>
      <xdr:rowOff>73575</xdr:rowOff>
    </xdr:from>
    <xdr:to>
      <xdr:col>8</xdr:col>
      <xdr:colOff>157654</xdr:colOff>
      <xdr:row>19</xdr:row>
      <xdr:rowOff>203639</xdr:rowOff>
    </xdr:to>
    <xdr:sp macro="" textlink="">
      <xdr:nvSpPr>
        <xdr:cNvPr id="19" name="Rectángulo redondeado 18"/>
        <xdr:cNvSpPr/>
      </xdr:nvSpPr>
      <xdr:spPr>
        <a:xfrm>
          <a:off x="2504090" y="3745627"/>
          <a:ext cx="1148254" cy="130064"/>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PERIODICIDAD</a:t>
          </a:r>
        </a:p>
      </xdr:txBody>
    </xdr:sp>
    <xdr:clientData/>
  </xdr:twoCellAnchor>
  <xdr:twoCellAnchor>
    <xdr:from>
      <xdr:col>9</xdr:col>
      <xdr:colOff>567559</xdr:colOff>
      <xdr:row>19</xdr:row>
      <xdr:rowOff>61750</xdr:rowOff>
    </xdr:from>
    <xdr:to>
      <xdr:col>12</xdr:col>
      <xdr:colOff>15765</xdr:colOff>
      <xdr:row>20</xdr:row>
      <xdr:rowOff>0</xdr:rowOff>
    </xdr:to>
    <xdr:sp macro="" textlink="">
      <xdr:nvSpPr>
        <xdr:cNvPr id="20" name="Rectángulo redondeado 19"/>
        <xdr:cNvSpPr/>
      </xdr:nvSpPr>
      <xdr:spPr>
        <a:xfrm>
          <a:off x="5008180" y="3589284"/>
          <a:ext cx="1188982" cy="223344"/>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TIPO</a:t>
          </a:r>
        </a:p>
      </xdr:txBody>
    </xdr:sp>
    <xdr:clientData/>
  </xdr:twoCellAnchor>
  <xdr:twoCellAnchor>
    <xdr:from>
      <xdr:col>0</xdr:col>
      <xdr:colOff>105102</xdr:colOff>
      <xdr:row>48</xdr:row>
      <xdr:rowOff>118241</xdr:rowOff>
    </xdr:from>
    <xdr:to>
      <xdr:col>3</xdr:col>
      <xdr:colOff>716017</xdr:colOff>
      <xdr:row>49</xdr:row>
      <xdr:rowOff>137948</xdr:rowOff>
    </xdr:to>
    <xdr:sp macro="" textlink="">
      <xdr:nvSpPr>
        <xdr:cNvPr id="16" name="Rectángulo redondeado 15"/>
        <xdr:cNvSpPr/>
      </xdr:nvSpPr>
      <xdr:spPr>
        <a:xfrm>
          <a:off x="105102" y="8211207"/>
          <a:ext cx="1721070" cy="164224"/>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ANALÍSIS</a:t>
          </a:r>
          <a:r>
            <a:rPr lang="es-CO" sz="1100" b="1" cap="none" spc="50" baseline="0">
              <a:ln w="0"/>
              <a:solidFill>
                <a:schemeClr val="bg2"/>
              </a:solidFill>
              <a:effectLst>
                <a:innerShdw blurRad="63500" dist="50800" dir="13500000">
                  <a:srgbClr val="000000">
                    <a:alpha val="50000"/>
                  </a:srgbClr>
                </a:innerShdw>
              </a:effectLst>
            </a:rPr>
            <a:t> DEL PERIODO:</a:t>
          </a:r>
          <a:endParaRPr lang="es-CO" sz="1100" b="1" cap="none" spc="50">
            <a:ln w="0"/>
            <a:solidFill>
              <a:schemeClr val="bg2"/>
            </a:solidFill>
            <a:effectLst>
              <a:innerShdw blurRad="63500" dist="50800" dir="13500000">
                <a:srgbClr val="000000">
                  <a:alpha val="50000"/>
                </a:srgbClr>
              </a:innerShdw>
            </a:effectLst>
          </a:endParaRPr>
        </a:p>
      </xdr:txBody>
    </xdr:sp>
    <xdr:clientData/>
  </xdr:twoCellAnchor>
  <xdr:oneCellAnchor>
    <xdr:from>
      <xdr:col>0</xdr:col>
      <xdr:colOff>0</xdr:colOff>
      <xdr:row>0</xdr:row>
      <xdr:rowOff>0</xdr:rowOff>
    </xdr:from>
    <xdr:ext cx="742292" cy="311496"/>
    <xdr:sp macro="" textlink="">
      <xdr:nvSpPr>
        <xdr:cNvPr id="29" name="Rectángulo 28">
          <a:hlinkClick xmlns:r="http://schemas.openxmlformats.org/officeDocument/2006/relationships" r:id="rId5"/>
        </xdr:cNvPr>
        <xdr:cNvSpPr/>
      </xdr:nvSpPr>
      <xdr:spPr>
        <a:xfrm>
          <a:off x="0" y="0"/>
          <a:ext cx="742292" cy="311496"/>
        </a:xfrm>
        <a:prstGeom prst="rect">
          <a:avLst/>
        </a:prstGeom>
        <a:solidFill>
          <a:schemeClr val="accent1">
            <a:lumMod val="75000"/>
          </a:schemeClr>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spAutoFit/>
        </a:bodyPr>
        <a:lstStyle/>
        <a:p>
          <a:pPr algn="ctr"/>
          <a:r>
            <a:rPr lang="es-ES" sz="1400" b="1" cap="none" spc="0">
              <a:ln w="0"/>
              <a:solidFill>
                <a:schemeClr val="bg1"/>
              </a:solidFill>
              <a:effectLst>
                <a:outerShdw blurRad="38100" dist="25400" dir="5400000" algn="ctr" rotWithShape="0">
                  <a:srgbClr val="6E747A">
                    <a:alpha val="43000"/>
                  </a:srgbClr>
                </a:outerShdw>
              </a:effectLst>
            </a:rPr>
            <a:t>INICIO</a:t>
          </a:r>
        </a:p>
      </xdr:txBody>
    </xdr:sp>
    <xdr:clientData/>
  </xdr:oneCellAnchor>
</xdr:wsDr>
</file>

<file path=xl/drawings/drawing4.xml><?xml version="1.0" encoding="utf-8"?>
<c:userShapes xmlns:c="http://schemas.openxmlformats.org/drawingml/2006/chart">
  <cdr:relSizeAnchor xmlns:cdr="http://schemas.openxmlformats.org/drawingml/2006/chartDrawing">
    <cdr:from>
      <cdr:x>0.81318</cdr:x>
      <cdr:y>0.93628</cdr:y>
    </cdr:from>
    <cdr:to>
      <cdr:x>1</cdr:x>
      <cdr:y>1</cdr:y>
    </cdr:to>
    <cdr:sp macro="" textlink="">
      <cdr:nvSpPr>
        <cdr:cNvPr id="2" name="CuadroTexto 1"/>
        <cdr:cNvSpPr txBox="1"/>
      </cdr:nvSpPr>
      <cdr:spPr>
        <a:xfrm xmlns:a="http://schemas.openxmlformats.org/drawingml/2006/main">
          <a:off x="2808670" y="2090071"/>
          <a:ext cx="645264" cy="142236"/>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O" sz="1100" b="1"/>
            <a:t>VIGENCIA</a:t>
          </a:r>
        </a:p>
      </cdr:txBody>
    </cdr:sp>
  </cdr:relSizeAnchor>
</c:userShapes>
</file>

<file path=xl/drawings/drawing5.xml><?xml version="1.0" encoding="utf-8"?>
<c:userShapes xmlns:c="http://schemas.openxmlformats.org/drawingml/2006/chart">
  <cdr:relSizeAnchor xmlns:cdr="http://schemas.openxmlformats.org/drawingml/2006/chartDrawing">
    <cdr:from>
      <cdr:x>0</cdr:x>
      <cdr:y>0.943</cdr:y>
    </cdr:from>
    <cdr:to>
      <cdr:x>0.49412</cdr:x>
      <cdr:y>1</cdr:y>
    </cdr:to>
    <cdr:sp macro="" textlink="">
      <cdr:nvSpPr>
        <cdr:cNvPr id="2" name="CuadroTexto 1"/>
        <cdr:cNvSpPr txBox="1"/>
      </cdr:nvSpPr>
      <cdr:spPr>
        <a:xfrm xmlns:a="http://schemas.openxmlformats.org/drawingml/2006/main">
          <a:off x="0" y="2103369"/>
          <a:ext cx="1701901" cy="127138"/>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r>
            <a:rPr lang="es-CO" sz="1100" b="1"/>
            <a:t> PLAN DE GOBIERNO</a:t>
          </a:r>
        </a:p>
      </cdr:txBody>
    </cdr:sp>
  </cdr:relSizeAnchor>
</c:userShapes>
</file>

<file path=xl/drawings/drawing6.xml><?xml version="1.0" encoding="utf-8"?>
<xdr:wsDr xmlns:xdr="http://schemas.openxmlformats.org/drawingml/2006/spreadsheetDrawing" xmlns:a="http://schemas.openxmlformats.org/drawingml/2006/main">
  <xdr:twoCellAnchor>
    <xdr:from>
      <xdr:col>6</xdr:col>
      <xdr:colOff>19421</xdr:colOff>
      <xdr:row>19</xdr:row>
      <xdr:rowOff>78828</xdr:rowOff>
    </xdr:from>
    <xdr:to>
      <xdr:col>8</xdr:col>
      <xdr:colOff>182216</xdr:colOff>
      <xdr:row>20</xdr:row>
      <xdr:rowOff>57979</xdr:rowOff>
    </xdr:to>
    <xdr:sp macro="" textlink="">
      <xdr:nvSpPr>
        <xdr:cNvPr id="2" name="Rectángulo redondeado 1"/>
        <xdr:cNvSpPr/>
      </xdr:nvSpPr>
      <xdr:spPr>
        <a:xfrm>
          <a:off x="789704" y="3905393"/>
          <a:ext cx="1247816" cy="186216"/>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ANUALIZACIÓN</a:t>
          </a:r>
        </a:p>
      </xdr:txBody>
    </xdr:sp>
    <xdr:clientData/>
  </xdr:twoCellAnchor>
  <xdr:twoCellAnchor>
    <xdr:from>
      <xdr:col>11</xdr:col>
      <xdr:colOff>512379</xdr:colOff>
      <xdr:row>29</xdr:row>
      <xdr:rowOff>63408</xdr:rowOff>
    </xdr:from>
    <xdr:to>
      <xdr:col>19</xdr:col>
      <xdr:colOff>216776</xdr:colOff>
      <xdr:row>45</xdr:row>
      <xdr:rowOff>84258</xdr:rowOff>
    </xdr:to>
    <xdr:graphicFrame macro="">
      <xdr:nvGraphicFramePr>
        <xdr:cNvPr id="5" name="1 Gráfico"/>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5</xdr:col>
      <xdr:colOff>593479</xdr:colOff>
      <xdr:row>0</xdr:row>
      <xdr:rowOff>11208</xdr:rowOff>
    </xdr:from>
    <xdr:to>
      <xdr:col>7</xdr:col>
      <xdr:colOff>165651</xdr:colOff>
      <xdr:row>2</xdr:row>
      <xdr:rowOff>173758</xdr:rowOff>
    </xdr:to>
    <xdr:pic>
      <xdr:nvPicPr>
        <xdr:cNvPr id="6" name="Imagen 5"/>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734283" y="11208"/>
          <a:ext cx="532955" cy="493854"/>
        </a:xfrm>
        <a:prstGeom prst="rect">
          <a:avLst/>
        </a:prstGeom>
        <a:solidFill>
          <a:srgbClr val="FFFFFF">
            <a:alpha val="0"/>
          </a:srgbClr>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4</xdr:col>
      <xdr:colOff>0</xdr:colOff>
      <xdr:row>29</xdr:row>
      <xdr:rowOff>66675</xdr:rowOff>
    </xdr:from>
    <xdr:to>
      <xdr:col>11</xdr:col>
      <xdr:colOff>525517</xdr:colOff>
      <xdr:row>45</xdr:row>
      <xdr:rowOff>85725</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17</xdr:col>
      <xdr:colOff>269117</xdr:colOff>
      <xdr:row>0</xdr:row>
      <xdr:rowOff>1</xdr:rowOff>
    </xdr:from>
    <xdr:to>
      <xdr:col>18</xdr:col>
      <xdr:colOff>470647</xdr:colOff>
      <xdr:row>2</xdr:row>
      <xdr:rowOff>167424</xdr:rowOff>
    </xdr:to>
    <xdr:pic>
      <xdr:nvPicPr>
        <xdr:cNvPr id="8" name="Imagen 7"/>
        <xdr:cNvPicPr>
          <a:picLocks noChangeAspect="1" noChangeArrowheads="1"/>
        </xdr:cNvPicPr>
      </xdr:nvPicPr>
      <xdr:blipFill rotWithShape="1">
        <a:blip xmlns:r="http://schemas.openxmlformats.org/officeDocument/2006/relationships" r:embed="rId4" cstate="print">
          <a:extLst>
            <a:ext uri="{28A0092B-C50C-407E-A947-70E740481C1C}">
              <a14:useLocalDpi xmlns:a14="http://schemas.microsoft.com/office/drawing/2010/main" val="0"/>
            </a:ext>
          </a:extLst>
        </a:blip>
        <a:srcRect l="81048"/>
        <a:stretch/>
      </xdr:blipFill>
      <xdr:spPr bwMode="auto">
        <a:xfrm>
          <a:off x="6612767" y="1"/>
          <a:ext cx="868280" cy="500798"/>
        </a:xfrm>
        <a:prstGeom prst="rect">
          <a:avLst/>
        </a:prstGeom>
        <a:solidFill>
          <a:srgbClr val="FFFFFF"/>
        </a:solidFill>
        <a:ln>
          <a:noFill/>
        </a:ln>
        <a:extLs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5</xdr:col>
      <xdr:colOff>19707</xdr:colOff>
      <xdr:row>46</xdr:row>
      <xdr:rowOff>6569</xdr:rowOff>
    </xdr:from>
    <xdr:to>
      <xdr:col>5</xdr:col>
      <xdr:colOff>709448</xdr:colOff>
      <xdr:row>46</xdr:row>
      <xdr:rowOff>137949</xdr:rowOff>
    </xdr:to>
    <xdr:sp macro="" textlink="">
      <xdr:nvSpPr>
        <xdr:cNvPr id="9" name="Elipse 8"/>
        <xdr:cNvSpPr/>
      </xdr:nvSpPr>
      <xdr:spPr>
        <a:xfrm>
          <a:off x="181632" y="7597994"/>
          <a:ext cx="689741" cy="131380"/>
        </a:xfrm>
        <a:prstGeom prst="ellipse">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710762</xdr:colOff>
      <xdr:row>46</xdr:row>
      <xdr:rowOff>7883</xdr:rowOff>
    </xdr:from>
    <xdr:to>
      <xdr:col>8</xdr:col>
      <xdr:colOff>473293</xdr:colOff>
      <xdr:row>46</xdr:row>
      <xdr:rowOff>139263</xdr:rowOff>
    </xdr:to>
    <xdr:sp macro="" textlink="">
      <xdr:nvSpPr>
        <xdr:cNvPr id="10" name="Elipse 9"/>
        <xdr:cNvSpPr/>
      </xdr:nvSpPr>
      <xdr:spPr>
        <a:xfrm>
          <a:off x="1968062" y="7599308"/>
          <a:ext cx="619781" cy="121855"/>
        </a:xfrm>
        <a:prstGeom prst="ellipse">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CO" sz="1100"/>
        </a:p>
      </xdr:txBody>
    </xdr:sp>
    <xdr:clientData/>
  </xdr:twoCellAnchor>
  <xdr:twoCellAnchor>
    <xdr:from>
      <xdr:col>13</xdr:col>
      <xdr:colOff>369176</xdr:colOff>
      <xdr:row>46</xdr:row>
      <xdr:rowOff>1313</xdr:rowOff>
    </xdr:from>
    <xdr:to>
      <xdr:col>14</xdr:col>
      <xdr:colOff>467710</xdr:colOff>
      <xdr:row>46</xdr:row>
      <xdr:rowOff>132693</xdr:rowOff>
    </xdr:to>
    <xdr:sp macro="" textlink="">
      <xdr:nvSpPr>
        <xdr:cNvPr id="11" name="Elipse 10"/>
        <xdr:cNvSpPr/>
      </xdr:nvSpPr>
      <xdr:spPr>
        <a:xfrm>
          <a:off x="4722101" y="7592738"/>
          <a:ext cx="689084" cy="131380"/>
        </a:xfrm>
        <a:prstGeom prst="ellipse">
          <a:avLst/>
        </a:prstGeom>
        <a:solidFill>
          <a:schemeClr val="accent1">
            <a:lumMod val="50000"/>
          </a:schemeClr>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17</xdr:col>
      <xdr:colOff>4598</xdr:colOff>
      <xdr:row>46</xdr:row>
      <xdr:rowOff>15766</xdr:rowOff>
    </xdr:from>
    <xdr:to>
      <xdr:col>17</xdr:col>
      <xdr:colOff>620110</xdr:colOff>
      <xdr:row>47</xdr:row>
      <xdr:rowOff>26276</xdr:rowOff>
    </xdr:to>
    <xdr:sp macro="" textlink="">
      <xdr:nvSpPr>
        <xdr:cNvPr id="12" name="Elipse 11"/>
        <xdr:cNvSpPr/>
      </xdr:nvSpPr>
      <xdr:spPr>
        <a:xfrm>
          <a:off x="6348248" y="7607191"/>
          <a:ext cx="615512" cy="143860"/>
        </a:xfrm>
        <a:prstGeom prst="ellipse">
          <a:avLst/>
        </a:prstGeom>
        <a:solidFill>
          <a:srgbClr val="92D05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9</xdr:col>
      <xdr:colOff>225799</xdr:colOff>
      <xdr:row>19</xdr:row>
      <xdr:rowOff>73574</xdr:rowOff>
    </xdr:from>
    <xdr:to>
      <xdr:col>12</xdr:col>
      <xdr:colOff>149084</xdr:colOff>
      <xdr:row>20</xdr:row>
      <xdr:rowOff>49696</xdr:rowOff>
    </xdr:to>
    <xdr:sp macro="" textlink="">
      <xdr:nvSpPr>
        <xdr:cNvPr id="13" name="Rectángulo redondeado 12"/>
        <xdr:cNvSpPr/>
      </xdr:nvSpPr>
      <xdr:spPr>
        <a:xfrm>
          <a:off x="2503516" y="3734487"/>
          <a:ext cx="1132546" cy="183187"/>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PERIODICIDAD</a:t>
          </a:r>
        </a:p>
      </xdr:txBody>
    </xdr:sp>
    <xdr:clientData/>
  </xdr:twoCellAnchor>
  <xdr:twoCellAnchor>
    <xdr:from>
      <xdr:col>13</xdr:col>
      <xdr:colOff>510409</xdr:colOff>
      <xdr:row>19</xdr:row>
      <xdr:rowOff>86599</xdr:rowOff>
    </xdr:from>
    <xdr:to>
      <xdr:col>16</xdr:col>
      <xdr:colOff>15765</xdr:colOff>
      <xdr:row>20</xdr:row>
      <xdr:rowOff>57979</xdr:rowOff>
    </xdr:to>
    <xdr:sp macro="" textlink="">
      <xdr:nvSpPr>
        <xdr:cNvPr id="14" name="Rectángulo redondeado 13"/>
        <xdr:cNvSpPr/>
      </xdr:nvSpPr>
      <xdr:spPr>
        <a:xfrm>
          <a:off x="4320409" y="3913164"/>
          <a:ext cx="847139" cy="178445"/>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TIPO</a:t>
          </a:r>
        </a:p>
      </xdr:txBody>
    </xdr:sp>
    <xdr:clientData/>
  </xdr:twoCellAnchor>
  <xdr:twoCellAnchor>
    <xdr:from>
      <xdr:col>4</xdr:col>
      <xdr:colOff>74543</xdr:colOff>
      <xdr:row>48</xdr:row>
      <xdr:rowOff>124239</xdr:rowOff>
    </xdr:from>
    <xdr:to>
      <xdr:col>8</xdr:col>
      <xdr:colOff>0</xdr:colOff>
      <xdr:row>49</xdr:row>
      <xdr:rowOff>140803</xdr:rowOff>
    </xdr:to>
    <xdr:sp macro="" textlink="">
      <xdr:nvSpPr>
        <xdr:cNvPr id="15" name="Rectángulo redondeado 14"/>
        <xdr:cNvSpPr/>
      </xdr:nvSpPr>
      <xdr:spPr>
        <a:xfrm>
          <a:off x="74543" y="8158369"/>
          <a:ext cx="1780761" cy="157369"/>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ANALÍSIS</a:t>
          </a:r>
          <a:r>
            <a:rPr lang="es-CO" sz="1100" b="1" cap="none" spc="50" baseline="0">
              <a:ln w="0"/>
              <a:solidFill>
                <a:schemeClr val="bg2"/>
              </a:solidFill>
              <a:effectLst>
                <a:innerShdw blurRad="63500" dist="50800" dir="13500000">
                  <a:srgbClr val="000000">
                    <a:alpha val="50000"/>
                  </a:srgbClr>
                </a:innerShdw>
              </a:effectLst>
            </a:rPr>
            <a:t> DEL PERIODO:</a:t>
          </a:r>
          <a:endParaRPr lang="es-CO" sz="1100" b="1" cap="none" spc="50">
            <a:ln w="0"/>
            <a:solidFill>
              <a:schemeClr val="bg2"/>
            </a:solidFill>
            <a:effectLst>
              <a:innerShdw blurRad="63500" dist="50800" dir="13500000">
                <a:srgbClr val="000000">
                  <a:alpha val="50000"/>
                </a:srgbClr>
              </a:innerShdw>
            </a:effectLst>
          </a:endParaRPr>
        </a:p>
      </xdr:txBody>
    </xdr:sp>
    <xdr:clientData/>
  </xdr:twoCellAnchor>
  <xdr:oneCellAnchor>
    <xdr:from>
      <xdr:col>4</xdr:col>
      <xdr:colOff>32845</xdr:colOff>
      <xdr:row>0</xdr:row>
      <xdr:rowOff>13138</xdr:rowOff>
    </xdr:from>
    <xdr:ext cx="742292" cy="311496"/>
    <xdr:sp macro="" textlink="">
      <xdr:nvSpPr>
        <xdr:cNvPr id="16" name="Rectángulo 15">
          <a:hlinkClick xmlns:r="http://schemas.openxmlformats.org/officeDocument/2006/relationships" r:id="rId5"/>
        </xdr:cNvPr>
        <xdr:cNvSpPr/>
      </xdr:nvSpPr>
      <xdr:spPr>
        <a:xfrm>
          <a:off x="32845" y="13138"/>
          <a:ext cx="742292" cy="311496"/>
        </a:xfrm>
        <a:prstGeom prst="rect">
          <a:avLst/>
        </a:prstGeom>
        <a:solidFill>
          <a:schemeClr val="accent1">
            <a:lumMod val="75000"/>
          </a:schemeClr>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spAutoFit/>
        </a:bodyPr>
        <a:lstStyle/>
        <a:p>
          <a:pPr algn="ctr"/>
          <a:r>
            <a:rPr lang="es-ES" sz="1400" b="1" cap="none" spc="0">
              <a:ln w="0"/>
              <a:solidFill>
                <a:schemeClr val="bg1"/>
              </a:solidFill>
              <a:effectLst>
                <a:outerShdw blurRad="38100" dist="25400" dir="5400000" algn="ctr" rotWithShape="0">
                  <a:srgbClr val="6E747A">
                    <a:alpha val="43000"/>
                  </a:srgbClr>
                </a:outerShdw>
              </a:effectLst>
            </a:rPr>
            <a:t>INICIO</a:t>
          </a:r>
        </a:p>
      </xdr:txBody>
    </xdr:sp>
    <xdr:clientData/>
  </xdr:oneCellAnchor>
</xdr:wsDr>
</file>

<file path=xl/drawings/drawing7.xml><?xml version="1.0" encoding="utf-8"?>
<c:userShapes xmlns:c="http://schemas.openxmlformats.org/drawingml/2006/chart">
  <cdr:relSizeAnchor xmlns:cdr="http://schemas.openxmlformats.org/drawingml/2006/chartDrawing">
    <cdr:from>
      <cdr:x>0.79407</cdr:x>
      <cdr:y>0.92886</cdr:y>
    </cdr:from>
    <cdr:to>
      <cdr:x>1</cdr:x>
      <cdr:y>1</cdr:y>
    </cdr:to>
    <cdr:sp macro="" textlink="">
      <cdr:nvSpPr>
        <cdr:cNvPr id="2" name="CuadroTexto 1"/>
        <cdr:cNvSpPr txBox="1"/>
      </cdr:nvSpPr>
      <cdr:spPr>
        <a:xfrm xmlns:a="http://schemas.openxmlformats.org/drawingml/2006/main">
          <a:off x="2709781" y="2073505"/>
          <a:ext cx="702740" cy="158802"/>
        </a:xfrm>
        <a:prstGeom xmlns:a="http://schemas.openxmlformats.org/drawingml/2006/main" prst="rect">
          <a:avLst/>
        </a:prstGeom>
      </cdr:spPr>
      <cdr:txBody>
        <a:bodyPr xmlns:a="http://schemas.openxmlformats.org/drawingml/2006/main" wrap="none" rtlCol="0" anchor="ctr"/>
        <a:lstStyle xmlns:a="http://schemas.openxmlformats.org/drawingml/2006/main">
          <a:lvl1pPr marL="0" indent="0">
            <a:defRPr sz="1100">
              <a:latin typeface="+mn-lt"/>
              <a:ea typeface="+mn-ea"/>
              <a:cs typeface="+mn-cs"/>
            </a:defRPr>
          </a:lvl1pPr>
          <a:lvl2pPr marL="457200" indent="0">
            <a:defRPr sz="1100">
              <a:latin typeface="+mn-lt"/>
              <a:ea typeface="+mn-ea"/>
              <a:cs typeface="+mn-cs"/>
            </a:defRPr>
          </a:lvl2pPr>
          <a:lvl3pPr marL="914400" indent="0">
            <a:defRPr sz="1100">
              <a:latin typeface="+mn-lt"/>
              <a:ea typeface="+mn-ea"/>
              <a:cs typeface="+mn-cs"/>
            </a:defRPr>
          </a:lvl3pPr>
          <a:lvl4pPr marL="1371600" indent="0">
            <a:defRPr sz="1100">
              <a:latin typeface="+mn-lt"/>
              <a:ea typeface="+mn-ea"/>
              <a:cs typeface="+mn-cs"/>
            </a:defRPr>
          </a:lvl4pPr>
          <a:lvl5pPr marL="1828800" indent="0">
            <a:defRPr sz="1100">
              <a:latin typeface="+mn-lt"/>
              <a:ea typeface="+mn-ea"/>
              <a:cs typeface="+mn-cs"/>
            </a:defRPr>
          </a:lvl5pPr>
          <a:lvl6pPr marL="2286000" indent="0">
            <a:defRPr sz="1100">
              <a:latin typeface="+mn-lt"/>
              <a:ea typeface="+mn-ea"/>
              <a:cs typeface="+mn-cs"/>
            </a:defRPr>
          </a:lvl6pPr>
          <a:lvl7pPr marL="2743200" indent="0">
            <a:defRPr sz="1100">
              <a:latin typeface="+mn-lt"/>
              <a:ea typeface="+mn-ea"/>
              <a:cs typeface="+mn-cs"/>
            </a:defRPr>
          </a:lvl7pPr>
          <a:lvl8pPr marL="3200400" indent="0">
            <a:defRPr sz="1100">
              <a:latin typeface="+mn-lt"/>
              <a:ea typeface="+mn-ea"/>
              <a:cs typeface="+mn-cs"/>
            </a:defRPr>
          </a:lvl8pPr>
          <a:lvl9pPr marL="3657600" indent="0">
            <a:defRPr sz="1100">
              <a:latin typeface="+mn-lt"/>
              <a:ea typeface="+mn-ea"/>
              <a:cs typeface="+mn-cs"/>
            </a:defRPr>
          </a:lvl9pPr>
        </a:lstStyle>
        <a:p xmlns:a="http://schemas.openxmlformats.org/drawingml/2006/main">
          <a:r>
            <a:rPr lang="es-CO" sz="1100" b="1"/>
            <a:t>VIGENCIA</a:t>
          </a:r>
        </a:p>
      </cdr:txBody>
    </cdr:sp>
  </cdr:relSizeAnchor>
</c:userShapes>
</file>

<file path=xl/drawings/drawing8.xml><?xml version="1.0" encoding="utf-8"?>
<c:userShapes xmlns:c="http://schemas.openxmlformats.org/drawingml/2006/chart">
  <cdr:relSizeAnchor xmlns:cdr="http://schemas.openxmlformats.org/drawingml/2006/chartDrawing">
    <cdr:from>
      <cdr:x>0</cdr:x>
      <cdr:y>0.93186</cdr:y>
    </cdr:from>
    <cdr:to>
      <cdr:x>0.49412</cdr:x>
      <cdr:y>1</cdr:y>
    </cdr:to>
    <cdr:sp macro="" textlink="">
      <cdr:nvSpPr>
        <cdr:cNvPr id="2" name="CuadroTexto 1"/>
        <cdr:cNvSpPr txBox="1"/>
      </cdr:nvSpPr>
      <cdr:spPr>
        <a:xfrm xmlns:a="http://schemas.openxmlformats.org/drawingml/2006/main">
          <a:off x="0" y="2078521"/>
          <a:ext cx="1720727" cy="151986"/>
        </a:xfrm>
        <a:prstGeom xmlns:a="http://schemas.openxmlformats.org/drawingml/2006/main" prst="rect">
          <a:avLst/>
        </a:prstGeom>
      </cdr:spPr>
      <cdr:txBody>
        <a:bodyPr xmlns:a="http://schemas.openxmlformats.org/drawingml/2006/main" vertOverflow="clip" wrap="none" rtlCol="0" anchor="ctr"/>
        <a:lstStyle xmlns:a="http://schemas.openxmlformats.org/drawingml/2006/main"/>
        <a:p xmlns:a="http://schemas.openxmlformats.org/drawingml/2006/main">
          <a:r>
            <a:rPr lang="es-CO" sz="1100" b="1"/>
            <a:t> PLAN DE GOBIERNO</a:t>
          </a:r>
        </a:p>
      </cdr:txBody>
    </cdr:sp>
  </cdr:relSizeAnchor>
</c:userShapes>
</file>

<file path=xl/drawings/drawing9.xml><?xml version="1.0" encoding="utf-8"?>
<xdr:wsDr xmlns:xdr="http://schemas.openxmlformats.org/drawingml/2006/spreadsheetDrawing" xmlns:a="http://schemas.openxmlformats.org/drawingml/2006/main">
  <xdr:twoCellAnchor>
    <xdr:from>
      <xdr:col>6</xdr:col>
      <xdr:colOff>33131</xdr:colOff>
      <xdr:row>25</xdr:row>
      <xdr:rowOff>57979</xdr:rowOff>
    </xdr:from>
    <xdr:to>
      <xdr:col>13</xdr:col>
      <xdr:colOff>558648</xdr:colOff>
      <xdr:row>41</xdr:row>
      <xdr:rowOff>93593</xdr:rowOff>
    </xdr:to>
    <xdr:graphicFrame macro="">
      <xdr:nvGraphicFramePr>
        <xdr:cNvPr id="7" name="Gráfico 6"/>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13</xdr:col>
      <xdr:colOff>520256</xdr:colOff>
      <xdr:row>25</xdr:row>
      <xdr:rowOff>66260</xdr:rowOff>
    </xdr:from>
    <xdr:to>
      <xdr:col>22</xdr:col>
      <xdr:colOff>0</xdr:colOff>
      <xdr:row>41</xdr:row>
      <xdr:rowOff>95885</xdr:rowOff>
    </xdr:to>
    <xdr:graphicFrame macro="">
      <xdr:nvGraphicFramePr>
        <xdr:cNvPr id="9" name="1 Gráfico"/>
        <xdr:cNvGraphicFramePr>
          <a:graphicFrameLocks noChangeAspect="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16</xdr:col>
      <xdr:colOff>414131</xdr:colOff>
      <xdr:row>41</xdr:row>
      <xdr:rowOff>132523</xdr:rowOff>
    </xdr:from>
    <xdr:to>
      <xdr:col>17</xdr:col>
      <xdr:colOff>1</xdr:colOff>
      <xdr:row>42</xdr:row>
      <xdr:rowOff>124241</xdr:rowOff>
    </xdr:to>
    <xdr:sp macro="" textlink="">
      <xdr:nvSpPr>
        <xdr:cNvPr id="10" name="Elipse 9"/>
        <xdr:cNvSpPr/>
      </xdr:nvSpPr>
      <xdr:spPr>
        <a:xfrm>
          <a:off x="4977848" y="7487480"/>
          <a:ext cx="149088" cy="132522"/>
        </a:xfrm>
        <a:prstGeom prst="ellipse">
          <a:avLst/>
        </a:prstGeom>
        <a:solidFill>
          <a:srgbClr val="FFFF99"/>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19</xdr:col>
      <xdr:colOff>425726</xdr:colOff>
      <xdr:row>41</xdr:row>
      <xdr:rowOff>110986</xdr:rowOff>
    </xdr:from>
    <xdr:to>
      <xdr:col>19</xdr:col>
      <xdr:colOff>571500</xdr:colOff>
      <xdr:row>42</xdr:row>
      <xdr:rowOff>124240</xdr:rowOff>
    </xdr:to>
    <xdr:sp macro="" textlink="">
      <xdr:nvSpPr>
        <xdr:cNvPr id="11" name="Elipse 10"/>
        <xdr:cNvSpPr/>
      </xdr:nvSpPr>
      <xdr:spPr>
        <a:xfrm>
          <a:off x="6322943" y="7465943"/>
          <a:ext cx="145774" cy="154058"/>
        </a:xfrm>
        <a:prstGeom prst="ellipse">
          <a:avLst/>
        </a:prstGeom>
        <a:solidFill>
          <a:srgbClr val="808000"/>
        </a:solidFill>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7</xdr:col>
      <xdr:colOff>674205</xdr:colOff>
      <xdr:row>41</xdr:row>
      <xdr:rowOff>127551</xdr:rowOff>
    </xdr:from>
    <xdr:to>
      <xdr:col>8</xdr:col>
      <xdr:colOff>8282</xdr:colOff>
      <xdr:row>43</xdr:row>
      <xdr:rowOff>33130</xdr:rowOff>
    </xdr:to>
    <xdr:sp macro="" textlink="">
      <xdr:nvSpPr>
        <xdr:cNvPr id="12" name="Elipse 11"/>
        <xdr:cNvSpPr/>
      </xdr:nvSpPr>
      <xdr:spPr>
        <a:xfrm>
          <a:off x="815009" y="7482508"/>
          <a:ext cx="154056" cy="178905"/>
        </a:xfrm>
        <a:prstGeom prst="ellipse">
          <a:avLst/>
        </a:prstGeom>
      </xdr:spPr>
      <xdr:style>
        <a:lnRef idx="0">
          <a:schemeClr val="accent1"/>
        </a:lnRef>
        <a:fillRef idx="3">
          <a:schemeClr val="accent1"/>
        </a:fillRef>
        <a:effectRef idx="3">
          <a:schemeClr val="accent1"/>
        </a:effectRef>
        <a:fontRef idx="minor">
          <a:schemeClr val="lt1"/>
        </a:fontRef>
      </xdr:style>
      <xdr:txBody>
        <a:bodyPr vertOverflow="clip" horzOverflow="clip" rtlCol="0" anchor="t"/>
        <a:lstStyle/>
        <a:p>
          <a:pPr algn="l"/>
          <a:endParaRPr lang="es-CO" sz="1100"/>
        </a:p>
      </xdr:txBody>
    </xdr:sp>
    <xdr:clientData/>
  </xdr:twoCellAnchor>
  <xdr:twoCellAnchor>
    <xdr:from>
      <xdr:col>10</xdr:col>
      <xdr:colOff>238824</xdr:colOff>
      <xdr:row>41</xdr:row>
      <xdr:rowOff>112300</xdr:rowOff>
    </xdr:from>
    <xdr:to>
      <xdr:col>10</xdr:col>
      <xdr:colOff>472109</xdr:colOff>
      <xdr:row>43</xdr:row>
      <xdr:rowOff>0</xdr:rowOff>
    </xdr:to>
    <xdr:sp macro="" textlink="">
      <xdr:nvSpPr>
        <xdr:cNvPr id="13" name="Elipse 12"/>
        <xdr:cNvSpPr/>
      </xdr:nvSpPr>
      <xdr:spPr>
        <a:xfrm>
          <a:off x="2582802" y="7376148"/>
          <a:ext cx="233285" cy="161026"/>
        </a:xfrm>
        <a:prstGeom prst="ellipse">
          <a:avLst/>
        </a:prstGeom>
      </xdr:spPr>
      <xdr:style>
        <a:lnRef idx="0">
          <a:schemeClr val="accent2"/>
        </a:lnRef>
        <a:fillRef idx="3">
          <a:schemeClr val="accent2"/>
        </a:fillRef>
        <a:effectRef idx="3">
          <a:schemeClr val="accent2"/>
        </a:effectRef>
        <a:fontRef idx="minor">
          <a:schemeClr val="lt1"/>
        </a:fontRef>
      </xdr:style>
      <xdr:txBody>
        <a:bodyPr vertOverflow="clip" horzOverflow="clip" rtlCol="0" anchor="t"/>
        <a:lstStyle/>
        <a:p>
          <a:pPr algn="l"/>
          <a:endParaRPr lang="es-CO" sz="1100"/>
        </a:p>
      </xdr:txBody>
    </xdr:sp>
    <xdr:clientData/>
  </xdr:twoCellAnchor>
  <xdr:oneCellAnchor>
    <xdr:from>
      <xdr:col>6</xdr:col>
      <xdr:colOff>0</xdr:colOff>
      <xdr:row>0</xdr:row>
      <xdr:rowOff>0</xdr:rowOff>
    </xdr:from>
    <xdr:ext cx="742292" cy="311496"/>
    <xdr:sp macro="" textlink="">
      <xdr:nvSpPr>
        <xdr:cNvPr id="15" name="Rectángulo 14">
          <a:hlinkClick xmlns:r="http://schemas.openxmlformats.org/officeDocument/2006/relationships" r:id="rId3"/>
        </xdr:cNvPr>
        <xdr:cNvSpPr/>
      </xdr:nvSpPr>
      <xdr:spPr>
        <a:xfrm>
          <a:off x="0" y="0"/>
          <a:ext cx="742292" cy="311496"/>
        </a:xfrm>
        <a:prstGeom prst="rect">
          <a:avLst/>
        </a:prstGeom>
        <a:solidFill>
          <a:schemeClr val="accent1">
            <a:lumMod val="75000"/>
          </a:schemeClr>
        </a:solidFill>
        <a:effectLst>
          <a:innerShdw blurRad="114300">
            <a:prstClr val="black"/>
          </a:innerShdw>
        </a:effectLst>
        <a:scene3d>
          <a:camera prst="orthographicFront"/>
          <a:lightRig rig="harsh" dir="t"/>
        </a:scene3d>
        <a:sp3d extrusionH="76200" contourW="12700">
          <a:bevelT prst="relaxedInset"/>
          <a:bevelB prst="relaxedInset"/>
          <a:extrusionClr>
            <a:schemeClr val="accent1">
              <a:lumMod val="40000"/>
              <a:lumOff val="60000"/>
            </a:schemeClr>
          </a:extrusionClr>
          <a:contourClr>
            <a:schemeClr val="accent1">
              <a:lumMod val="20000"/>
              <a:lumOff val="80000"/>
            </a:schemeClr>
          </a:contourClr>
        </a:sp3d>
      </xdr:spPr>
      <xdr:txBody>
        <a:bodyPr wrap="square" lIns="91440" tIns="45720" rIns="91440" bIns="45720">
          <a:spAutoFit/>
        </a:bodyPr>
        <a:lstStyle/>
        <a:p>
          <a:pPr algn="ctr"/>
          <a:r>
            <a:rPr lang="es-ES" sz="1400" b="1" cap="none" spc="0">
              <a:ln w="0"/>
              <a:solidFill>
                <a:schemeClr val="bg1"/>
              </a:solidFill>
              <a:effectLst>
                <a:outerShdw blurRad="38100" dist="25400" dir="5400000" algn="ctr" rotWithShape="0">
                  <a:srgbClr val="6E747A">
                    <a:alpha val="43000"/>
                  </a:srgbClr>
                </a:outerShdw>
              </a:effectLst>
            </a:rPr>
            <a:t>INICIO</a:t>
          </a:r>
        </a:p>
      </xdr:txBody>
    </xdr:sp>
    <xdr:clientData/>
  </xdr:oneCellAnchor>
  <xdr:twoCellAnchor>
    <xdr:from>
      <xdr:col>7</xdr:col>
      <xdr:colOff>223631</xdr:colOff>
      <xdr:row>44</xdr:row>
      <xdr:rowOff>107674</xdr:rowOff>
    </xdr:from>
    <xdr:to>
      <xdr:col>10</xdr:col>
      <xdr:colOff>72545</xdr:colOff>
      <xdr:row>45</xdr:row>
      <xdr:rowOff>124524</xdr:rowOff>
    </xdr:to>
    <xdr:sp macro="" textlink="">
      <xdr:nvSpPr>
        <xdr:cNvPr id="14" name="Rectángulo redondeado 13"/>
        <xdr:cNvSpPr/>
      </xdr:nvSpPr>
      <xdr:spPr>
        <a:xfrm>
          <a:off x="364435" y="7868478"/>
          <a:ext cx="1753914" cy="157655"/>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ANALÍSIS</a:t>
          </a:r>
          <a:r>
            <a:rPr lang="es-CO" sz="1100" b="1" cap="none" spc="50" baseline="0">
              <a:ln w="0"/>
              <a:solidFill>
                <a:schemeClr val="bg2"/>
              </a:solidFill>
              <a:effectLst>
                <a:innerShdw blurRad="63500" dist="50800" dir="13500000">
                  <a:srgbClr val="000000">
                    <a:alpha val="50000"/>
                  </a:srgbClr>
                </a:innerShdw>
              </a:effectLst>
            </a:rPr>
            <a:t> DEL PERIODO:</a:t>
          </a:r>
          <a:endParaRPr lang="es-CO" sz="1100" b="1" cap="none" spc="50">
            <a:ln w="0"/>
            <a:solidFill>
              <a:schemeClr val="bg2"/>
            </a:solidFill>
            <a:effectLst>
              <a:innerShdw blurRad="63500" dist="50800" dir="13500000">
                <a:srgbClr val="000000">
                  <a:alpha val="50000"/>
                </a:srgbClr>
              </a:innerShdw>
            </a:effectLst>
          </a:endParaRPr>
        </a:p>
      </xdr:txBody>
    </xdr:sp>
    <xdr:clientData/>
  </xdr:twoCellAnchor>
  <xdr:twoCellAnchor>
    <xdr:from>
      <xdr:col>8</xdr:col>
      <xdr:colOff>66675</xdr:colOff>
      <xdr:row>15</xdr:row>
      <xdr:rowOff>62404</xdr:rowOff>
    </xdr:from>
    <xdr:to>
      <xdr:col>10</xdr:col>
      <xdr:colOff>190541</xdr:colOff>
      <xdr:row>15</xdr:row>
      <xdr:rowOff>207205</xdr:rowOff>
    </xdr:to>
    <xdr:sp macro="" textlink="">
      <xdr:nvSpPr>
        <xdr:cNvPr id="16" name="Rectángulo redondeado 15"/>
        <xdr:cNvSpPr/>
      </xdr:nvSpPr>
      <xdr:spPr>
        <a:xfrm>
          <a:off x="1028700" y="3558079"/>
          <a:ext cx="1247816" cy="144801"/>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ANUALIZACIÓN</a:t>
          </a:r>
        </a:p>
      </xdr:txBody>
    </xdr:sp>
    <xdr:clientData/>
  </xdr:twoCellAnchor>
  <xdr:twoCellAnchor>
    <xdr:from>
      <xdr:col>11</xdr:col>
      <xdr:colOff>237437</xdr:colOff>
      <xdr:row>15</xdr:row>
      <xdr:rowOff>57150</xdr:rowOff>
    </xdr:from>
    <xdr:to>
      <xdr:col>14</xdr:col>
      <xdr:colOff>160308</xdr:colOff>
      <xdr:row>16</xdr:row>
      <xdr:rowOff>30787</xdr:rowOff>
    </xdr:to>
    <xdr:sp macro="" textlink="">
      <xdr:nvSpPr>
        <xdr:cNvPr id="17" name="Rectángulo redondeado 16"/>
        <xdr:cNvSpPr/>
      </xdr:nvSpPr>
      <xdr:spPr>
        <a:xfrm>
          <a:off x="2742512" y="3552825"/>
          <a:ext cx="1132546" cy="183187"/>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PERIODICIDAD</a:t>
          </a:r>
        </a:p>
      </xdr:txBody>
    </xdr:sp>
    <xdr:clientData/>
  </xdr:twoCellAnchor>
  <xdr:twoCellAnchor>
    <xdr:from>
      <xdr:col>15</xdr:col>
      <xdr:colOff>520805</xdr:colOff>
      <xdr:row>15</xdr:row>
      <xdr:rowOff>70175</xdr:rowOff>
    </xdr:from>
    <xdr:to>
      <xdr:col>17</xdr:col>
      <xdr:colOff>243994</xdr:colOff>
      <xdr:row>16</xdr:row>
      <xdr:rowOff>5940</xdr:rowOff>
    </xdr:to>
    <xdr:sp macro="" textlink="">
      <xdr:nvSpPr>
        <xdr:cNvPr id="18" name="Rectángulo redondeado 17"/>
        <xdr:cNvSpPr/>
      </xdr:nvSpPr>
      <xdr:spPr>
        <a:xfrm>
          <a:off x="4559405" y="3565850"/>
          <a:ext cx="847139" cy="145315"/>
        </a:xfrm>
        <a:prstGeom prst="roundRect">
          <a:avLst/>
        </a:prstGeom>
      </xdr:spPr>
      <xdr:style>
        <a:lnRef idx="0">
          <a:schemeClr val="dk1"/>
        </a:lnRef>
        <a:fillRef idx="3">
          <a:schemeClr val="dk1"/>
        </a:fillRef>
        <a:effectRef idx="3">
          <a:schemeClr val="dk1"/>
        </a:effectRef>
        <a:fontRef idx="minor">
          <a:schemeClr val="lt1"/>
        </a:fontRef>
      </xdr:style>
      <xdr:txBody>
        <a:bodyPr vertOverflow="clip" horzOverflow="clip" rtlCol="0" anchor="ctr"/>
        <a:lstStyle/>
        <a:p>
          <a:pPr algn="ctr"/>
          <a:r>
            <a:rPr lang="es-CO" sz="1100" b="1" cap="none" spc="50">
              <a:ln w="0"/>
              <a:solidFill>
                <a:schemeClr val="bg2"/>
              </a:solidFill>
              <a:effectLst>
                <a:innerShdw blurRad="63500" dist="50800" dir="13500000">
                  <a:srgbClr val="000000">
                    <a:alpha val="50000"/>
                  </a:srgbClr>
                </a:innerShdw>
              </a:effectLst>
            </a:rPr>
            <a:t>TIPO</a:t>
          </a:r>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Users/jccepeda/Desktop/BCKUP/SECRETAR&#205;A%20JUR&#205;DICA%20escritorio/Indicadores/bateria%20de%20indicadores/MATRIZ%20DE%20INDICADORES%20SJD.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Users/jccepeda/Desktop/BCKUP/SECRETAR&#205;A%20JUR&#205;DICA%20escritorio/PROYECTOS%20DE%20INVERSI&#211;N/SEGUIMIENTOS%20PRESUPUESTALES/Seguimiento%20presupuestal/seguimiento%20presupuestal%202018/seguimiento%20enero%202018.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jccepeda/Desktop/BCKUP/SECRETAR&#205;A%20JUR&#205;DICA%20escritorio/PROYECTOS%20DE%20INVERSI&#211;N/SEGUIMIENTOS%20PRESUPUESTALES/Seguimiento%20presupuestal/datos%20graficas.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jccepeda/Desktop/BCKUP/SECRETAR&#205;A%20JUR&#205;DICA%20escritorio/PROYECTOS%20DE%20INVERSI&#211;N/SEGUIMIENTOS%20PRESUPUESTALES/Seguimiento%20presupuestal/Seguimiento%20presupuestal%202017/datos%20graficas.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opcion 1 seguimiento accciones"/>
      <sheetName val="MOTOR"/>
      <sheetName val="LISTADOS"/>
      <sheetName val="reporte por indicador"/>
      <sheetName val="matriz"/>
      <sheetName val="reporte por proceso"/>
    </sheetNames>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JURIDICA"/>
      <sheetName val="7501"/>
      <sheetName val="7502"/>
      <sheetName val="7508"/>
      <sheetName val="7509"/>
      <sheetName val="COMPORTAMIENTO"/>
      <sheetName val="velocimetro"/>
      <sheetName val="DASHBOARD 1"/>
      <sheetName val="termometro"/>
      <sheetName val="PLANO DISPONIBILIDADES 28-04-20"/>
      <sheetName val="PLANO PREDIS EJECUCIONES"/>
      <sheetName val="PLAN CONTRACTUAL"/>
      <sheetName val="EJECUCIÓN "/>
      <sheetName val="CDP SIN COMPROMETER"/>
      <sheetName val="EJEC CDP"/>
      <sheetName val="TD GENERAL"/>
    </sheetNames>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O RESERVAS"/>
      <sheetName val="velocimetro"/>
      <sheetName val="termometro"/>
      <sheetName val="COMPORTAMIENTO"/>
      <sheetName val="Hoja1"/>
      <sheetName val="Hoja3"/>
    </sheetNames>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PLANO RESERVAS"/>
      <sheetName val="velocimetro"/>
      <sheetName val="termometro"/>
      <sheetName val="COMPORTAMIENTO"/>
      <sheetName val="Hoja1"/>
      <sheetName val="Hoja3"/>
    </sheetNames>
  </externalBook>
</externalLink>
</file>

<file path=xl/pivotCache/_rels/pivotCacheDefinition1.xml.rels><?xml version="1.0" encoding="UTF-8" standalone="yes"?>
<Relationships xmlns="http://schemas.openxmlformats.org/package/2006/relationships"><Relationship Id="rId1" Type="http://schemas.openxmlformats.org/officeDocument/2006/relationships/pivotCacheRecords" Target="pivotCacheRecords1.xml"/></Relationships>
</file>

<file path=xl/pivotCache/_rels/pivotCacheDefinition2.xml.rels><?xml version="1.0" encoding="UTF-8" standalone="yes"?>
<Relationships xmlns="http://schemas.openxmlformats.org/package/2006/relationships"><Relationship Id="rId1" Type="http://schemas.openxmlformats.org/officeDocument/2006/relationships/pivotCacheRecords" Target="pivotCacheRecords2.xml"/></Relationships>
</file>

<file path=xl/pivotCache/_rels/pivotCacheDefinition3.xml.rels><?xml version="1.0" encoding="UTF-8" standalone="yes"?>
<Relationships xmlns="http://schemas.openxmlformats.org/package/2006/relationships"><Relationship Id="rId1" Type="http://schemas.openxmlformats.org/officeDocument/2006/relationships/pivotCacheRecords" Target="pivotCacheRecords3.xml"/></Relationships>
</file>

<file path=xl/pivotCache/_rels/pivotCacheDefinition4.xml.rels><?xml version="1.0" encoding="UTF-8" standalone="yes"?>
<Relationships xmlns="http://schemas.openxmlformats.org/package/2006/relationships"><Relationship Id="rId1" Type="http://schemas.openxmlformats.org/officeDocument/2006/relationships/pivotCacheRecords" Target="pivotCacheRecords4.xml"/></Relationships>
</file>

<file path=xl/pivotCache/_rels/pivotCacheDefinition5.xml.rels><?xml version="1.0" encoding="UTF-8" standalone="yes"?>
<Relationships xmlns="http://schemas.openxmlformats.org/package/2006/relationships"><Relationship Id="rId1" Type="http://schemas.openxmlformats.org/officeDocument/2006/relationships/pivotCacheRecords" Target="pivotCacheRecords5.xml"/></Relationships>
</file>

<file path=xl/pivotCache/pivotCacheDefinition1.xml><?xml version="1.0" encoding="utf-8"?>
<pivotCacheDefinition xmlns="http://schemas.openxmlformats.org/spreadsheetml/2006/main" xmlns:r="http://schemas.openxmlformats.org/officeDocument/2006/relationships" r:id="rId1" refreshedBy="Angie Paola Jara Rubiano" refreshedDate="43244.636787268515" createdVersion="6" refreshedVersion="6" minRefreshableVersion="3" recordCount="60">
  <cacheSource type="worksheet">
    <worksheetSource ref="A4:AJ65" sheet="matriz"/>
  </cacheSource>
  <cacheFields count="36">
    <cacheField name="DEPENDENCIA 1" numFmtId="0">
      <sharedItems containsBlank="1" count="12">
        <s v="DIRECCIÓN DISTRITAL DE DOCTRINA Y ASUNTOS NORMATIVOS"/>
        <s v="DIRECCIÓN DISTRITAL DE POLÍTICA E INFORMÁTICA JURÍDICA"/>
        <s v="OFICINA DE TECNOLOGÍAS DE LA INFORMACIÓN Y LAS COMUNICACIONES "/>
        <s v="DIRECCIÓN DISTRITAL DE INSPECCIÓN, VIGILANCIA Y CONTROL DE PERSONAS JURÍDICAS SIN ÁNIMO DE LUCRO"/>
        <s v="DIRECCIÓN DISTRITAL DE ASUNTOS DISCIPLINARIOS"/>
        <s v="DIRECCIÓN DE GESTIÓN CORPORATIVA"/>
        <s v="DESPACHO SECRETARÍA JURÍDICA"/>
        <s v="OFICINA ASESORA DE PLANEACIÓN"/>
        <s v="DIRECCIÓN DISTRITAL DE DEFENSA JUDICIAL Y PREVENCIÓN DEL DAÑO ANTIJURÍDICO"/>
        <s v="SUBSECRETARÍA JURÍDICA DISTRITAL"/>
        <s v="OFICINA DE CONTROL INTERNO"/>
        <m/>
      </sharedItems>
    </cacheField>
    <cacheField name="PLAN " numFmtId="0">
      <sharedItems containsBlank="1" count="3">
        <s v="ACCIÓN"/>
        <s v="GESTIÓN"/>
        <m/>
      </sharedItems>
    </cacheField>
    <cacheField name="NOMBRE_DEL_INDICADOR" numFmtId="0">
      <sharedItems containsBlank="1" count="54">
        <s v="422 NÚMERO DE DÍAS PROMEDIO UTILIZADO PARA LA EXPEDICIÓN DE CONCEPTOS"/>
        <s v="423 NÚMERO DE ESTUDIOS JURÍDICOS, REALIZADOS EN TEMAS DE INTERÉS PARA EL DISTRITO CAPITAL"/>
        <s v="424 NÚMERO DE SISTEMAS DE INFORMACIÓN JURÍDICOS CON DESARROLLO, SOPORTE Y MANTENIMIENTO"/>
        <s v="425 NÚMERO DE EVENTOS DE ORIENTACIÓN JURÍDICA DESARROLLADOS"/>
        <s v="426 NÚMERO DE CIUDADANOS ORIENTADOS EN DERECHOS Y OBLIGACIONES DE LAS ENTIDADES SIN ÁNIMO DE LUCRO - ESAL"/>
        <s v="427 PORCENTAJE DE PERCEPCIÓN DE LOS SERVICIOS PRESTADOS A ENTIDADES SIN ÁNIMO DE LUCRO - ESAL"/>
        <s v="428 NÚMERO DE DIRECTRICES EN MATERIA DE POLÍTICA PÚBLICA DISCIPLINARIA DISTRITAL FORMULADAS POR LA DDAD"/>
        <s v="429 NÚMERO DE SERVIDORES PÚBLICOS DEL DISTRITO ORIENTADOS EN TEMAS DE RESPONSABILIDAD DISCIPLINARIA"/>
        <s v="430 NÚMERO DE CAPACITACIONES BRINDADAS A LOS OPERADORES DISCIPLINARIOS DISTRITALES EN TEMAS PROPIOS DEL DERECHO DISCIPLINARIO"/>
        <s v="ASIGNACIÓN DE REQUERIMIENTOS A TRAVÉS DEL SDQS"/>
        <s v="AVANCE DEL DOCUMENTO TÉCNICO PARA LA FORMULACIÓN DE POLÍTICA DE IVC EN EL DISTRITO CAPITAL"/>
        <s v="AVANCE EN EL FORTALECIMIENTO DE UN CANAL  DE COMUNICACIÓN QUE OPTIMICE LA ATENCIÓN A LA CIUDADANÍA"/>
        <s v="AVANCE EN LA ACTUALIZACIÓN DEL SOFTWARE ADMINISTRATIVO Y MISIONAL"/>
        <s v="AVANCE EN LA HERRAMIENTA DE SEGUIMIENTO Y CONTROL A CONDUCTAS DISCIPLINARIAS CON MAYOR INCIDENCIA"/>
        <s v="CONSTRUCCIÓN Y PUESTA EN FUNCIONAMIENTO DEL COMITÉ DE DOCTRINA."/>
        <s v="PORCENTAJE DE CUMPLIMIENTO DEL PLAN DE COMUNICACIONES DE LA SECRETARÍA JURÍDICA DISTRITAL"/>
        <s v="AVANCE EN LA ESTRATEGIA ORIENTADA A MEJORAR LAS PRÁCTICAS DE GESTIÓN INSTITUCIONAL"/>
        <s v="DOCUMENTO PARA LA CONSTRUCCIÓN DE LA HERRAMIENTA TECNOLÓGICA"/>
        <s v="NÚMERO DE ENTIDADES DISTRITALES CON SEGUIMIENTO A LA INFORMACIÓN REGISTRADA EN SIPROJ"/>
        <s v="PORCENTAJE DE EFICIENCIA FISCAL EN LA DEFENSA JUDICIAL DE LOS INTERESES DEL DISTRITO CAPITAL"/>
        <s v="EJECUCIÓN DEL PROYECTO DE INVERSIÓN CON CÓDIGO 7501"/>
        <s v="DIRECTRICES O PROYECTOS NORMATIVOS ELABORADOS DE REPRESENTACIÓN JUDICIAL Y EXTRAJUDICIAL PARA LA ADMINISTRACIÓN DISTRITAL"/>
        <s v="AVANCE EN LA PROPUESTA DE MEJORA CONTINUA DE LA DIRECCIÓN DE GESTIÓN CORPORATIVA ELABORADA"/>
        <s v="ENTREGA DEL COMPENDIO DE DOCTRINA JURÍDICA"/>
        <s v="ESTRATEGIA PARA LA OPTIMIZACIÓN DEL SIPEJ"/>
        <s v="ESTRATEGIAS DE POSICIONAMIENTO ESTRUCTURADAS POR LA OAP"/>
        <s v="ÉXITO PROCESAL EN EL DISTRITO CAPITAL"/>
        <s v="GESTIÓN DE RECURSOS PRESUPUESTALES"/>
        <s v="IMPLEMENTACIÓN DE LA HERRAMIENTA DE SEGUIMIENTO DE LA DDDAN"/>
        <s v="IMPLEMENTACIÓN DE UN MODELO DE GESTIÓN DEL TALENTO HUMANO."/>
        <s v="IMPLEMENTACIÓN DEL MODELO DE GESTIÓN DOCUMENTAL DE LA SECRETARÍA JURÍDICA DISTRITAL"/>
        <s v="IMPLEMENTACIÓN DEL SISTEMA INTEGRADO DE GESTIÓN DE LA SECRETARÍA JURÍDICA"/>
        <s v="INCORPORACIÓN DE LA NORMATIVIDAD A REGIMEN LEGAL"/>
        <s v="INFORMES DE SEGUIMIENTO DE LA GESTIÓN DE LA SJD BAJO LA HERRAMIENTA BSC"/>
        <s v="LINEAMIENTOS NORMATIVOS EXPEDIDOS Y PUBLICADOS EN REGIMEN LEGAL"/>
        <s v="METODOLOGÍA DE VERIFICACIÓN DE LA IMPLEMENTACIÓN Y ACTUALIZACIÓN DEL S.I.D. 3"/>
        <s v="NIVEL DE SATISFACCIÓN DE LA GESTIÓN DEL TALENTO HUMANO EN LA SJD"/>
        <s v="PORCENTAJE DE CUMPLIMIENTO DEL PLAN ANUAL DE AUDITORIA"/>
        <s v="NUMERO DE SEGUIMIENTOS AL PLAN DE MEJORAMIENTO."/>
        <s v="PERCEPCIÓN FAVORABLE DE LA COORDINACIÓN JURÍDICA DISTRITAL SUPERIOR AL 88%, "/>
        <s v="PORCENTAJE DE AVANCE EN EL  IMPLEMENTACIÓN  DE LA INFRAESTRUCTURA TECNOLÓGICA QUE SOPORTA LOS SISTEMAS DE INFORMACIÓN JURÍDICOS"/>
        <s v="PROCESOS ADMINISTRATIVOS SANCIONATORIOS TERMINADOS"/>
        <s v="PORCENTAJE DE PROCESOS JUDICIALES Y EXTRAJUDICIALES DE LA D.D.D.J. REPRESENTADOS JURÍDICAMENTE"/>
        <s v="REQUERIMIENTOS JURÍDICOS GESTIONADOS EN LOS TIEMPOS ESTABLECIDOS."/>
        <s v="SERVICIOS ADMINISTRATIVOS GESTIONADOS"/>
        <s v="PORCENTAJE DE ACTOS ADMINISTRATIVOS PUBLICADOS, COMUNICADOS Y/O NOTIFICADOS "/>
        <s v="SOLICITUDES DE CONTRATACIÓN TRAMITADAS SATISFACTORIAMENTE"/>
        <s v="PORCENTAJE DE CUMPLIMIENTO PARA LA CONSTRUCCIÓN DE LA PLATAFORMA ESTRATÉGICA DE LA SJD"/>
        <s v="AVANCE EN LA IMPLEMENTACIÓN DE LA ARQUITECTURA EMPRESARIAL EN LA SJD"/>
        <s v="AVANCE EN LA IMPLEMENTACIÓN DE LA ARQUITECTURA EMPRESARIAL TIC EN LA SJD"/>
        <s v="NIVEL DE IMPLEMENTACIÓN DE HERRAMIENTAS DE GESTIÓN Y ADMINISTRATIVAS"/>
        <s v="PORCENTAJE DE ADECUACIÓN Y DOTACIÓN DE LA SECRETARÍA JURÍDICA DISTRITAL PARA LA SJD"/>
        <m/>
        <s v="AVANCE EN EL FORTALECMIENTO DE UN CANAL  DE COMUNICACIÓN QUE OPTIMICE LA ATENCIÓN A LA CIUDADANÍA" u="1"/>
      </sharedItems>
    </cacheField>
    <cacheField name="IMPERATIVO" numFmtId="0">
      <sharedItems containsBlank="1"/>
    </cacheField>
    <cacheField name="PROCESO" numFmtId="0">
      <sharedItems containsBlank="1" count="17">
        <s v="GESTIÓN NORMATIVA Y CONCEPTUAL"/>
        <s v="GESTIÓN JURÍDICA DISTRITAL"/>
        <s v="GESTIÓN DE TIC"/>
        <s v="INSPECCIÓN VIGILANCIA Y CONTROL ESAL"/>
        <s v="GESTIÓN DISCIPLINARIA DISTRITAL"/>
        <s v="ATENCIÓN A LA CIUDADANÍA"/>
        <s v="GESTIÓN DE LAS COMUNICACIONES"/>
        <s v="PLANEACIÓN Y MEJORA CONTINUA"/>
        <s v="GESTIÓN JUDICIAL Y EXTRAJUDICIAL DEL DISTRITO"/>
        <s v="GESTIÓN FINANCIERA"/>
        <s v="GESTIÓN DEL TALENTO HUMANO"/>
        <s v="GESTIÓN DOCUMENTAL"/>
        <s v="EVALUACIÓN INDEPENDIENTE"/>
        <s v="GESTIÓN ADMINISTRATIVA"/>
        <s v="NOTIFICACIONES"/>
        <s v="GESTIÓN CONTRACTUAL"/>
        <m/>
      </sharedItems>
    </cacheField>
    <cacheField name="DEPENDENCIA" numFmtId="0">
      <sharedItems containsBlank="1"/>
    </cacheField>
    <cacheField name="MIDE" numFmtId="0">
      <sharedItems containsBlank="1"/>
    </cacheField>
    <cacheField name="MIDE2" numFmtId="0">
      <sharedItems containsBlank="1"/>
    </cacheField>
    <cacheField name="MIDE3" numFmtId="0">
      <sharedItems containsBlank="1"/>
    </cacheField>
    <cacheField name="MIDE4" numFmtId="0">
      <sharedItems containsBlank="1"/>
    </cacheField>
    <cacheField name="FORMULA DEL INDICADOR" numFmtId="0">
      <sharedItems containsBlank="1"/>
    </cacheField>
    <cacheField name="UNIDAD DE MEDIDA" numFmtId="0">
      <sharedItems containsBlank="1"/>
    </cacheField>
    <cacheField name="Numerador" numFmtId="0">
      <sharedItems containsBlank="1"/>
    </cacheField>
    <cacheField name="Denominador" numFmtId="0">
      <sharedItems containsBlank="1"/>
    </cacheField>
    <cacheField name="EXPLICACION DE LA VARIABLE NUMERADOR" numFmtId="0">
      <sharedItems containsBlank="1" longText="1"/>
    </cacheField>
    <cacheField name="EXPLICACION DE LA VARIABLE DENOMINADOR" numFmtId="0">
      <sharedItems containsBlank="1"/>
    </cacheField>
    <cacheField name="FUENTE DE INFORMACION NUMERADOR" numFmtId="0">
      <sharedItems containsBlank="1"/>
    </cacheField>
    <cacheField name="FUENTE DE INFORMACION denominador" numFmtId="0">
      <sharedItems containsBlank="1"/>
    </cacheField>
    <cacheField name="Línea base" numFmtId="0">
      <sharedItems containsBlank="1" containsMixedTypes="1" containsNumber="1" minValue="0.63" maxValue="2"/>
    </cacheField>
    <cacheField name="Fuente de información línea base" numFmtId="0">
      <sharedItems containsBlank="1"/>
    </cacheField>
    <cacheField name="Anualización" numFmtId="0">
      <sharedItems containsBlank="1" count="5">
        <s v="Decreciente"/>
        <s v="Suma"/>
        <s v="Creciente"/>
        <s v="Constante"/>
        <m/>
      </sharedItems>
    </cacheField>
    <cacheField name="Periodicidad" numFmtId="0">
      <sharedItems containsBlank="1"/>
    </cacheField>
    <cacheField name="Tipo" numFmtId="0">
      <sharedItems containsBlank="1"/>
    </cacheField>
    <cacheField name="recopila" numFmtId="0">
      <sharedItems containsBlank="1"/>
    </cacheField>
    <cacheField name="analiza" numFmtId="0">
      <sharedItems containsBlank="1"/>
    </cacheField>
    <cacheField name="decisiones" numFmtId="0">
      <sharedItems containsBlank="1"/>
    </cacheField>
    <cacheField name="PR 2016" numFmtId="0">
      <sharedItems containsBlank="1" containsMixedTypes="1" containsNumber="1" minValue="0" maxValue="400" count="13">
        <n v="23"/>
        <n v="2"/>
        <n v="1"/>
        <n v="4"/>
        <n v="400"/>
        <n v="0.86"/>
        <n v="0"/>
        <s v="ND"/>
        <n v="0.82"/>
        <m/>
        <n v="0.1"/>
        <n v="0.88"/>
        <n v="0.03"/>
      </sharedItems>
    </cacheField>
    <cacheField name="PR 2017" numFmtId="0">
      <sharedItems containsBlank="1" containsMixedTypes="1" containsNumber="1" minValue="0" maxValue="2000" count="26">
        <n v="22.7"/>
        <n v="5"/>
        <n v="1"/>
        <n v="14"/>
        <n v="600"/>
        <n v="0.86099999999999999"/>
        <n v="2"/>
        <n v="2000"/>
        <n v="0.3"/>
        <n v="0.35"/>
        <n v="0.6"/>
        <n v="0.82"/>
        <n v="0.95"/>
        <m/>
        <s v="ND"/>
        <n v="0.9"/>
        <n v="0.25"/>
        <n v="0.5"/>
        <n v="8"/>
        <n v="0.4"/>
        <s v="finalizado"/>
        <n v="0.88"/>
        <n v="0.17"/>
        <n v="0.8"/>
        <n v="0.1"/>
        <n v="0" u="1"/>
      </sharedItems>
    </cacheField>
    <cacheField name="PR 2018" numFmtId="0">
      <sharedItems containsBlank="1" containsMixedTypes="1" containsNumber="1" minValue="0" maxValue="4000" count="26">
        <n v="22.5"/>
        <n v="6"/>
        <n v="2"/>
        <n v="10"/>
        <n v="800"/>
        <n v="0.86499999999999999"/>
        <n v="4000"/>
        <n v="1"/>
        <n v="0.6"/>
        <s v="CUMPLIDA"/>
        <n v="0.35"/>
        <n v="0.4"/>
        <n v="0"/>
        <n v="0.82"/>
        <n v="0.95"/>
        <m/>
        <n v="0.92"/>
        <n v="0.75"/>
        <n v="0.3"/>
        <n v="4"/>
        <n v="8"/>
        <n v="0.91"/>
        <s v="finalizado"/>
        <n v="0.88"/>
        <n v="0.8"/>
        <n v="3" u="1"/>
      </sharedItems>
    </cacheField>
    <cacheField name="PR 2019" numFmtId="0">
      <sharedItems containsBlank="1" containsMixedTypes="1" containsNumber="1" minValue="0" maxValue="4000"/>
    </cacheField>
    <cacheField name="PR 2020" numFmtId="0">
      <sharedItems containsBlank="1" containsMixedTypes="1" containsNumber="1" minValue="0" maxValue="2000"/>
    </cacheField>
    <cacheField name="EJE 2016" numFmtId="0">
      <sharedItems containsBlank="1" containsMixedTypes="1" containsNumber="1" minValue="0" maxValue="402" count="16">
        <n v="15"/>
        <n v="2"/>
        <n v="0.3"/>
        <n v="4"/>
        <n v="402"/>
        <n v="0.87"/>
        <n v="0"/>
        <n v="1"/>
        <s v="ND"/>
        <n v="0.9"/>
        <m/>
        <n v="0.89"/>
        <n v="0.03"/>
        <n v="0.01"/>
        <n v="0.5"/>
        <n v="0.63" u="1"/>
      </sharedItems>
    </cacheField>
    <cacheField name="EJE 2017" numFmtId="0">
      <sharedItems containsBlank="1" containsMixedTypes="1" containsNumber="1" minValue="0" maxValue="2426" count="28">
        <n v="21.9"/>
        <n v="5"/>
        <n v="1.7"/>
        <n v="14"/>
        <n v="663"/>
        <n v="0.91300000000000003"/>
        <n v="2"/>
        <n v="2426"/>
        <n v="1"/>
        <n v="0.3"/>
        <n v="0.35"/>
        <n v="0.6"/>
        <n v="0.89"/>
        <n v="0.98"/>
        <n v="7"/>
        <m/>
        <s v="ND"/>
        <n v="0.87270000000000003"/>
        <n v="0.76890000000000003"/>
        <n v="0.25"/>
        <n v="0.5"/>
        <n v="9"/>
        <n v="0.39999999999999997"/>
        <n v="0.9"/>
        <n v="0.94569999999999999"/>
        <n v="0.14000000000000001"/>
        <n v="0.1"/>
        <n v="0" u="1"/>
      </sharedItems>
    </cacheField>
    <cacheField name="EJE 2018" numFmtId="0">
      <sharedItems containsBlank="1" containsMixedTypes="1" containsNumber="1" minValue="0" maxValue="12"/>
    </cacheField>
    <cacheField name="EJE 2019" numFmtId="0">
      <sharedItems containsNonDate="0" containsString="0" containsBlank="1"/>
    </cacheField>
    <cacheField name="EJE 2020"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2.xml><?xml version="1.0" encoding="utf-8"?>
<pivotCacheDefinition xmlns="http://schemas.openxmlformats.org/spreadsheetml/2006/main" xmlns:r="http://schemas.openxmlformats.org/officeDocument/2006/relationships" r:id="rId1" refreshedBy="Juan Carlos Cepeda Moncada" refreshedDate="43280.340440162036" createdVersion="6" refreshedVersion="6" minRefreshableVersion="3" recordCount="74">
  <cacheSource type="worksheet">
    <worksheetSource ref="B4:BE78" sheet="matriz"/>
  </cacheSource>
  <cacheFields count="56">
    <cacheField name="PLAN " numFmtId="0">
      <sharedItems containsBlank="1" count="3">
        <s v="ACCIÓN"/>
        <s v="GESTIÓN"/>
        <m/>
      </sharedItems>
    </cacheField>
    <cacheField name="NOMBRE_DEL_INDICADOR" numFmtId="0">
      <sharedItems containsBlank="1" count="56">
        <s v="422 NÚMERO DE DÍAS PROMEDIO UTILIZADO PARA LA EXPEDICIÓN DE CONCEPTOS"/>
        <s v="423 NÚMERO DE ESTUDIOS JURÍDICOS, REALIZADOS EN TEMAS DE INTERÉS PARA EL DISTRITO CAPITAL"/>
        <s v="424 NÚMERO DE SISTEMAS DE INFORMACIÓN JURÍDICOS CON DESARROLLO, SOPORTE Y MANTENIMIENTO"/>
        <s v="425 NÚMERO DE EVENTOS DE ORIENTACIÓN JURÍDICA DESARROLLADOS"/>
        <s v="426 NÚMERO DE CIUDADANOS ORIENTADOS EN DERECHOS Y OBLIGACIONES DE LAS ENTIDADES SIN ÁNIMO DE LUCRO - ESAL"/>
        <s v="427 PORCENTAJE DE PERCEPCIÓN DE LOS SERVICIOS PRESTADOS A ENTIDADES SIN ÁNIMO DE LUCRO - ESAL"/>
        <s v="428 NÚMERO DE DIRECTRICES EN MATERIA DE POLÍTICA PÚBLICA DISCIPLINARIA DISTRITAL FORMULADAS POR LA DDAD"/>
        <s v="429 NÚMERO DE SERVIDORES PÚBLICOS DEL DISTRITO ORIENTADOS EN TEMAS DE RESPONSABILIDAD DISCIPLINARIA"/>
        <s v="430 NÚMERO DE CAPACITACIONES BRINDADAS A LOS OPERADORES DISCIPLINARIOS DISTRITALES EN TEMAS PROPIOS DEL DERECHO DISCIPLINARIO"/>
        <s v="PORCENTAJE DE ASIGNACIÓN DE REQUERIMIENTOS A TRAVÉS DEL SDQS"/>
        <s v="AVANCE DEL DOCUMENTO TÉCNICO PARA LA FORMULACIÓN DE POLÍTICA DE IVC EN EL DISTRITO CAPITAL"/>
        <s v="AVANCE EN EL FORTALECMIENTO DE UN CANAL  DE COMUNICACIÓN QUE OPTIMICE LA ATENCIÓN A LA CIUDADANÍA"/>
        <s v="AVANCE EN LA ACTUALIZACIÓN DEL SOFTWARE ADMINISTRATIVO Y MISIONAL"/>
        <s v="AVANCE EN LA HERRAMIENTA DE SEGUIMIENTO Y CONTROL A LAS DIRECTIVAS EN MATERIA DISCIPLINARIA. "/>
        <s v="CONSTRUCCIÓN Y PUESTA EN FUNCIONAMIENTO DEL COMITÉ DE DOCTRINA."/>
        <s v="PORCENTAJE DE CUMPLIMIENTO DEL PLAN DE COMUNICACIONES DE LA SECRETARÍA JURÍDICA DISTRITAL"/>
        <s v="PORCENTAJE DE AVANCE EN LA ESTRATEGIA ORIENTADA A MEJORAR LAS PRÁCTICAS DE GESTIÓN INSTITUCIONAL"/>
        <s v="DOCUMENTO PARA LA CONSTRUCCIÓN DE LA HERRAMIENTA TECNOLÓGICA"/>
        <s v="ENTIDADES DISTRITALES CON SEGUIMIENTO A LA INFORMACIÓN REGISTRADA EN SIPROJ"/>
        <s v="PORCENTAJE DE EFICIENCIA FISCAL EN LA DEFENSA JUDICIAL DE LOS INTERESES DEL DISTRITO CAPITAL"/>
        <s v="EJECUCIÓN DEL PROYECTO DE INVERSIÓN CON CÓDIGO 7501"/>
        <s v="DIRECTRICES O PROYECTOS NORMATIVOS ELABORADOS DE REPRESENTACIÓN JUDICIAL Y EXTRAJUDICIAL PARA LA ADMINISTRACIÓN DISTRITAL"/>
        <s v="AVANCE EN LA PROPUESTA DE MEJORA CONTINUA DE LA DIRECCIÓN DE GESTIÓN CORPORATIVA ELABORADA"/>
        <s v="ENTREGA DEL COMPENDIO DE DOCTRINA JURÍDICA"/>
        <s v="ESTRATEGIA PARA LA OPTIMIZACIÓN DEL SIPEJ"/>
        <s v="PORCENTAJE DE AVANCE EN EL DISEÑO DE ESTRATEGIAS DE POSICIONAMIENTO PROPUESTAS POR LA OAP DE LA SJD"/>
        <s v="ÉXITO PROCESAL EN EL DISTRITO CAPITAL"/>
        <s v="PORCENTAJE DE EJECUCIÓN DE LOS RECURSOS DE FUNCIONAMIENTO "/>
        <s v="IMPLEMENTACIÓN DE LA HERRAMIENTA DE SEGUIMIENTO DE LA DDDAN"/>
        <s v="PORCENTAJE DE AVANCE EN IMPLEMENTACIÓN DEL MODELO DE GESTIÓN DEL TALENTO HUMANO."/>
        <s v="IMPLEMENTACIÓN DEL MODELO DE GESTIÓN DOCUMENTAL DE LA SECRETARÍA JURÍDICA DISTRITAL"/>
        <s v="PORCENTAJE DE IMPLEMENTACIÓN DEL SISTEMA INTEGRADO DE GESTIÓN DE LA SECRETARÍA JURÍDICA"/>
        <s v="INCORPORACIÓN DE LA NORMATIVIDAD A REGIMEN LEGAL"/>
        <s v="NÚMERO DE INFORMES DE SEGUIMIENTO DE LA GESTIÓN DE LA SJD BAJO LA HERRAMIENTA BSC PRESENTADOS "/>
        <s v="LINEAMIENTOS NORMATIVOS EXPEDIDOS Y PUBLICADOS EN REGIMEN LEGAL"/>
        <s v="PORCENTAJE DE QUEJAS DISCIPLINARIAS RADICADAS EN LA DIRECCIÓN DISTRITAL DE ASUNTOS DISCIPLINARIOS "/>
        <s v="AVANCE EN LA METODOLOGÍA DE VERIFICACIÓN Y ACTUALIZACIÓN DEL S.I.D. 3"/>
        <s v="NIVEL DE SATISFACCIÓN DE LA GESTIÓN DEL TALENTO HUMANO EN LA SJD"/>
        <s v="PORCENTAJE DE CUMPLIMIENTO DEL PLAN ANUAL DE AUDITORIA"/>
        <s v="NUMERO DE SEGUIMIENTOS AL PLAN DE MEJORAMIENTO."/>
        <s v="PERCEPCIÓN FAVORABLE POR PARTE DE LOS USUARIOS SOBRE LA COORDINACIÓN JURÍDICA DEL DISTRITO CAPITAL"/>
        <s v="PORCENTAJE DE AVANCE EN EL  IMPLEMENTACIÓN  DE LA INFRAESTRUCTURA TECNOLÓGICA QUE SOPORTA LOS SISTEMAS DE INFORMACIÓN JURÍDICOS"/>
        <s v="PROCESOS ADMINISTRATIVOS SANCIONATORIOS TERMINADOS"/>
        <s v="PROCESOS JUDICIALES Y EXTRAJUDICIALES DE LA D.D.D.J. REPRESENTADOS JURÍDICAMENTE"/>
        <s v="REQUERIMIENTOS JURÍDICOS GESTIONADOS EN LOS TIEMPOS ESTABLECIDOS."/>
        <s v="PORCENTAJE SERVICIOS ADMINISTRATIVOS GESTIONADOS"/>
        <s v="PORCENTAJE DE ACTOS ADMINISTRATIVOS PUBLICADOS, COMUNICADOS Y/O NOTIFICADOS "/>
        <s v="NUMERO DE SOLICITUDES DE CONTRATACIÓN TRAMITADAS"/>
        <s v="PORCENTAJE DE CUMPLIMIENTO PARA LA CONSTRUCCIÓN DE LA PLATAFORMA ESTRATÉGICA DE LA SJD"/>
        <s v="PORCENTAJE DE AVANCE EN LA IMPLEMENTACIÓN DE LA ARQUITECTURA EMPRESARIAL EN LA SJD"/>
        <s v="AVANCE EN LA IMPLEMENTACIÓN DE LA ARQUITECTURA EMPRESARIAL TIC EN LA SJD"/>
        <s v="AVANCE EN LA IMPLEMENTACIÓN DE LAS HERRAMIENTAS DE GESTIÓN Y ADMINISTRATIVAS"/>
        <s v="AVANCE DE ADECUACIÓN Y DOTACIÓN DE LA SECRETARÍA JURÍDICA DISTRITAL PARA LA SJD"/>
        <m/>
        <s v="AVANCE EN LA CONSTRUCCIÓN Y PUESTA EN FUNCIONAMIENTO DEL ESPACIO DE DIÁLOGO JURÍDICO."/>
        <s v="MODELO DE GERENCIA JURÍDICA "/>
      </sharedItems>
    </cacheField>
    <cacheField name="IMPERATIVO" numFmtId="0">
      <sharedItems containsBlank="1"/>
    </cacheField>
    <cacheField name="PROCESO" numFmtId="0">
      <sharedItems containsBlank="1"/>
    </cacheField>
    <cacheField name="DEPENDENCIA" numFmtId="0">
      <sharedItems containsBlank="1" count="12">
        <s v="DIRECCIÓN DISTRITAL DE DOCTRINA Y ASUNTOS NORMATIVOS"/>
        <s v="DIRECCIÓN DISTRITAL DE POLÍTICA E INFORMÁTICA JURÍDICA"/>
        <s v="OFICINA DE TECNOLOGÍAS DE LA INFORMACIÓN Y LAS COMUNICACIONES "/>
        <s v="DIRECCIÓN DISTRITAL DE INSPECCIÓN, VIGILANCIA Y CONTROL DE PERSONAS JURÍDICAS SIN ÁNIMO DE LUCRO"/>
        <s v="DIRECCIÓN DISTRITAL DE ASUNTOS DISCIPLINARIOS"/>
        <s v="DIRECCIÓN DE GESTIÓN CORPORATIVA"/>
        <s v="DESPACHO SECRETARÍA JURÍDICA"/>
        <s v="OFICINA ASESORA DE PLANEACIÓN"/>
        <s v="DIRECCIÓN DISTRITAL DE DEFENSA JUDICIAL Y PREVENCIÓN DEL DAÑO ANTIJURÍDICO"/>
        <s v="SUBSECRETARÍA JURÍDICA DISTRITAL"/>
        <s v="OFICINA DE CONTROL INTERNO"/>
        <m/>
      </sharedItems>
    </cacheField>
    <cacheField name="MIDE" numFmtId="0">
      <sharedItems containsBlank="1"/>
    </cacheField>
    <cacheField name="MIDE2" numFmtId="0">
      <sharedItems containsBlank="1"/>
    </cacheField>
    <cacheField name="MIDE3" numFmtId="0">
      <sharedItems containsBlank="1"/>
    </cacheField>
    <cacheField name="MIDE4" numFmtId="0">
      <sharedItems containsBlank="1"/>
    </cacheField>
    <cacheField name="FORMULA DEL INDICADOR" numFmtId="0">
      <sharedItems containsBlank="1"/>
    </cacheField>
    <cacheField name="UNIDAD DE MEDIDA" numFmtId="0">
      <sharedItems containsBlank="1"/>
    </cacheField>
    <cacheField name="Numerador" numFmtId="0">
      <sharedItems containsBlank="1"/>
    </cacheField>
    <cacheField name="Denominador" numFmtId="0">
      <sharedItems containsBlank="1"/>
    </cacheField>
    <cacheField name="EXPLICACION DE LA VARIABLE NUMERADOR" numFmtId="0">
      <sharedItems containsBlank="1" longText="1"/>
    </cacheField>
    <cacheField name="EXPLICACION DE LA VARIABLE DENOMINADOR" numFmtId="0">
      <sharedItems containsBlank="1"/>
    </cacheField>
    <cacheField name="FUENTE DE INFORMACION NUMERADOR" numFmtId="0">
      <sharedItems containsBlank="1"/>
    </cacheField>
    <cacheField name="FUENTE DE INFORMACION denominador" numFmtId="0">
      <sharedItems containsBlank="1"/>
    </cacheField>
    <cacheField name="Línea base" numFmtId="0">
      <sharedItems containsBlank="1" containsMixedTypes="1" containsNumber="1" minValue="0.63" maxValue="2"/>
    </cacheField>
    <cacheField name="Fuente de información línea base" numFmtId="0">
      <sharedItems containsBlank="1"/>
    </cacheField>
    <cacheField name="Anualización" numFmtId="0">
      <sharedItems containsBlank="1" count="5">
        <s v="Decreciente"/>
        <s v="Suma"/>
        <s v="Creciente"/>
        <s v="Constante"/>
        <m/>
      </sharedItems>
    </cacheField>
    <cacheField name="Periodicidad" numFmtId="0">
      <sharedItems containsBlank="1"/>
    </cacheField>
    <cacheField name="Tipo" numFmtId="0">
      <sharedItems containsBlank="1"/>
    </cacheField>
    <cacheField name="recopila" numFmtId="0">
      <sharedItems containsBlank="1"/>
    </cacheField>
    <cacheField name="analiza" numFmtId="0">
      <sharedItems containsBlank="1"/>
    </cacheField>
    <cacheField name="decisiones" numFmtId="0">
      <sharedItems containsBlank="1"/>
    </cacheField>
    <cacheField name="PR 2016" numFmtId="0">
      <sharedItems containsBlank="1" containsMixedTypes="1" containsNumber="1" minValue="0" maxValue="400"/>
    </cacheField>
    <cacheField name="PR 2017" numFmtId="0">
      <sharedItems containsBlank="1" containsMixedTypes="1" containsNumber="1" minValue="0.1" maxValue="2000"/>
    </cacheField>
    <cacheField name="PR 2018" numFmtId="0">
      <sharedItems containsBlank="1" containsMixedTypes="1" containsNumber="1" minValue="0" maxValue="4000"/>
    </cacheField>
    <cacheField name="PR 2019" numFmtId="0">
      <sharedItems containsBlank="1" containsMixedTypes="1" containsNumber="1" minValue="0" maxValue="4000"/>
    </cacheField>
    <cacheField name="PR 2020" numFmtId="0">
      <sharedItems containsBlank="1" containsMixedTypes="1" containsNumber="1" minValue="0" maxValue="2000"/>
    </cacheField>
    <cacheField name="EJE 2016" numFmtId="0">
      <sharedItems containsBlank="1" containsMixedTypes="1" containsNumber="1" minValue="0" maxValue="402"/>
    </cacheField>
    <cacheField name="EJE 2017" numFmtId="0">
      <sharedItems containsBlank="1" containsMixedTypes="1" containsNumber="1" minValue="0.1" maxValue="2426"/>
    </cacheField>
    <cacheField name="EJE 2018" numFmtId="0">
      <sharedItems containsBlank="1" containsMixedTypes="1" containsNumber="1" minValue="0" maxValue="777"/>
    </cacheField>
    <cacheField name="EJE 2019" numFmtId="0">
      <sharedItems containsNonDate="0" containsString="0" containsBlank="1"/>
    </cacheField>
    <cacheField name="EJE 2020" numFmtId="0">
      <sharedItems containsNonDate="0" containsString="0" containsBlank="1"/>
    </cacheField>
    <cacheField name="1er trim" numFmtId="0">
      <sharedItems containsBlank="1" containsMixedTypes="1" containsNumber="1" minValue="0" maxValue="22.5"/>
    </cacheField>
    <cacheField name="2do trim" numFmtId="0">
      <sharedItems containsBlank="1" containsMixedTypes="1" containsNumber="1" minValue="0.03" maxValue="750"/>
    </cacheField>
    <cacheField name="3er trim" numFmtId="0">
      <sharedItems containsBlank="1" containsMixedTypes="1" containsNumber="1" minValue="0" maxValue="1750"/>
    </cacheField>
    <cacheField name="4to trim" numFmtId="0">
      <sharedItems containsBlank="1" containsMixedTypes="1" containsNumber="1" minValue="0" maxValue="1500"/>
    </cacheField>
    <cacheField name="EJE 1er trim" numFmtId="0">
      <sharedItems containsString="0" containsBlank="1" containsNumber="1" minValue="0" maxValue="12"/>
    </cacheField>
    <cacheField name="EJE 2do trim" numFmtId="0">
      <sharedItems containsString="0" containsBlank="1" containsNumber="1" containsInteger="1" minValue="0" maxValue="777"/>
    </cacheField>
    <cacheField name="EJE 3er trim" numFmtId="0">
      <sharedItems containsNonDate="0" containsString="0" containsBlank="1"/>
    </cacheField>
    <cacheField name="EJE 4to trim" numFmtId="0">
      <sharedItems containsNonDate="0" containsString="0" containsBlank="1"/>
    </cacheField>
    <cacheField name="1er Trimestre" numFmtId="0">
      <sharedItems containsBlank="1" longText="1"/>
    </cacheField>
    <cacheField name="2do Trimestre" numFmtId="0">
      <sharedItems containsNonDate="0" containsString="0" containsBlank="1"/>
    </cacheField>
    <cacheField name="3er Trimestre" numFmtId="0">
      <sharedItems containsNonDate="0" containsString="0" containsBlank="1"/>
    </cacheField>
    <cacheField name="4to Trimestre" numFmtId="0">
      <sharedItems containsNonDate="0" containsString="0" containsBlank="1"/>
    </cacheField>
    <cacheField name="rad1" numFmtId="0">
      <sharedItems containsBlank="1"/>
    </cacheField>
    <cacheField name="rad2" numFmtId="0">
      <sharedItems containsNonDate="0" containsString="0" containsBlank="1"/>
    </cacheField>
    <cacheField name="rad3" numFmtId="0">
      <sharedItems containsNonDate="0" containsString="0" containsBlank="1"/>
    </cacheField>
    <cacheField name="rad4" numFmtId="0">
      <sharedItems containsNonDate="0" containsString="0" containsBlank="1"/>
    </cacheField>
    <cacheField name="OBSERVACIONES" numFmtId="0">
      <sharedItems containsBlank="1"/>
    </cacheField>
    <cacheField name="VERSIÓN " numFmtId="0">
      <sharedItems containsBlank="1"/>
    </cacheField>
    <cacheField name="Linea Base" numFmtId="0">
      <sharedItems containsBlank="1"/>
    </cacheField>
    <cacheField name="Fuente de información" numFmtId="0">
      <sharedItems containsBlank="1"/>
    </cacheField>
    <cacheField name="FINALIZADA 1_x000a_CUMPLIDA 2" numFmtId="0">
      <sharedItems containsBlank="1" containsMixedTypes="1" containsNumber="1" containsInteger="1" minValue="2" maxValue="2"/>
    </cacheField>
  </cacheFields>
  <extLst>
    <ext xmlns:x14="http://schemas.microsoft.com/office/spreadsheetml/2009/9/main" uri="{725AE2AE-9491-48be-B2B4-4EB974FC3084}">
      <x14:pivotCacheDefinition/>
    </ext>
  </extLst>
</pivotCacheDefinition>
</file>

<file path=xl/pivotCache/pivotCacheDefinition3.xml><?xml version="1.0" encoding="utf-8"?>
<pivotCacheDefinition xmlns="http://schemas.openxmlformats.org/spreadsheetml/2006/main" xmlns:r="http://schemas.openxmlformats.org/officeDocument/2006/relationships" r:id="rId1" refreshedBy="Juan Carlos Cepeda Moncada" refreshedDate="43307.389680324071" createdVersion="6" refreshedVersion="6" minRefreshableVersion="3" recordCount="53">
  <cacheSource type="worksheet">
    <worksheetSource ref="A4:BE57" sheet="matriz"/>
  </cacheSource>
  <cacheFields count="57">
    <cacheField name="DEPENDENCIA 1" numFmtId="0">
      <sharedItems/>
    </cacheField>
    <cacheField name="PLAN " numFmtId="0">
      <sharedItems/>
    </cacheField>
    <cacheField name="NOMBRE_DEL_INDICADOR" numFmtId="0">
      <sharedItems count="53">
        <s v="422 NÚMERO DE DÍAS PROMEDIO UTILIZADO PARA LA EXPEDICIÓN DE CONCEPTOS"/>
        <s v="423 NÚMERO DE ESTUDIOS JURÍDICOS, REALIZADOS EN TEMAS DE INTERÉS PARA EL DISTRITO CAPITAL"/>
        <s v="424 NÚMERO DE SISTEMAS DE INFORMACIÓN JURÍDICOS CON DESARROLLO, SOPORTE Y MANTENIMIENTO"/>
        <s v="425 NÚMERO DE EVENTOS DE ORIENTACIÓN JURÍDICA DESARROLLADOS"/>
        <s v="426 NÚMERO DE CIUDADANOS ORIENTADOS EN DERECHOS Y OBLIGACIONES DE LAS ENTIDADES SIN ÁNIMO DE LUCRO - ESAL"/>
        <s v="427 PORCENTAJE DE PERCEPCIÓN DE LOS SERVICIOS PRESTADOS A ENTIDADES SIN ÁNIMO DE LUCRO - ESAL"/>
        <s v="428 NÚMERO DE DIRECTRICES EN MATERIA DE POLÍTICA PÚBLICA DISCIPLINARIA DISTRITAL FORMULADAS POR LA DDAD"/>
        <s v="429 NÚMERO DE SERVIDORES PÚBLICOS DEL DISTRITO ORIENTADOS EN TEMAS DE RESPONSABILIDAD DISCIPLINARIA"/>
        <s v="430 NÚMERO DE CAPACITACIONES BRINDADAS A LOS OPERADORES DISCIPLINARIOS DISTRITALES EN TEMAS PROPIOS DEL DERECHO DISCIPLINARIO"/>
        <s v="PORCENTAJE DE ASIGNACIÓN DE REQUERIMIENTOS A TRAVÉS DEL SDQS"/>
        <s v="AVANCE DEL DOCUMENTO TÉCNICO PARA LA FORMULACIÓN DE POLÍTICA DE IVC EN EL DISTRITO CAPITAL"/>
        <s v="AVANCE EN EL FORTALECMIENTO DE UN CANAL  DE COMUNICACIÓN QUE OPTIMICE LA ATENCIÓN A LA CIUDADANÍA"/>
        <s v="AVANCE EN LA ACTUALIZACIÓN DEL SOFTWARE ADMINISTRATIVO Y MISIONAL"/>
        <s v="AVANCE EN LA HERRAMIENTA DE SEGUIMIENTO Y CONTROL A LAS DIRECTIVAS EN MATERIA DISCIPLINARIA. "/>
        <s v="CONSTRUCCIÓN Y PUESTA EN FUNCIONAMIENTO DEL COMITÉ DE DOCTRINA."/>
        <s v="PORCENTAJE DE CUMPLIMIENTO DEL PLAN DE COMUNICACIONES DE LA SECRETARÍA JURÍDICA DISTRITAL"/>
        <s v="PORCENTAJE DE AVANCE EN LA ESTRATEGIA ORIENTADA A MEJORAR LAS PRÁCTICAS DE GESTIÓN INSTITUCIONAL"/>
        <s v="DOCUMENTO PARA LA CONSTRUCCIÓN DE LA HERRAMIENTA TECNOLÓGICA"/>
        <s v="ENTIDADES DISTRITALES CON SEGUIMIENTO A LA INFORMACIÓN REGISTRADA EN SIPROJ"/>
        <s v="PORCENTAJE DE EFICIENCIA FISCAL EN LA DEFENSA JUDICIAL DE LOS INTERESES DEL DISTRITO CAPITAL"/>
        <s v="EJECUCIÓN DEL PROYECTO DE INVERSIÓN CON CÓDIGO 7501"/>
        <s v="DIRECTRICES O PROYECTOS NORMATIVOS ELABORADOS DE REPRESENTACIÓN JUDICIAL Y EXTRAJUDICIAL PARA LA ADMINISTRACIÓN DISTRITAL"/>
        <s v="AVANCE EN LA PROPUESTA DE MEJORA CONTINUA DE LA DIRECCIÓN DE GESTIÓN CORPORATIVA ELABORADA"/>
        <s v="ENTREGA DEL COMPENDIO DE DOCTRINA JURÍDICA"/>
        <s v="ESTRATEGIA PARA LA OPTIMIZACIÓN DEL SIPEJ"/>
        <s v="PORCENTAJE DE AVANCE EN EL DISEÑO DE ESTRATEGIAS DE POSICIONAMIENTO PROPUESTAS POR LA OAP DE LA SJD"/>
        <s v="ÉXITO PROCESAL EN EL DISTRITO CAPITAL"/>
        <s v="PORCENTAJE DE EJECUCIÓN DE LOS RECURSOS DE FUNCIONAMIENTO "/>
        <s v="IMPLEMENTACIÓN DE LA HERRAMIENTA DE SEGUIMIENTO DE LA DDDAN"/>
        <s v="PORCENTAJE DE AVANCE EN IMPLEMENTACIÓN DEL MODELO DE GESTIÓN DEL TALENTO HUMANO."/>
        <s v="IMPLEMENTACIÓN DEL MODELO DE GESTIÓN DOCUMENTAL DE LA SECRETARÍA JURÍDICA DISTRITAL"/>
        <s v="PORCENTAJE DE IMPLEMENTACIÓN DEL SISTEMA INTEGRADO DE GESTIÓN DE LA SECRETARÍA JURÍDICA"/>
        <s v="INCORPORACIÓN DE LA NORMATIVIDAD A REGIMEN LEGAL"/>
        <s v="NÚMERO DE INFORMES DE SEGUIMIENTO DE LA GESTIÓN DE LA SJD BAJO LA HERRAMIENTA BSC PRESENTADOS "/>
        <s v="LINEAMIENTOS NORMATIVOS EXPEDIDOS Y PUBLICADOS EN REGIMEN LEGAL"/>
        <s v="PORCENTAJE DE QUEJAS DISCIPLINARIAS RADICADAS EN LA DIRECCIÓN DISTRITAL DE ASUNTOS DISCIPLINARIOS "/>
        <s v="AVANCE EN LA METODOLOGÍA DE VERIFICACIÓN Y ACTUALIZACIÓN DEL S.I.D. 3"/>
        <s v="NIVEL DE SATISFACCIÓN DE LA GESTIÓN DEL TALENTO HUMANO EN LA SJD"/>
        <s v="PORCENTAJE DE CUMPLIMIENTO DEL PLAN ANUAL DE AUDITORIA"/>
        <s v="NUMERO DE SEGUIMIENTOS AL PLAN DE MEJORAMIENTO."/>
        <s v="PERCEPCIÓN FAVORABLE POR PARTE DE LOS USUARIOS SOBRE LA COORDINACIÓN JURÍDICA DEL DISTRITO CAPITAL"/>
        <s v="PORCENTAJE DE AVANCE EN EL  IMPLEMENTACIÓN  DE LA INFRAESTRUCTURA TECNOLÓGICA QUE SOPORTA LOS SISTEMAS DE INFORMACIÓN JURÍDICOS"/>
        <s v="PROCESOS ADMINISTRATIVOS SANCIONATORIOS TERMINADOS"/>
        <s v="PROCESOS JUDICIALES Y EXTRAJUDICIALES DE LA D.D.D.J. REPRESENTADOS JURÍDICAMENTE"/>
        <s v="REQUERIMIENTOS JURÍDICOS GESTIONADOS EN LOS TIEMPOS ESTABLECIDOS."/>
        <s v="PORCENTAJE SERVICIOS ADMINISTRATIVOS GESTIONADOS"/>
        <s v="PORCENTAJE DE ACTOS ADMINISTRATIVOS PUBLICADOS, COMUNICADOS Y/O NOTIFICADOS "/>
        <s v="NUMERO DE SOLICITUDES DE CONTRATACIÓN TRAMITADAS"/>
        <s v="PORCENTAJE DE CUMPLIMIENTO PARA LA CONSTRUCCIÓN DE LA PLATAFORMA ESTRATÉGICA DE LA SJD"/>
        <s v="PORCENTAJE DE AVANCE EN LA IMPLEMENTACIÓN DE LA ARQUITECTURA EMPRESARIAL EN LA SJD"/>
        <s v="AVANCE EN LA IMPLEMENTACIÓN DE LA ARQUITECTURA EMPRESARIAL TIC EN LA SJD"/>
        <s v="AVANCE EN LA IMPLEMENTACIÓN DE LAS HERRAMIENTAS DE GESTIÓN Y ADMINISTRATIVAS"/>
        <s v="AVANCE DE ADECUACIÓN Y DOTACIÓN DE LA SECRETARÍA JURÍDICA DISTRITAL PARA LA SJD"/>
      </sharedItems>
    </cacheField>
    <cacheField name="IMPERATIVO" numFmtId="0">
      <sharedItems count="4">
        <s v="OPTIMIZACIÓN DE PROCESOS"/>
        <s v="POSICIONAMIENTO COMO ENTE RECTOR"/>
        <s v="MODERNIZACIÓN DE SISTEMAS DE INFORMACIÓN. "/>
        <s v="RESPALDO JURÍDICO QUE GENERA CONFIANZA. "/>
      </sharedItems>
    </cacheField>
    <cacheField name="PROCESO" numFmtId="0">
      <sharedItems containsBlank="1" count="17">
        <s v="GESTIÓN NORMATIVA Y CONCEPTUAL"/>
        <s v="GESTIÓN JURÍDICA DISTRITAL"/>
        <s v="GESTIÓN DE TIC"/>
        <s v="INSPECCIÓN VIGILANCIA Y CONTROL ESAL"/>
        <s v="GESTIÓN DISCIPLINARIA DISTRITAL"/>
        <s v="ATENCIÓN A LA CIUDADANÍA"/>
        <s v="GESTIÓN DE LAS COMUNICACIONES"/>
        <s v="PLANEACIÓN Y MEJORA CONTINUA"/>
        <s v="GESTIÓN JUDICIAL Y EXTRAJUDICIAL DEL DISTRITO"/>
        <s v="GESTIÓN FINANCIERA"/>
        <s v="GESTIÓN DEL TALENTO HUMANO"/>
        <s v="GESTIÓN DOCUMENTAL"/>
        <s v="EVALUACIÓN INDEPENDIENTE"/>
        <s v="GESTIÓN ADMINISTRATIVA"/>
        <s v="NOTIFICACIONES"/>
        <s v="GESTIÓN CONTRACTUAL"/>
        <m/>
      </sharedItems>
    </cacheField>
    <cacheField name="DEPENDENCIA" numFmtId="0">
      <sharedItems/>
    </cacheField>
    <cacheField name="MIDE" numFmtId="0">
      <sharedItems containsBlank="1"/>
    </cacheField>
    <cacheField name="MIDE2" numFmtId="0">
      <sharedItems containsBlank="1"/>
    </cacheField>
    <cacheField name="MIDE3" numFmtId="0">
      <sharedItems containsBlank="1"/>
    </cacheField>
    <cacheField name="MIDE4" numFmtId="0">
      <sharedItems containsBlank="1"/>
    </cacheField>
    <cacheField name="FORMULA DEL INDICADOR" numFmtId="0">
      <sharedItems containsBlank="1"/>
    </cacheField>
    <cacheField name="UNIDAD DE MEDIDA" numFmtId="0">
      <sharedItems containsBlank="1"/>
    </cacheField>
    <cacheField name="Numerador" numFmtId="0">
      <sharedItems containsBlank="1"/>
    </cacheField>
    <cacheField name="Denominador" numFmtId="0">
      <sharedItems containsBlank="1"/>
    </cacheField>
    <cacheField name="EXPLICACION DE LA VARIABLE NUMERADOR" numFmtId="0">
      <sharedItems containsBlank="1" longText="1"/>
    </cacheField>
    <cacheField name="EXPLICACION DE LA VARIABLE DENOMINADOR" numFmtId="0">
      <sharedItems containsBlank="1"/>
    </cacheField>
    <cacheField name="FUENTE DE INFORMACION NUMERADOR" numFmtId="0">
      <sharedItems containsBlank="1"/>
    </cacheField>
    <cacheField name="FUENTE DE INFORMACION denominador" numFmtId="0">
      <sharedItems containsBlank="1"/>
    </cacheField>
    <cacheField name="Línea base" numFmtId="0">
      <sharedItems containsBlank="1" containsMixedTypes="1" containsNumber="1" minValue="0.63" maxValue="2"/>
    </cacheField>
    <cacheField name="Fuente de información línea base" numFmtId="0">
      <sharedItems containsBlank="1"/>
    </cacheField>
    <cacheField name="Anualización" numFmtId="0">
      <sharedItems/>
    </cacheField>
    <cacheField name="Periodicidad" numFmtId="0">
      <sharedItems containsBlank="1"/>
    </cacheField>
    <cacheField name="Tipo" numFmtId="0">
      <sharedItems containsBlank="1"/>
    </cacheField>
    <cacheField name="recopila" numFmtId="0">
      <sharedItems containsBlank="1"/>
    </cacheField>
    <cacheField name="analiza" numFmtId="0">
      <sharedItems containsBlank="1"/>
    </cacheField>
    <cacheField name="decisiones" numFmtId="0">
      <sharedItems containsBlank="1"/>
    </cacheField>
    <cacheField name="PR 2016" numFmtId="0">
      <sharedItems containsBlank="1" containsMixedTypes="1" containsNumber="1" minValue="0" maxValue="400"/>
    </cacheField>
    <cacheField name="PR 2017" numFmtId="0">
      <sharedItems containsBlank="1" containsMixedTypes="1" containsNumber="1" minValue="0.1" maxValue="2000"/>
    </cacheField>
    <cacheField name="PR 2018" numFmtId="0">
      <sharedItems containsBlank="1" containsMixedTypes="1" containsNumber="1" minValue="0" maxValue="4000" count="26">
        <n v="22.5"/>
        <n v="6"/>
        <n v="2"/>
        <n v="10"/>
        <n v="800"/>
        <n v="0.86499999999999999"/>
        <n v="4000"/>
        <n v="1"/>
        <n v="0.6"/>
        <s v="CUMPLIDA"/>
        <n v="0.35"/>
        <n v="0.4"/>
        <n v="0"/>
        <n v="0.82"/>
        <n v="0.95"/>
        <m/>
        <n v="0.92"/>
        <n v="0.75"/>
        <n v="0.3"/>
        <n v="4"/>
        <n v="8"/>
        <s v="CUMPLIDA    60%"/>
        <n v="0.91"/>
        <s v="finalizado"/>
        <n v="0.88"/>
        <n v="0.8"/>
      </sharedItems>
    </cacheField>
    <cacheField name="PR 2019" numFmtId="0">
      <sharedItems containsBlank="1" containsMixedTypes="1" containsNumber="1" minValue="0" maxValue="4000"/>
    </cacheField>
    <cacheField name="PR 2020" numFmtId="0">
      <sharedItems containsBlank="1" containsMixedTypes="1" containsNumber="1" minValue="0" maxValue="2000"/>
    </cacheField>
    <cacheField name="EJE 2016" numFmtId="0">
      <sharedItems containsBlank="1" containsMixedTypes="1" containsNumber="1" minValue="0" maxValue="402"/>
    </cacheField>
    <cacheField name="EJE 2017" numFmtId="0">
      <sharedItems containsBlank="1" containsMixedTypes="1" containsNumber="1" minValue="0.1" maxValue="2426"/>
    </cacheField>
    <cacheField name="EJE 2018" numFmtId="0">
      <sharedItems containsBlank="1" containsMixedTypes="1" containsNumber="1" minValue="0" maxValue="777" count="26">
        <n v="12"/>
        <n v="1"/>
        <n v="0"/>
        <n v="777"/>
        <n v="0.3"/>
        <s v="CUMPLIDA"/>
        <n v="0.1"/>
        <n v="0.25"/>
        <s v="ND"/>
        <s v="CUMPLIDO"/>
        <n v="0.89"/>
        <m/>
        <n v="0.86880000000000002"/>
        <n v="0.35"/>
        <n v="0.4"/>
        <s v="ARMONIZADO"/>
        <n v="0.04"/>
        <n v="2"/>
        <n v="4"/>
        <n v="0.6"/>
        <n v="0.16700000000000001"/>
        <n v="0.05"/>
        <n v="0.16"/>
        <n v="0.94"/>
        <n v="0.15"/>
        <n v="0.02"/>
      </sharedItems>
    </cacheField>
    <cacheField name="EJE 2019" numFmtId="0">
      <sharedItems containsNonDate="0" containsString="0" containsBlank="1"/>
    </cacheField>
    <cacheField name="EJE 2020" numFmtId="0">
      <sharedItems containsNonDate="0" containsString="0" containsBlank="1"/>
    </cacheField>
    <cacheField name="1er trim" numFmtId="0">
      <sharedItems containsBlank="1" containsMixedTypes="1" containsNumber="1" minValue="0" maxValue="22.5"/>
    </cacheField>
    <cacheField name="2do trim" numFmtId="0">
      <sharedItems containsBlank="1" containsMixedTypes="1" containsNumber="1" minValue="0.03" maxValue="750"/>
    </cacheField>
    <cacheField name="3er trim" numFmtId="0">
      <sharedItems containsBlank="1" containsMixedTypes="1" containsNumber="1" minValue="0" maxValue="1750"/>
    </cacheField>
    <cacheField name="4to trim" numFmtId="0">
      <sharedItems containsBlank="1" containsMixedTypes="1" containsNumber="1" minValue="0" maxValue="1500"/>
    </cacheField>
    <cacheField name="EJE 1er trim" numFmtId="0">
      <sharedItems containsString="0" containsBlank="1" containsNumber="1" minValue="0" maxValue="12"/>
    </cacheField>
    <cacheField name="EJE 2do trim" numFmtId="0">
      <sharedItems containsString="0" containsBlank="1" containsNumber="1" containsInteger="1" minValue="0" maxValue="777"/>
    </cacheField>
    <cacheField name="EJE 3er trim" numFmtId="0">
      <sharedItems containsNonDate="0" containsString="0" containsBlank="1"/>
    </cacheField>
    <cacheField name="EJE 4to trim" numFmtId="0">
      <sharedItems containsNonDate="0" containsString="0" containsBlank="1"/>
    </cacheField>
    <cacheField name="1er Trimestre" numFmtId="0">
      <sharedItems containsBlank="1" longText="1"/>
    </cacheField>
    <cacheField name="2do Trimestre" numFmtId="0">
      <sharedItems containsNonDate="0" containsString="0" containsBlank="1"/>
    </cacheField>
    <cacheField name="3er Trimestre" numFmtId="0">
      <sharedItems containsNonDate="0" containsString="0" containsBlank="1"/>
    </cacheField>
    <cacheField name="4to Trimestre" numFmtId="0">
      <sharedItems containsNonDate="0" containsString="0" containsBlank="1"/>
    </cacheField>
    <cacheField name="rad1" numFmtId="0">
      <sharedItems containsBlank="1"/>
    </cacheField>
    <cacheField name="rad2" numFmtId="0">
      <sharedItems containsNonDate="0" containsString="0" containsBlank="1"/>
    </cacheField>
    <cacheField name="rad3" numFmtId="0">
      <sharedItems containsNonDate="0" containsString="0" containsBlank="1"/>
    </cacheField>
    <cacheField name="rad4" numFmtId="0">
      <sharedItems containsNonDate="0" containsString="0" containsBlank="1"/>
    </cacheField>
    <cacheField name="OBSERVACIONES" numFmtId="0">
      <sharedItems containsBlank="1"/>
    </cacheField>
    <cacheField name="VERSIÓN " numFmtId="0">
      <sharedItems containsBlank="1"/>
    </cacheField>
    <cacheField name="Linea Base" numFmtId="0">
      <sharedItems containsBlank="1"/>
    </cacheField>
    <cacheField name="Fuente de información" numFmtId="0">
      <sharedItems containsBlank="1"/>
    </cacheField>
    <cacheField name="FINALIZADA 1_x000a_CUMPLIDA 2" numFmtId="0">
      <sharedItems containsBlank="1" containsMixedTypes="1" containsNumber="1" containsInteger="1" minValue="2" maxValue="2"/>
    </cacheField>
  </cacheFields>
  <extLst>
    <ext xmlns:x14="http://schemas.microsoft.com/office/spreadsheetml/2009/9/main" uri="{725AE2AE-9491-48be-B2B4-4EB974FC3084}">
      <x14:pivotCacheDefinition/>
    </ext>
  </extLst>
</pivotCacheDefinition>
</file>

<file path=xl/pivotCache/pivotCacheDefinition4.xml><?xml version="1.0" encoding="utf-8"?>
<pivotCacheDefinition xmlns="http://schemas.openxmlformats.org/spreadsheetml/2006/main" xmlns:r="http://schemas.openxmlformats.org/officeDocument/2006/relationships" r:id="rId1" refreshOnLoad="1" refreshedBy="Maritza Ortega Sanabria" refreshedDate="43339.701198958333" createdVersion="6" refreshedVersion="6" minRefreshableVersion="3" recordCount="69">
  <cacheSource type="worksheet">
    <worksheetSource ref="B4:AV73" sheet="matriz"/>
  </cacheSource>
  <cacheFields count="47">
    <cacheField name="PLAN " numFmtId="0">
      <sharedItems containsBlank="1" count="3">
        <s v="ACCIÓN"/>
        <s v="GESTIÓN"/>
        <m/>
      </sharedItems>
    </cacheField>
    <cacheField name="NOMBRE_DEL_INDICADOR" numFmtId="0">
      <sharedItems containsBlank="1" count="93">
        <s v="422 NÚMERO DE DÍAS PROMEDIO UTILIZADO PARA LA EXPEDICIÓN DE CONCEPTOS"/>
        <s v="423 NÚMERO DE ESTUDIOS JURÍDICOS, REALIZADOS EN TEMAS DE INTERÉS PARA EL DISTRITO CAPITAL"/>
        <s v="424 NÚMERO DE SISTEMAS DE INFORMACIÓN JURÍDICOS CON DESARROLLO, SOPORTE Y MANTENIMIENTO"/>
        <s v="425 NÚMERO DE EVENTOS DE ORIENTACIÓN JURÍDICA DESARROLLADOS"/>
        <s v="426 NÚMERO DE CIUDADANOS ORIENTADOS EN DERECHOS Y OBLIGACIONES DE LAS ENTIDADES SIN ÁNIMO DE LUCRO - ESAL"/>
        <s v="427 PORCENTAJE DE PERCEPCIÓN DE LOS SERVICIOS PRESTADOS A ENTIDADES SIN ÁNIMO DE LUCRO - ESAL"/>
        <s v="428 NÚMERO DE DIRECTRICES EN MATERIA DE POLÍTICA PÚBLICA DISCIPLINARIA DISTRITAL FORMULADAS POR LA DDAD"/>
        <s v="429 NÚMERO DE SERVIDORES PÚBLICOS DEL DISTRITO ORIENTADOS EN TEMAS DE RESPONSABILIDAD DISCIPLINARIA"/>
        <s v="430 NÚMERO DE CAPACITACIONES BRINDADAS A LOS OPERADORES DISCIPLINARIOS DISTRITALES EN TEMAS PROPIOS DEL DERECHO DISCIPLINARIO"/>
        <s v="PORCENTAJE DE ASIGNACIÓN DE REQUERIMIENTOS A TRAVÉS DEL SDQS"/>
        <s v="AVANCE DEL DOCUMENTO TÉCNICO PARA LA FORMULACIÓN DE POLÍTICA DE IVC EN EL DISTRITO CAPITAL"/>
        <s v="AVANCE EN EL FORTALECOMIENTO DE UN CANAL  DE COMUNICACIÓN QUE OPTIMICE LA ATENCIÓN A LA CIUDADANÍA"/>
        <s v="AVANCE EN LA ACTUALIZACIÓN DEL SOFTWARE ADMINISTRATIVO Y MISIONAL"/>
        <s v="AVANCE EN LA HERRAMIENTA DE SEGUIMIENTO Y CONTROL A LAS DIRECTIVAS EN MATERIA DISCIPLINARIA. "/>
        <s v="CONSTRUCCIÓN Y PUESTA EN FUNCIONAMIENTO DEL COMITÉ DE DOCTRINA."/>
        <s v="PORCENTAJE DE CUMPLIMIENTO DEL PLAN DE COMUNICACIONES DE LA SECRETARÍA JURÍDICA DISTRITAL"/>
        <s v="PORCENTAJE DE AVANCE EN LA ESTRATEGIA ORIENTADA A MEJORAR LAS PRÁCTICAS DE GESTIÓN INSTITUCIONAL"/>
        <s v="DOCUMENTO PARA LA CONSTRUCCIÓN DE LA HERRAMIENTA TECNOLÓGICA"/>
        <s v="ENTIDADES DISTRITALES CON SEGUIMIENTO A LA INFORMACIÓN REGISTRADA EN SIPROJ"/>
        <s v="PORCENTAJE DE EFICIENCIA FISCAL EN LA DEFENSA JUDICIAL DE LOS INTERESES DEL DISTRITO CAPITAL"/>
        <s v="EJECUCIÓN DEL PROYECTO DE INVERSIÓN CON CÓDIGO 7501"/>
        <s v="DIRECTRICES O PROYECTOS NORMATIVOS ELABORADOS DE REPRESENTACIÓN JUDICIAL Y EXTRAJUDICIAL PARA LA ADMINISTRACIÓN DISTRITAL"/>
        <s v="AVANCE EN LA PROPUESTA DE MEJORA CONTINUA DE LA DIRECCIÓN DE GESTIÓN CORPORATIVA ELABORADA"/>
        <s v="ENTREGA DEL COMPENDIO DE DOCTRINA JURÍDICA"/>
        <s v="ESTRATEGIA PARA LA OPTIMIZACIÓN DEL SIPEJ"/>
        <s v="PORCENTAJE DE AVANCE EN EL DISEÑO DE ESTRATEGIAS DE POSICIONAMIENTO PROPUESTAS POR LA OAP DE LA SJD"/>
        <s v="ÉXITO PROCESAL EN EL DISTRITO CAPITAL"/>
        <s v="PORCENTAJE DE EJECUCIÓN DE LOS RECURSOS DE FUNCIONAMIENTO "/>
        <s v="IMPLEMENTACIÓN DE LA HERRAMIENTA DE SEGUIMIENTO DE LA DDDAN"/>
        <s v="PORCENTAJE DE AVANCE EN IMPLEMENTACIÓN DEL MODELO DE GESTIÓN DEL TALENTO HUMANO."/>
        <s v="IMPLEMENTACIÓN DEL MODELO DE GESTIÓN DOCUMENTAL DE LA SECRETARÍA JURÍDICA DISTRITAL"/>
        <s v="PORCENTAJE DE IMPLEMENTACIÓN DEL SISTEMA INTEGRADO DE GESTIÓN DE LA SECRETARÍA JURÍDICA"/>
        <s v="INCORPORACIÓN DE LA NORMATIVIDAD A REGIMEN LEGAL"/>
        <s v="NÚMERO DE INFORMES DE SEGUIMIENTO DE LA GESTIÓN DE LA SJD BAJO LA HERRAMIENTA BSC PRESENTADOS "/>
        <s v="LINEAMIENTOS NORMATIVOS EXPEDIDOS Y PUBLICADOS EN REGIMEN LEGAL"/>
        <s v="PORCENTAJE DE QUEJAS DISCIPLINARIAS RADICADAS EN LA DIRECCIÓN DISTRITAL DE ASUNTOS DISCIPLINARIOS "/>
        <s v="AVANCE EN LA METODOLOGÍA DE VERIFICACIÓN Y ACTUALIZACIÓN DEL S.I.D. 3"/>
        <s v="NIVEL DE SATISFACCIÓN DE LA GESTIÓN DEL TALENTO HUMANO EN LA SJD"/>
        <s v="PORCENTAJE DE CUMPLIMIENTO DEL PLAN ANUAL DE AUDITORIA"/>
        <s v="NUMERO DE SEGUIMIENTOS AL PLAN DE MEJORAMIENTO."/>
        <s v="PERCEPCIÓN FAVORABLE POR PARTE DE LOS USUARIOS SOBRE LA COORDINACIÓN JURÍDICA DEL DISTRITO CAPITAL"/>
        <s v="AVANCE EN EL  IMPLEMENTACIÓN  DE LA INFRAESTRUCTURA TECNOLÓGICA QUE SOPORTA LOS SISTEMAS DE INFORMACIÓN JURÍDICOS"/>
        <s v="PROCESOS ADMINISTRATIVOS SANCIONATORIOS TERMINADOS"/>
        <s v="PROCESOS JUDICIALES Y EXTRAJUDICIALES DE LA D.D.D.J. REPRESENTADOS JURÍDICAMENTE"/>
        <s v="REQUERIMIENTOS JURÍDICOS GESTIONADOS EN LOS TIEMPOS ESTABLECIDOS"/>
        <s v="PORCENTAJE SERVICIOS ADMINISTRATIVOS GESTIONADOS"/>
        <s v="PORCENTAJE DE ACTOS ADMINISTRATIVOS PUBLICADOS, COMUNICADOS Y/O NOTIFICADOS "/>
        <s v="NUMERO DE SOLICITUDES DE CONTRATACIÓN TRAMITADAS"/>
        <s v="PORCENTAJE DE CUMPLIMIENTO PARA LA CONSTRUCCIÓN DE LA PLATAFORMA ESTRATÉGICA DE LA SJD"/>
        <s v="PORCENTAJE DE AVANCE EN LA IMPLEMENTACIÓN DE LA ARQUITECTURA EMPRESARIAL EN LA SJD"/>
        <s v="AVANCE EN LA IMPLEMENTACIÓN DE LAS HERRAMIENTAS DE GESTIÓN Y ADMINISTRATIVAS"/>
        <s v="AVANCE DE ADECUACIÓN Y DOTACIÓN DE LA SECRETARÍA JURÍDICA DISTRITAL PARA LA SJD"/>
        <m/>
        <s v="AVANCE EN LA CONSTRUCCIÓN Y PUESTA EN FUNCIONAMIENTO DEL ESPACIO DE DIÁLOGO JURÍDICO."/>
        <s v="MODELO DE GERENCIA JURÍDICA "/>
        <s v="AVANCE EN LA IMPLEMENTACIÓN DE LA ARQUITECTURA EMPRESARIAL TIC EN LA SJD" u="1"/>
        <s v="PORCENTAJE DE AVANCE EN EL  DESARROLLO, SOPORTE Y MANTENIMIENTO  DE LOS SISTEMAS DE INFORMACIÓN JURÍDICOS" u="1"/>
        <s v="AVANCE EN LA HERRAMIENTA DE SEGUIMIENTO Y CONTROL A CONDUCTAS DISCIPLINARIAS CON MAYOR INCIDENCIA" u="1"/>
        <s v="AVANCE EN LA ACTUALIZACIÓN DE LA INFRAESTRUCTURA HW SW COM" u="1"/>
        <s v="REQUERIMIENTOS JURÍDICOS GESTIONADOS EN LOS TIEMPOS ESTABLECIDOS." u="1"/>
        <s v="ENTREGA DE LA PROPUESTA DE MEJORA CONTINUA DE LA DIRECCIÓN DE GESTIÓN CORPORATIVA" u="1"/>
        <s v="GESTIÓN CONTRACTUAL" u="1"/>
        <s v="EFICIENCIA FISCAL EN LA DEFENSA JUDICIAL DE LOS INTERESES DEL DISTRITO CAPITAL" u="1"/>
        <s v="PORCENTAJE DE EJECUCIÓN DE LOS RECURSOS DE FUNCIONAMIENTO" u="1"/>
        <s v="ELABORACIÓN DE LINEAMIENTOS ORIENTADOS A LA MEJORA DE LAS PRÁCTICAS DE CONTRATACIÓN EN EL DISTRITO CAPITAL" u="1"/>
        <s v="INFORMES DE SEGUIMIENTO DE LA GESTIÓN DE LA SJD BAJO LA HERRAMIENTA BSC" u="1"/>
        <s v="AVANCE EN LA IMPLEMENTACIÓN DE LA ARQUITECTURA EMPRESARIAL EN LA SJD" u="1"/>
        <s v="PORCENTAJE DE ADECUACIÓN Y DOTACIÓN DE LA SECRETARÍA JURÍDICA DISTRITAL PARA LA SJD" u="1"/>
        <s v="PORCENTAJE DE  QUEJAS DISCIPLINARIAS RADICADAS EN LA DIRECCIÓN DISTRITAL DE ASUNTOS DISCIPLINARIOS " u="1"/>
        <s v="ASIGNACIÓN DE REQUERIMIENTOS A TRAVÉS DEL SDQS" u="1"/>
        <s v="NIVEL DE IMPLEMENTACIÓN DE HERRAMIENTAS DE GESTIÓN Y ADMINISTRATIVAS" u="1"/>
        <s v="METODOLOGÍA DE VERIFICACIÓN DE LA IMPLEMENTACIÓN Y ACTUALIZACIÓN DEL S.I.D." u="1"/>
        <s v="CUMPLIMIENTO DEL PLAN DE COMUNICACIONES DE LA SECRETARÍA JURÍDICA DISTRITAL" u="1"/>
        <s v="AVANCE EN LA ESTRATEGIA ORIENTADA A MEJORAR LAS PRÁCTICAS DE GESTIÓN INSTITUCIONAL" u="1"/>
        <s v="IMPLEMENTACIÓN DEL SISTEMA INTEGRADO DE GESTIÓN DE LA SECRETARÍA JURÍDICA" u="1"/>
        <s v="NÚMERO DE ENTIDADES DISTRITALES CON SEGUIMIENTO A LA INFORMACIÓN REGISTRADA EN SIPROJ" u="1"/>
        <s v="AVANCE EN EL FORTALECIMIENTO DE UN CANAL  DE COMUNICACIÓN QUE OPTIMICE LA ATENCIÓN A LA CIUDADANÍA" u="1"/>
        <s v="PORCENTAJE DE AVANCE EN EL  IMPLEMENTACIÓN  DE LA INFRAESTRUCTURA TECNOLÓGICA QUE SOPORTA LOS SISTEMAS DE INFORMACIÓN JURÍDICOS" u="1"/>
        <s v="NUMERO DE AUDITORÍAS REALIZADAS EN LA VIGENCIA." u="1"/>
        <s v="ESTRATEGIAS DE POSICIONAMIENTO ESTRUCTURADAS POR LA OAP" u="1"/>
        <s v="DOCUMENTOS DE ANÁLISIS ORIENTADOS A LA PREVENCIÓN DE DAÑO ANTIJURÍDICO" u="1"/>
        <s v="SOLICITUDES DE CONTRATACIÓN TRAMITADAS SATISFACTORIAMENTE" u="1"/>
        <s v="AVANCE EN EL FORTALECMIENTO DE UN CANAL  DE COMUNICACIÓN QUE OPTIMICE LA ATENCIÓN A LA CIUDADANÍA" u="1"/>
        <s v="SERVICIOS ADMINISTRATIVOS GESTIONADOS" u="1"/>
        <s v="DISEÑO DE UNA ESTRATEGIA QUE MEJORE LA GESTIÓN INSTITUCIONAL EN LA SJD" u="1"/>
        <s v="GESTIÓN DE RECURSOS PRESUPUESTALES" u="1"/>
        <s v="PORCENTAJE DE PROCESOS JUDICIALES Y EXTRAJUDICIALES DE LA D.D.D.J. REPRESENTADOS JURÍDICAMENTE" u="1"/>
        <s v="IMPLEMENTACIÓN DE UN MODELO DE GESTIÓN DEL TALENTO HUMANO." u="1"/>
        <s v="PERCEPCIÓN FAVORABLE DE LA COORDINACIÓN JURÍDICA DISTRITAL SUPERIOR AL 88%, " u="1"/>
        <s v="CERTIFICACIÓN DE LA ENTIDAD" u="1"/>
        <s v="METODOLOGÍA DE VERIFICACIÓN DE LA IMPLEMENTACIÓN Y ACTUALIZACIÓN DEL S.I.D. 3" u="1"/>
        <s v="IMPLEMENTACIÓN DE LA HERRAMIENTA DE SEGUIMIENTO Y CONTROL A CONDUCTAS CON MAYOR INCIDENCIA DISICIPLINARIA" u="1"/>
        <s v="PORCENTAJE  DE SERVICIOS ADMINISTRATIVOS GESTIONADOS" u="1"/>
      </sharedItems>
    </cacheField>
    <cacheField name="IMPERATIVO" numFmtId="0">
      <sharedItems containsBlank="1"/>
    </cacheField>
    <cacheField name="PROCESO" numFmtId="0">
      <sharedItems containsBlank="1"/>
    </cacheField>
    <cacheField name="DEPENDENCIA" numFmtId="0">
      <sharedItems containsBlank="1"/>
    </cacheField>
    <cacheField name="MIDE" numFmtId="0">
      <sharedItems containsBlank="1"/>
    </cacheField>
    <cacheField name="MIDE2" numFmtId="0">
      <sharedItems containsBlank="1"/>
    </cacheField>
    <cacheField name="MIDE3" numFmtId="0">
      <sharedItems containsBlank="1"/>
    </cacheField>
    <cacheField name="MIDE4" numFmtId="0">
      <sharedItems containsBlank="1"/>
    </cacheField>
    <cacheField name="FORMULA DEL INDICADOR" numFmtId="0">
      <sharedItems containsBlank="1"/>
    </cacheField>
    <cacheField name="UNIDAD DE MEDIDA" numFmtId="0">
      <sharedItems containsBlank="1"/>
    </cacheField>
    <cacheField name="Numerador" numFmtId="0">
      <sharedItems containsBlank="1"/>
    </cacheField>
    <cacheField name="Denominador" numFmtId="0">
      <sharedItems containsBlank="1"/>
    </cacheField>
    <cacheField name="EXPLICACION DE LA VARIABLE NUMERADOR" numFmtId="0">
      <sharedItems containsBlank="1" longText="1"/>
    </cacheField>
    <cacheField name="EXPLICACION DE LA VARIABLE DENOMINADOR" numFmtId="0">
      <sharedItems containsBlank="1"/>
    </cacheField>
    <cacheField name="FUENTE DE INFORMACION NUMERADOR" numFmtId="0">
      <sharedItems containsBlank="1"/>
    </cacheField>
    <cacheField name="FUENTE DE INFORMACION denominador" numFmtId="0">
      <sharedItems containsBlank="1"/>
    </cacheField>
    <cacheField name="Línea base" numFmtId="0">
      <sharedItems containsBlank="1" containsMixedTypes="1" containsNumber="1" minValue="0.63" maxValue="2"/>
    </cacheField>
    <cacheField name="Fuente de información línea base" numFmtId="0">
      <sharedItems containsBlank="1"/>
    </cacheField>
    <cacheField name="Anualización" numFmtId="0">
      <sharedItems containsBlank="1"/>
    </cacheField>
    <cacheField name="Periodicidad" numFmtId="0">
      <sharedItems containsBlank="1"/>
    </cacheField>
    <cacheField name="Tipo" numFmtId="0">
      <sharedItems containsBlank="1"/>
    </cacheField>
    <cacheField name="recopila" numFmtId="0">
      <sharedItems containsBlank="1"/>
    </cacheField>
    <cacheField name="analiza" numFmtId="0">
      <sharedItems containsBlank="1"/>
    </cacheField>
    <cacheField name="decisiones" numFmtId="0">
      <sharedItems containsBlank="1"/>
    </cacheField>
    <cacheField name="PR 2016" numFmtId="0">
      <sharedItems containsBlank="1" containsMixedTypes="1" containsNumber="1" minValue="0" maxValue="400"/>
    </cacheField>
    <cacheField name="PR 2017" numFmtId="0">
      <sharedItems containsBlank="1" containsMixedTypes="1" containsNumber="1" minValue="0.1" maxValue="2000"/>
    </cacheField>
    <cacheField name="PR 2018" numFmtId="0">
      <sharedItems containsBlank="1" containsMixedTypes="1" containsNumber="1" minValue="0" maxValue="4000"/>
    </cacheField>
    <cacheField name="PR 2019" numFmtId="0">
      <sharedItems containsBlank="1" containsMixedTypes="1" containsNumber="1" minValue="0" maxValue="4000"/>
    </cacheField>
    <cacheField name="PR 2020" numFmtId="0">
      <sharedItems containsBlank="1" containsMixedTypes="1" containsNumber="1" minValue="0" maxValue="2000"/>
    </cacheField>
    <cacheField name="EJE 2016" numFmtId="0">
      <sharedItems containsBlank="1" containsMixedTypes="1" containsNumber="1" minValue="0" maxValue="402"/>
    </cacheField>
    <cacheField name="EJE 2017" numFmtId="0">
      <sharedItems containsBlank="1" containsMixedTypes="1" containsNumber="1" minValue="0.1" maxValue="2426"/>
    </cacheField>
    <cacheField name="EJE 2018" numFmtId="0">
      <sharedItems containsBlank="1" containsMixedTypes="1" containsNumber="1" minValue="0" maxValue="865"/>
    </cacheField>
    <cacheField name="EJE 2019" numFmtId="0">
      <sharedItems containsNonDate="0" containsString="0" containsBlank="1"/>
    </cacheField>
    <cacheField name="EJE 2020" numFmtId="0">
      <sharedItems containsNonDate="0" containsString="0" containsBlank="1"/>
    </cacheField>
    <cacheField name="1er trim" numFmtId="0">
      <sharedItems containsBlank="1" containsMixedTypes="1" containsNumber="1" minValue="0" maxValue="22.5"/>
    </cacheField>
    <cacheField name="2do trim" numFmtId="0">
      <sharedItems containsString="0" containsBlank="1" containsNumber="1" minValue="0" maxValue="750"/>
    </cacheField>
    <cacheField name="3er trim" numFmtId="0">
      <sharedItems containsBlank="1" containsMixedTypes="1" containsNumber="1" minValue="0" maxValue="1750"/>
    </cacheField>
    <cacheField name="4to trim" numFmtId="0">
      <sharedItems containsString="0" containsBlank="1" containsNumber="1" minValue="0" maxValue="1500"/>
    </cacheField>
    <cacheField name="EJE 1er trim" numFmtId="0">
      <sharedItems containsString="0" containsBlank="1" containsNumber="1" minValue="0" maxValue="12"/>
    </cacheField>
    <cacheField name="EJE 2do trim" numFmtId="0">
      <sharedItems containsBlank="1" containsMixedTypes="1" containsNumber="1" minValue="0" maxValue="865"/>
    </cacheField>
    <cacheField name="EJE 3er trim" numFmtId="0">
      <sharedItems containsNonDate="0" containsString="0" containsBlank="1"/>
    </cacheField>
    <cacheField name="EJE 4to trim" numFmtId="0">
      <sharedItems containsNonDate="0" containsString="0" containsBlank="1"/>
    </cacheField>
    <cacheField name="1er Trimestre" numFmtId="0">
      <sharedItems containsBlank="1" longText="1"/>
    </cacheField>
    <cacheField name="2do Trimestre" numFmtId="0">
      <sharedItems containsBlank="1" longText="1"/>
    </cacheField>
    <cacheField name="3er Trimestre" numFmtId="0">
      <sharedItems containsBlank="1"/>
    </cacheField>
    <cacheField name="4to Trimestre" numFmtId="0">
      <sharedItems containsNonDate="0" containsString="0" containsBlank="1"/>
    </cacheField>
  </cacheFields>
  <extLst>
    <ext xmlns:x14="http://schemas.microsoft.com/office/spreadsheetml/2009/9/main" uri="{725AE2AE-9491-48be-B2B4-4EB974FC3084}">
      <x14:pivotCacheDefinition/>
    </ext>
  </extLst>
</pivotCacheDefinition>
</file>

<file path=xl/pivotCache/pivotCacheDefinition5.xml><?xml version="1.0" encoding="utf-8"?>
<pivotCacheDefinition xmlns="http://schemas.openxmlformats.org/spreadsheetml/2006/main" xmlns:r="http://schemas.openxmlformats.org/officeDocument/2006/relationships" r:id="rId1" refreshOnLoad="1" refreshedBy="Maritza Ortega Sanabria" refreshedDate="43339.701199189818" createdVersion="6" refreshedVersion="6" minRefreshableVersion="3" recordCount="96">
  <cacheSource type="worksheet">
    <worksheetSource ref="B4:BD100" sheet="matriz"/>
  </cacheSource>
  <cacheFields count="60">
    <cacheField name="PLAN " numFmtId="0">
      <sharedItems containsBlank="1"/>
    </cacheField>
    <cacheField name="NOMBRE_DEL_INDICADOR" numFmtId="0">
      <sharedItems containsBlank="1" count="79">
        <s v="422 NÚMERO DE DÍAS PROMEDIO UTILIZADO PARA LA EXPEDICIÓN DE CONCEPTOS"/>
        <s v="423 NÚMERO DE ESTUDIOS JURÍDICOS, REALIZADOS EN TEMAS DE INTERÉS PARA EL DISTRITO CAPITAL"/>
        <s v="424 NÚMERO DE SISTEMAS DE INFORMACIÓN JURÍDICOS CON DESARROLLO, SOPORTE Y MANTENIMIENTO"/>
        <s v="425 NÚMERO DE EVENTOS DE ORIENTACIÓN JURÍDICA DESARROLLADOS"/>
        <s v="426 NÚMERO DE CIUDADANOS ORIENTADOS EN DERECHOS Y OBLIGACIONES DE LAS ENTIDADES SIN ÁNIMO DE LUCRO - ESAL"/>
        <s v="427 PORCENTAJE DE PERCEPCIÓN DE LOS SERVICIOS PRESTADOS A ENTIDADES SIN ÁNIMO DE LUCRO - ESAL"/>
        <s v="428 NÚMERO DE DIRECTRICES EN MATERIA DE POLÍTICA PÚBLICA DISCIPLINARIA DISTRITAL FORMULADAS POR LA DDAD"/>
        <s v="429 NÚMERO DE SERVIDORES PÚBLICOS DEL DISTRITO ORIENTADOS EN TEMAS DE RESPONSABILIDAD DISCIPLINARIA"/>
        <s v="430 NÚMERO DE CAPACITACIONES BRINDADAS A LOS OPERADORES DISCIPLINARIOS DISTRITALES EN TEMAS PROPIOS DEL DERECHO DISCIPLINARIO"/>
        <s v="PORCENTAJE DE ASIGNACIÓN DE REQUERIMIENTOS A TRAVÉS DEL SDQS"/>
        <s v="AVANCE DEL DOCUMENTO TÉCNICO PARA LA FORMULACIÓN DE POLÍTICA DE IVC EN EL DISTRITO CAPITAL"/>
        <s v="AVANCE EN EL FORTALECOMIENTO DE UN CANAL  DE COMUNICACIÓN QUE OPTIMICE LA ATENCIÓN A LA CIUDADANÍA"/>
        <s v="AVANCE EN LA ACTUALIZACIÓN DEL SOFTWARE ADMINISTRATIVO Y MISIONAL"/>
        <s v="AVANCE EN LA HERRAMIENTA DE SEGUIMIENTO Y CONTROL A LAS DIRECTIVAS EN MATERIA DISCIPLINARIA. "/>
        <s v="CONSTRUCCIÓN Y PUESTA EN FUNCIONAMIENTO DEL COMITÉ DE DOCTRINA."/>
        <s v="PORCENTAJE DE CUMPLIMIENTO DEL PLAN DE COMUNICACIONES DE LA SECRETARÍA JURÍDICA DISTRITAL"/>
        <s v="PORCENTAJE DE AVANCE EN LA ESTRATEGIA ORIENTADA A MEJORAR LAS PRÁCTICAS DE GESTIÓN INSTITUCIONAL"/>
        <s v="DOCUMENTO PARA LA CONSTRUCCIÓN DE LA HERRAMIENTA TECNOLÓGICA"/>
        <s v="ENTIDADES DISTRITALES CON SEGUIMIENTO A LA INFORMACIÓN REGISTRADA EN SIPROJ"/>
        <s v="PORCENTAJE DE EFICIENCIA FISCAL EN LA DEFENSA JUDICIAL DE LOS INTERESES DEL DISTRITO CAPITAL"/>
        <s v="EJECUCIÓN DEL PROYECTO DE INVERSIÓN CON CÓDIGO 7501"/>
        <s v="DIRECTRICES O PROYECTOS NORMATIVOS ELABORADOS DE REPRESENTACIÓN JUDICIAL Y EXTRAJUDICIAL PARA LA ADMINISTRACIÓN DISTRITAL"/>
        <s v="AVANCE EN LA PROPUESTA DE MEJORA CONTINUA DE LA DIRECCIÓN DE GESTIÓN CORPORATIVA ELABORADA"/>
        <s v="ENTREGA DEL COMPENDIO DE DOCTRINA JURÍDICA"/>
        <s v="ESTRATEGIA PARA LA OPTIMIZACIÓN DEL SIPEJ"/>
        <s v="PORCENTAJE DE AVANCE EN EL DISEÑO DE ESTRATEGIAS DE POSICIONAMIENTO PROPUESTAS POR LA OAP DE LA SJD"/>
        <s v="ÉXITO PROCESAL EN EL DISTRITO CAPITAL"/>
        <s v="PORCENTAJE DE EJECUCIÓN DE LOS RECURSOS DE FUNCIONAMIENTO "/>
        <s v="IMPLEMENTACIÓN DE LA HERRAMIENTA DE SEGUIMIENTO DE LA DDDAN"/>
        <s v="PORCENTAJE DE AVANCE EN IMPLEMENTACIÓN DEL MODELO DE GESTIÓN DEL TALENTO HUMANO."/>
        <s v="IMPLEMENTACIÓN DEL MODELO DE GESTIÓN DOCUMENTAL DE LA SECRETARÍA JURÍDICA DISTRITAL"/>
        <s v="PORCENTAJE DE IMPLEMENTACIÓN DEL SISTEMA INTEGRADO DE GESTIÓN DE LA SECRETARÍA JURÍDICA"/>
        <s v="INCORPORACIÓN DE LA NORMATIVIDAD A REGIMEN LEGAL"/>
        <s v="NÚMERO DE INFORMES DE SEGUIMIENTO DE LA GESTIÓN DE LA SJD BAJO LA HERRAMIENTA BSC PRESENTADOS "/>
        <s v="LINEAMIENTOS NORMATIVOS EXPEDIDOS Y PUBLICADOS EN REGIMEN LEGAL"/>
        <s v="PORCENTAJE DE QUEJAS DISCIPLINARIAS RADICADAS EN LA DIRECCIÓN DISTRITAL DE ASUNTOS DISCIPLINARIOS "/>
        <s v="AVANCE EN LA METODOLOGÍA DE VERIFICACIÓN Y ACTUALIZACIÓN DEL S.I.D. 3"/>
        <s v="NIVEL DE SATISFACCIÓN DE LA GESTIÓN DEL TALENTO HUMANO EN LA SJD"/>
        <s v="PORCENTAJE DE CUMPLIMIENTO DEL PLAN ANUAL DE AUDITORIA"/>
        <s v="NUMERO DE SEGUIMIENTOS AL PLAN DE MEJORAMIENTO."/>
        <s v="PERCEPCIÓN FAVORABLE POR PARTE DE LOS USUARIOS SOBRE LA COORDINACIÓN JURÍDICA DEL DISTRITO CAPITAL"/>
        <s v="AVANCE EN EL  IMPLEMENTACIÓN  DE LA INFRAESTRUCTURA TECNOLÓGICA QUE SOPORTA LOS SISTEMAS DE INFORMACIÓN JURÍDICOS"/>
        <s v="PROCESOS ADMINISTRATIVOS SANCIONATORIOS TERMINADOS"/>
        <s v="PROCESOS JUDICIALES Y EXTRAJUDICIALES DE LA D.D.D.J. REPRESENTADOS JURÍDICAMENTE"/>
        <s v="REQUERIMIENTOS JURÍDICOS GESTIONADOS EN LOS TIEMPOS ESTABLECIDOS"/>
        <s v="PORCENTAJE SERVICIOS ADMINISTRATIVOS GESTIONADOS"/>
        <s v="PORCENTAJE DE ACTOS ADMINISTRATIVOS PUBLICADOS, COMUNICADOS Y/O NOTIFICADOS "/>
        <s v="NUMERO DE SOLICITUDES DE CONTRATACIÓN TRAMITADAS"/>
        <s v="PORCENTAJE DE CUMPLIMIENTO PARA LA CONSTRUCCIÓN DE LA PLATAFORMA ESTRATÉGICA DE LA SJD"/>
        <s v="PORCENTAJE DE AVANCE EN LA IMPLEMENTACIÓN DE LA ARQUITECTURA EMPRESARIAL EN LA SJD"/>
        <s v="AVANCE EN LA IMPLEMENTACIÓN DE LAS HERRAMIENTAS DE GESTIÓN Y ADMINISTRATIVAS"/>
        <s v="AVANCE DE ADECUACIÓN Y DOTACIÓN DE LA SECRETARÍA JURÍDICA DISTRITAL PARA LA SJD"/>
        <m/>
        <s v="AVANCE EN LA CONSTRUCCIÓN Y PUESTA EN FUNCIONAMIENTO DEL ESPACIO DE DIÁLOGO JURÍDICO."/>
        <s v="MODELO DE GERENCIA JURÍDICA "/>
        <s v="AVANCE EN LA IMPLEMENTACIÓN DE LA ARQUITECTURA EMPRESARIAL TIC EN LA SJD" u="1"/>
        <s v="AVANCE EN LA HERRAMIENTA DE SEGUIMIENTO Y CONTROL A CONDUCTAS DISCIPLINARIAS CON MAYOR INCIDENCIA" u="1"/>
        <s v="AVANCE EN LA ACTUALIZACIÓN DE LA INFRAESTRUCTURA HW SW COM" u="1"/>
        <s v="REQUERIMIENTOS JURÍDICOS GESTIONADOS EN LOS TIEMPOS ESTABLECIDOS." u="1"/>
        <s v="INFORMES DE SEGUIMIENTO DE LA GESTIÓN DE LA SJD BAJO LA HERRAMIENTA BSC" u="1"/>
        <s v="AVANCE EN LA IMPLEMENTACIÓN DE LA ARQUITECTURA EMPRESARIAL EN LA SJD" u="1"/>
        <s v="PORCENTAJE DE ADECUACIÓN Y DOTACIÓN DE LA SECRETARÍA JURÍDICA DISTRITAL PARA LA SJD" u="1"/>
        <s v="ASIGNACIÓN DE REQUERIMIENTOS A TRAVÉS DEL SDQS" u="1"/>
        <s v="NIVEL DE IMPLEMENTACIÓN DE HERRAMIENTAS DE GESTIÓN Y ADMINISTRATIVAS" u="1"/>
        <s v="AVANCE EN LA ESTRATEGIA ORIENTADA A MEJORAR LAS PRÁCTICAS DE GESTIÓN INSTITUCIONAL" u="1"/>
        <s v="IMPLEMENTACIÓN DEL SISTEMA INTEGRADO DE GESTIÓN DE LA SECRETARÍA JURÍDICA" u="1"/>
        <s v="NÚMERO DE ENTIDADES DISTRITALES CON SEGUIMIENTO A LA INFORMACIÓN REGISTRADA EN SIPROJ" u="1"/>
        <s v="AVANCE EN EL FORTALECIMIENTO DE UN CANAL  DE COMUNICACIÓN QUE OPTIMICE LA ATENCIÓN A LA CIUDADANÍA" u="1"/>
        <s v="PORCENTAJE DE AVANCE EN EL  IMPLEMENTACIÓN  DE LA INFRAESTRUCTURA TECNOLÓGICA QUE SOPORTA LOS SISTEMAS DE INFORMACIÓN JURÍDICOS" u="1"/>
        <s v="ESTRATEGIAS DE POSICIONAMIENTO ESTRUCTURADAS POR LA OAP" u="1"/>
        <s v="SOLICITUDES DE CONTRATACIÓN TRAMITADAS SATISFACTORIAMENTE" u="1"/>
        <s v="AVANCE EN EL FORTALECMIENTO DE UN CANAL  DE COMUNICACIÓN QUE OPTIMICE LA ATENCIÓN A LA CIUDADANÍA" u="1"/>
        <s v="SERVICIOS ADMINISTRATIVOS GESTIONADOS" u="1"/>
        <s v="GESTIÓN DE RECURSOS PRESUPUESTALES" u="1"/>
        <s v="PORCENTAJE DE PROCESOS JUDICIALES Y EXTRAJUDICIALES DE LA D.D.D.J. REPRESENTADOS JURÍDICAMENTE" u="1"/>
        <s v="IMPLEMENTACIÓN DE UN MODELO DE GESTIÓN DEL TALENTO HUMANO." u="1"/>
        <s v="PERCEPCIÓN FAVORABLE DE LA COORDINACIÓN JURÍDICA DISTRITAL SUPERIOR AL 88%, " u="1"/>
        <s v="CERTIFICACIÓN DE LA ENTIDAD" u="1"/>
        <s v="METODOLOGÍA DE VERIFICACIÓN DE LA IMPLEMENTACIÓN Y ACTUALIZACIÓN DEL S.I.D. 3" u="1"/>
      </sharedItems>
    </cacheField>
    <cacheField name="IMPERATIVO" numFmtId="0">
      <sharedItems containsBlank="1" count="7">
        <s v="OPTIMIZACIÓN DE PROCESOS"/>
        <s v="POSICIONAMIENTO COMO ENTE RECTOR"/>
        <s v="MODERNIZACIÓN DE SISTEMAS DE INFORMACIÓN. "/>
        <s v="RESPALDO JURÍDICO QUE GENERA CONFIANZA. "/>
        <m/>
        <s v="OPTIMIZACIÓN DE PROCESOS." u="1"/>
        <s v="XXXXXXXXXX" u="1"/>
      </sharedItems>
    </cacheField>
    <cacheField name="PROCESO" numFmtId="0">
      <sharedItems containsBlank="1"/>
    </cacheField>
    <cacheField name="DEPENDENCIA" numFmtId="0">
      <sharedItems containsBlank="1"/>
    </cacheField>
    <cacheField name="MIDE" numFmtId="0">
      <sharedItems containsBlank="1"/>
    </cacheField>
    <cacheField name="MIDE2" numFmtId="0">
      <sharedItems containsBlank="1"/>
    </cacheField>
    <cacheField name="MIDE3" numFmtId="0">
      <sharedItems containsBlank="1"/>
    </cacheField>
    <cacheField name="MIDE4" numFmtId="0">
      <sharedItems containsBlank="1"/>
    </cacheField>
    <cacheField name="FORMULA DEL INDICADOR" numFmtId="0">
      <sharedItems containsBlank="1"/>
    </cacheField>
    <cacheField name="UNIDAD DE MEDIDA" numFmtId="0">
      <sharedItems containsBlank="1"/>
    </cacheField>
    <cacheField name="Numerador" numFmtId="0">
      <sharedItems containsBlank="1"/>
    </cacheField>
    <cacheField name="Denominador" numFmtId="0">
      <sharedItems containsBlank="1"/>
    </cacheField>
    <cacheField name="EXPLICACION DE LA VARIABLE NUMERADOR" numFmtId="0">
      <sharedItems containsBlank="1" longText="1"/>
    </cacheField>
    <cacheField name="EXPLICACION DE LA VARIABLE DENOMINADOR" numFmtId="0">
      <sharedItems containsBlank="1"/>
    </cacheField>
    <cacheField name="FUENTE DE INFORMACION NUMERADOR" numFmtId="0">
      <sharedItems containsBlank="1"/>
    </cacheField>
    <cacheField name="FUENTE DE INFORMACION denominador" numFmtId="0">
      <sharedItems containsBlank="1"/>
    </cacheField>
    <cacheField name="Línea base" numFmtId="0">
      <sharedItems containsBlank="1" containsMixedTypes="1" containsNumber="1" minValue="0.63" maxValue="2"/>
    </cacheField>
    <cacheField name="Fuente de información línea base" numFmtId="0">
      <sharedItems containsBlank="1"/>
    </cacheField>
    <cacheField name="Anualización" numFmtId="0">
      <sharedItems containsBlank="1"/>
    </cacheField>
    <cacheField name="Periodicidad" numFmtId="0">
      <sharedItems containsBlank="1"/>
    </cacheField>
    <cacheField name="Tipo" numFmtId="0">
      <sharedItems containsBlank="1"/>
    </cacheField>
    <cacheField name="recopila" numFmtId="0">
      <sharedItems containsBlank="1"/>
    </cacheField>
    <cacheField name="analiza" numFmtId="0">
      <sharedItems containsBlank="1"/>
    </cacheField>
    <cacheField name="decisiones" numFmtId="0">
      <sharedItems containsBlank="1"/>
    </cacheField>
    <cacheField name="PR 2016" numFmtId="0">
      <sharedItems containsBlank="1" containsMixedTypes="1" containsNumber="1" minValue="0" maxValue="400"/>
    </cacheField>
    <cacheField name="PR 2017" numFmtId="0">
      <sharedItems containsBlank="1" containsMixedTypes="1" containsNumber="1" minValue="0.1" maxValue="2000"/>
    </cacheField>
    <cacheField name="PR 2018" numFmtId="0">
      <sharedItems containsBlank="1" containsMixedTypes="1" containsNumber="1" minValue="0" maxValue="4000"/>
    </cacheField>
    <cacheField name="PR 2019" numFmtId="0">
      <sharedItems containsBlank="1" containsMixedTypes="1" containsNumber="1" minValue="0" maxValue="4000"/>
    </cacheField>
    <cacheField name="PR 2020" numFmtId="0">
      <sharedItems containsBlank="1" containsMixedTypes="1" containsNumber="1" minValue="0" maxValue="2000"/>
    </cacheField>
    <cacheField name="EJE 2016" numFmtId="0">
      <sharedItems containsBlank="1" containsMixedTypes="1" containsNumber="1" minValue="0" maxValue="402" count="16">
        <n v="15"/>
        <n v="2"/>
        <n v="0.3"/>
        <n v="4"/>
        <n v="402"/>
        <n v="0.87"/>
        <n v="0"/>
        <n v="1"/>
        <s v="ND"/>
        <n v="0.9"/>
        <m/>
        <n v="0.89"/>
        <n v="0.03"/>
        <n v="0.01"/>
        <n v="0.5"/>
        <n v="0.63" u="1"/>
      </sharedItems>
    </cacheField>
    <cacheField name="EJE 2017" numFmtId="0">
      <sharedItems containsBlank="1" containsMixedTypes="1" containsNumber="1" minValue="0" maxValue="2426" count="45">
        <n v="21.9"/>
        <n v="5"/>
        <n v="1.7"/>
        <n v="14"/>
        <n v="663"/>
        <n v="0.91300000000000003"/>
        <n v="2"/>
        <n v="2426"/>
        <n v="1"/>
        <n v="0.3"/>
        <n v="0.35"/>
        <n v="0.6"/>
        <n v="0.89"/>
        <n v="0.98"/>
        <n v="7"/>
        <m/>
        <s v="ND"/>
        <n v="0.87270000000000003"/>
        <n v="0.76890000000000003"/>
        <n v="0.25"/>
        <n v="0.5"/>
        <n v="9"/>
        <n v="0.39999999999999997"/>
        <n v="0.9"/>
        <n v="0.94569999999999999"/>
        <n v="0.14000000000000001"/>
        <n v="0.1"/>
        <n v="0" u="1"/>
        <n v="0.87" u="1"/>
        <n v="94.49" u="1"/>
        <n v="0.60000000000000009" u="1"/>
        <n v="0.7" u="1"/>
        <n v="0.94489999999999996" u="1"/>
        <n v="6" u="1"/>
        <n v="0.33" u="1"/>
        <n v="0.4965" u="1"/>
        <n v="345" u="1"/>
        <n v="0.94" u="1"/>
        <n v="0.15" u="1"/>
        <n v="0.4" u="1"/>
        <n v="0.15000000000000002" u="1"/>
        <n v="18.5" u="1"/>
        <n v="0.88829999999999998" u="1"/>
        <n v="0.126" u="1"/>
        <n v="0.66" u="1"/>
      </sharedItems>
    </cacheField>
    <cacheField name="EJE 2018" numFmtId="0">
      <sharedItems containsBlank="1" containsMixedTypes="1" containsNumber="1" minValue="0" maxValue="865" count="44">
        <n v="22.3"/>
        <n v="1"/>
        <n v="0"/>
        <n v="2"/>
        <n v="385"/>
        <n v="0.95"/>
        <n v="865"/>
        <n v="0.4"/>
        <s v="CUMPLIDA"/>
        <n v="0.44999999999999996"/>
        <n v="0.2"/>
        <n v="0.5"/>
        <s v="CUMPLIDO"/>
        <n v="0.25"/>
        <n v="0.89"/>
        <n v="0.78"/>
        <m/>
        <n v="0.86"/>
        <n v="0.41799999999999998"/>
        <s v="ARMONIZADO"/>
        <n v="0.14000000000000001"/>
        <n v="7"/>
        <n v="0.6"/>
        <n v="0.82"/>
        <n v="0.16700000000000001"/>
        <n v="0.87"/>
        <n v="0.16999999999999998"/>
        <n v="0.36"/>
        <n v="0.03"/>
        <n v="0.3"/>
        <n v="0.35"/>
        <n v="0.16" u="1"/>
        <n v="0.13" u="1"/>
        <n v="0.1" u="1"/>
        <n v="3.0000000000000001E-3" u="1"/>
        <n v="0.86880000000000002" u="1"/>
        <n v="777" u="1"/>
        <n v="0.04" u="1"/>
        <n v="0.94" u="1"/>
        <n v="0.05" u="1"/>
        <n v="0.15" u="1"/>
        <n v="4" u="1"/>
        <n v="0.02" u="1"/>
        <n v="12" u="1"/>
      </sharedItems>
    </cacheField>
    <cacheField name="EJE 2019" numFmtId="0">
      <sharedItems containsNonDate="0" containsString="0" containsBlank="1" containsNumber="1" containsInteger="1" minValue="0" maxValue="2" count="3">
        <m/>
        <n v="0" u="1"/>
        <n v="2" u="1"/>
      </sharedItems>
    </cacheField>
    <cacheField name="EJE 2020" numFmtId="0">
      <sharedItems containsNonDate="0" containsString="0" containsBlank="1" containsNumber="1" containsInteger="1" minValue="0" maxValue="1" count="3">
        <m/>
        <n v="0" u="1"/>
        <n v="1" u="1"/>
      </sharedItems>
    </cacheField>
    <cacheField name="1er trim" numFmtId="0">
      <sharedItems containsBlank="1" containsMixedTypes="1" containsNumber="1" minValue="0" maxValue="22.5"/>
    </cacheField>
    <cacheField name="2do trim" numFmtId="0">
      <sharedItems containsString="0" containsBlank="1" containsNumber="1" minValue="0" maxValue="750"/>
    </cacheField>
    <cacheField name="3er trim" numFmtId="0">
      <sharedItems containsBlank="1" containsMixedTypes="1" containsNumber="1" minValue="0" maxValue="1750"/>
    </cacheField>
    <cacheField name="4to trim" numFmtId="0">
      <sharedItems containsString="0" containsBlank="1" containsNumber="1" minValue="0" maxValue="1500"/>
    </cacheField>
    <cacheField name="EJE 1er trim" numFmtId="0">
      <sharedItems containsString="0" containsBlank="1" containsNumber="1" minValue="0" maxValue="12"/>
    </cacheField>
    <cacheField name="EJE 2do trim" numFmtId="0">
      <sharedItems containsBlank="1" containsMixedTypes="1" containsNumber="1" minValue="0" maxValue="865"/>
    </cacheField>
    <cacheField name="EJE 3er trim" numFmtId="0">
      <sharedItems containsNonDate="0" containsString="0" containsBlank="1"/>
    </cacheField>
    <cacheField name="EJE 4to trim" numFmtId="0">
      <sharedItems containsNonDate="0" containsString="0" containsBlank="1"/>
    </cacheField>
    <cacheField name="1er Trimestre" numFmtId="0">
      <sharedItems containsBlank="1" longText="1"/>
    </cacheField>
    <cacheField name="2do Trimestre" numFmtId="0">
      <sharedItems containsBlank="1" longText="1"/>
    </cacheField>
    <cacheField name="3er Trimestre" numFmtId="0">
      <sharedItems containsBlank="1"/>
    </cacheField>
    <cacheField name="4to Trimestre" numFmtId="0">
      <sharedItems containsNonDate="0" containsString="0" containsBlank="1"/>
    </cacheField>
    <cacheField name="rad1" numFmtId="0">
      <sharedItems containsBlank="1"/>
    </cacheField>
    <cacheField name="rad2" numFmtId="0">
      <sharedItems containsBlank="1"/>
    </cacheField>
    <cacheField name="rad3" numFmtId="0">
      <sharedItems containsNonDate="0" containsString="0" containsBlank="1"/>
    </cacheField>
    <cacheField name="rad4" numFmtId="0">
      <sharedItems containsNonDate="0" containsString="0" containsBlank="1"/>
    </cacheField>
    <cacheField name="OBSERVACIONES" numFmtId="0">
      <sharedItems containsBlank="1"/>
    </cacheField>
    <cacheField name="VERSIÓN " numFmtId="0">
      <sharedItems containsBlank="1"/>
    </cacheField>
    <cacheField name="Linea Base" numFmtId="0">
      <sharedItems containsBlank="1"/>
    </cacheField>
    <cacheField name="Fuente de información" numFmtId="0">
      <sharedItems containsBlank="1"/>
    </cacheField>
    <cacheField name="% DE CUMPL AÑO" numFmtId="0" formula="'EJE 2016'/'PR 2016'" databaseField="0"/>
    <cacheField name="%2017" numFmtId="0" formula="'EJE 2017'/'PR 2017'" databaseField="0"/>
    <cacheField name="% CUMPL 2018" numFmtId="0" formula="'EJE 2018'/'PR 2018'" databaseField="0"/>
    <cacheField name="% CUMPL 2019" numFmtId="0" formula="'EJE 2019'/#NAME?" databaseField="0"/>
    <cacheField name="% CUMPL 2020" numFmtId="0" formula="'EJE 2020'/'PR 2020'" databaseField="0"/>
  </cacheFields>
  <extLst>
    <ext xmlns:x14="http://schemas.microsoft.com/office/spreadsheetml/2009/9/main" uri="{725AE2AE-9491-48be-B2B4-4EB974FC3084}">
      <x14:pivotCacheDefinition/>
    </ext>
  </extLst>
</pivotCacheDefinition>
</file>

<file path=xl/pivotCache/pivotCacheRecords1.xml><?xml version="1.0" encoding="utf-8"?>
<pivotCacheRecords xmlns="http://schemas.openxmlformats.org/spreadsheetml/2006/main" xmlns:r="http://schemas.openxmlformats.org/officeDocument/2006/relationships" count="60">
  <r>
    <x v="0"/>
    <x v="0"/>
    <x v="0"/>
    <s v="OPTIMIZACIÓN DE PROCESOS"/>
    <x v="0"/>
    <s v="DIRECCIÓN DISTRITAL DE DOCTRINA Y ASUNTOS NORMATIVOS"/>
    <s v="Plan de Desarrollo"/>
    <s v="Proyecto de Inversión 7501"/>
    <s v="Procesos"/>
    <m/>
    <s v="Promedio de días utilizados para expedir conceptos"/>
    <s v="Días"/>
    <s v="Sumatoria de días utilizados para expedir conceptos"/>
    <s v="Cantidad de conceptos expedidos"/>
    <s v="Sumatoria del total de los días utilizados para expedir conceptos"/>
    <s v="Número de conceptos emitidos"/>
    <s v="Matriz de seguimiento a trámites de la DDDAN"/>
    <s v="Matriz de seguimiento a trámites de la DDDAN"/>
    <s v="23 dias"/>
    <s v="Matriz de seguimiento a trámites de la DDDAN"/>
    <x v="0"/>
    <s v="Trimestral"/>
    <s v="Eficiencia"/>
    <s v="Secretaria de la DDDAN"/>
    <s v="Contratista de la DDDAN"/>
    <s v="Director(a) de la DDDAN"/>
    <x v="0"/>
    <x v="0"/>
    <x v="0"/>
    <n v="22.3"/>
    <n v="22"/>
    <x v="0"/>
    <x v="0"/>
    <n v="12"/>
    <m/>
    <m/>
  </r>
  <r>
    <x v="1"/>
    <x v="0"/>
    <x v="1"/>
    <s v="POSICIONAMIENTO COMO ENTE RECTOR"/>
    <x v="1"/>
    <s v="DIRECCIÓN DISTRITAL DE POLÍTICA E INFORMÁTICA JURÍDICA"/>
    <s v="Plan de Desarrollo"/>
    <s v="Proyecto de Inversión 7501"/>
    <s v="Procesos"/>
    <m/>
    <s v="Sumatoria de estudios jurídicos"/>
    <s v="Número de Estudios"/>
    <s v="Sumatoria de Estudios Jurídicos"/>
    <s v="N.A."/>
    <s v="El acumulado del número de estudios con temáticas de alto impacto para el D.C."/>
    <s v="N.A."/>
    <s v="Secretaría Jurídica - Política/informática / informes de contratistas"/>
    <s v="N.A."/>
    <s v="23 Estudios"/>
    <s v="Plan de Desarrollo Pag 678 / Sec Gral -2015"/>
    <x v="1"/>
    <s v="Trimestral"/>
    <s v="Eficacia"/>
    <s v="Profesional Universitario Grado 1"/>
    <s v="Profesional Universitario Grado 2"/>
    <s v="Director(a) Distirtal de Política e Informática Jurídica "/>
    <x v="1"/>
    <x v="1"/>
    <x v="1"/>
    <n v="5"/>
    <n v="2"/>
    <x v="1"/>
    <x v="1"/>
    <n v="0"/>
    <m/>
    <m/>
  </r>
  <r>
    <x v="2"/>
    <x v="0"/>
    <x v="2"/>
    <s v="MODERNIZACIÓN DE SISTEMAS DE INFORMACIÓN. "/>
    <x v="2"/>
    <s v="OFICINA DE TECNOLOGÍAS DE LA INFORMACIÓN Y LAS COMUNICACIONES "/>
    <s v="Plan de Desarrollo"/>
    <m/>
    <m/>
    <m/>
    <s v="Sumatoria de Sistemas de información con desarrollo, soporte y mantenimiento"/>
    <s v="Sistemas de información jurídicos"/>
    <s v="Sumatoria de Sistemas de información con desarrollo, soporte y mantenimiento"/>
    <s v="N.A."/>
    <s v="Número de Sistemas de Información con diagnóstico y propuesta de intervención"/>
    <s v="N.A."/>
    <s v="Informe de Gestión Oficina TIC / Diagnóstico de Sistema Integrado de Información"/>
    <s v="N.A."/>
    <s v="ND"/>
    <s v="ND"/>
    <x v="1"/>
    <s v="Anual"/>
    <s v="Eficacia"/>
    <s v="Profesional Especializado TIC"/>
    <s v="Profesional Especializado TIC"/>
    <s v="Jefe Oficina TIC"/>
    <x v="2"/>
    <x v="2"/>
    <x v="2"/>
    <n v="2"/>
    <n v="1"/>
    <x v="2"/>
    <x v="2"/>
    <n v="0"/>
    <m/>
    <m/>
  </r>
  <r>
    <x v="1"/>
    <x v="0"/>
    <x v="3"/>
    <s v="POSICIONAMIENTO COMO ENTE RECTOR"/>
    <x v="1"/>
    <s v="DIRECCIÓN DISTRITAL DE POLÍTICA E INFORMÁTICA JURÍDICA"/>
    <s v="Plan de Desarrollo"/>
    <s v="Proyecto de Inversión 7501"/>
    <s v="Procesos"/>
    <s v="PMR"/>
    <s v="Sumatoria de eventos de orientación jurídica"/>
    <s v="Número de Eventos"/>
    <s v="Sumatoria de eventos de orientación jurídica"/>
    <s v="N.A."/>
    <s v="Eventos de orientación realizados para la actualización del cuerpo de abogados del Distrito Capital"/>
    <s v="N.A."/>
    <s v="Informes de gestión, informes de ejecución del evento, planillas de asistencia, invitaciones correo electronico, Circulares "/>
    <s v="N.A."/>
    <s v="44 eventos"/>
    <s v="Plan de Desarrollo Pag 678 / Sec Gral -2015"/>
    <x v="1"/>
    <s v="Trimestral"/>
    <s v="Eficacia"/>
    <s v="Profesional Universitario Grado 1"/>
    <s v="Profesional Universitario Grado 1"/>
    <s v="Director(a) Distirtal de Política e Informática Jurídica "/>
    <x v="3"/>
    <x v="3"/>
    <x v="3"/>
    <n v="13"/>
    <n v="5"/>
    <x v="3"/>
    <x v="3"/>
    <n v="0"/>
    <m/>
    <m/>
  </r>
  <r>
    <x v="3"/>
    <x v="0"/>
    <x v="4"/>
    <s v="RESPALDO JURÍDICO QUE GENERA CONFIANZA. "/>
    <x v="3"/>
    <s v="DIRECCIÓN DISTRITAL DE INSPECCIÓN, VIGILANCIA Y CONTROL DE PERSONAS JURÍDICAS SIN ÁNIMO DE LUCRO"/>
    <s v="Plan de Desarrollo"/>
    <s v="Proyecto de Inversión 7501"/>
    <s v="Procesos"/>
    <s v="PMR"/>
    <s v="Sumatoria de ciudadanos orientados en derechos y obligaciones"/>
    <s v="Número de Ciudadanos"/>
    <s v="Número de ciudadanos registrados que asisten a los eventos"/>
    <s v="N.A."/>
    <s v="Es el número de ciudadanos que asisten y participan a los eventos, se verifica a través del registro de asistencia."/>
    <s v="N.A."/>
    <s v="Registro de asistencia del día de los eventos."/>
    <s v="N.A."/>
    <s v="2800 ciudadanos"/>
    <s v="Plan de Desarrollo Pag 678 / Sec Gral -2015"/>
    <x v="1"/>
    <s v="Mensual"/>
    <s v="Eficacia"/>
    <s v="Profesional Universitario Grado 18/ Contratista"/>
    <s v="Profesional Universitario Grado 18/ Contratista"/>
    <s v="Director(a) Distirtal de Inspección Vigilancia y Control de PJ Sin Ánimo de Lucro"/>
    <x v="4"/>
    <x v="4"/>
    <x v="4"/>
    <n v="800"/>
    <n v="400"/>
    <x v="4"/>
    <x v="4"/>
    <n v="0"/>
    <m/>
    <m/>
  </r>
  <r>
    <x v="3"/>
    <x v="0"/>
    <x v="5"/>
    <s v="POSICIONAMIENTO COMO ENTE RECTOR"/>
    <x v="3"/>
    <s v="DIRECCIÓN DISTRITAL DE INSPECCIÓN, VIGILANCIA Y CONTROL DE PERSONAS JURÍDICAS SIN ÁNIMO DE LUCRO"/>
    <s v="Plan de Desarrollo"/>
    <s v="Proyecto de Inversión 7501"/>
    <s v="Procesos"/>
    <m/>
    <s v="Promedio de las respuestas del nivel de satisfacción de los encuestados de los servicios prestados por la DDIVC"/>
    <s v="Porcentaje de Nivel de Percepción"/>
    <s v="Promedio de las respuestas de calificación, evaluadas por los usuarios de los servicios ofrecidos por la Dirección de IVC."/>
    <s v="N.A."/>
    <s v="Se tabula y analiza el instrumento de encuesta una vez por semestre. Se aplica en el punto a la ciudadanía y/o se remite por correo electrónico."/>
    <s v="N.A."/>
    <s v="Resultado de la encuesta aplicada / informe de gestión"/>
    <s v="N.A."/>
    <s v="86 % de percepción favorable"/>
    <s v="Informe de gestión de la DDIVC 2016"/>
    <x v="2"/>
    <s v="Semestral"/>
    <s v="Eficacia"/>
    <s v="Profesional Universitario Grado 18 / Contratista"/>
    <s v="Profesional Universitario Grado 18 / Contratista"/>
    <s v="Director(a) Distirtal de Inspección Vigilancia y Control de PJ Sin Ánimo de Lucro"/>
    <x v="5"/>
    <x v="5"/>
    <x v="5"/>
    <n v="0.86699999999999999"/>
    <n v="0.87"/>
    <x v="5"/>
    <x v="5"/>
    <n v="0"/>
    <m/>
    <m/>
  </r>
  <r>
    <x v="4"/>
    <x v="0"/>
    <x v="6"/>
    <s v="RESPALDO JURÍDICO QUE GENERA CONFIANZA. "/>
    <x v="4"/>
    <s v="DIRECCIÓN DISTRITAL DE ASUNTOS DISCIPLINARIOS"/>
    <s v="Plan de Desarrollo"/>
    <s v="Proyecto de Inversión 7501"/>
    <s v="Procesos"/>
    <m/>
    <s v="Sumatoria de directrices en materia política pública disciplinaria distrital"/>
    <s v="Número de Directrices"/>
    <s v="Sumatoria del número de directrices en materia de política pública disciplinaria distrital formuladas por la DDAD"/>
    <s v="N.A."/>
    <s v="Las directrices se considerarán formuladas con la proyección y presentación al comité de Asuntos Disiciplinarios"/>
    <s v="N.A."/>
    <s v="Acta de comité donde se presenta la directriz formulada"/>
    <s v="N.A."/>
    <s v="7 Directrices"/>
    <s v="Plan de Desarrollo Pag 678 / Sec Gral -2015"/>
    <x v="1"/>
    <s v="Trimestral"/>
    <s v="Eficacia"/>
    <s v="Profesional universitario grado15"/>
    <s v="Profesional universitario grado15 "/>
    <s v="Director (a) Distrital de Asuntos Disciplinarios"/>
    <x v="6"/>
    <x v="6"/>
    <x v="2"/>
    <n v="2"/>
    <n v="2"/>
    <x v="6"/>
    <x v="6"/>
    <n v="0"/>
    <m/>
    <m/>
  </r>
  <r>
    <x v="4"/>
    <x v="0"/>
    <x v="7"/>
    <s v="POSICIONAMIENTO COMO ENTE RECTOR"/>
    <x v="4"/>
    <s v="DIRECCIÓN DISTRITAL DE ASUNTOS DISCIPLINARIOS"/>
    <s v="Plan de Desarrollo"/>
    <s v="Proyecto de Inversión 7501"/>
    <s v="Procesos"/>
    <m/>
    <s v="Sumatoria de servidores públicos del Distrito orientados en temas de responsabilidad disciplinaria"/>
    <s v="Número de Servidores públicos"/>
    <s v="Sumatoria del número servidores públicos del Distrito orientados en temas de responsabilidad disciplinaria"/>
    <s v="N.A."/>
    <s v="Los servidores públicos orientados en temaáticas de responsabilidad disciplinaria"/>
    <s v="N.A."/>
    <s v="Registro de asistencia in situ / Reportes de herramientas de orientación y/o formación "/>
    <s v="N.A."/>
    <s v="9.073 Servidores"/>
    <s v="Plan de Desarrollo Pag 678 / Sec Gral -2015"/>
    <x v="1"/>
    <s v="Trimestral"/>
    <s v="Eficacia"/>
    <s v="Profesional universitario grado15"/>
    <s v="Profesional universitario grado15"/>
    <s v="Director (a) Distrital de Asuntos Disciplinarios"/>
    <x v="6"/>
    <x v="7"/>
    <x v="6"/>
    <n v="4000"/>
    <n v="2000"/>
    <x v="6"/>
    <x v="7"/>
    <n v="0"/>
    <m/>
    <m/>
  </r>
  <r>
    <x v="4"/>
    <x v="0"/>
    <x v="8"/>
    <s v="POSICIONAMIENTO COMO ENTE RECTOR"/>
    <x v="4"/>
    <s v="DIRECCIÓN DISTRITAL DE ASUNTOS DISCIPLINARIOS"/>
    <s v="Plan de Desarrollo"/>
    <s v="Proyecto de Inversión 7501"/>
    <s v="Procesos"/>
    <m/>
    <s v="Sumatoria del número de capacitaciones a operadores disciplinarios en temas del derecho disciplinarios"/>
    <s v="Número de Capacitaciones"/>
    <s v="Sumatoria de capacitaciones brindadas  en temas propios del derecho disciplinario"/>
    <s v="N.A."/>
    <s v="Suma del número de capacitaciones  a operadores disiciplinarios"/>
    <s v="N.A."/>
    <s v="Registro de asistencia in situ / Reportes de herramientas de orientación y/o formación "/>
    <s v="N.A."/>
    <s v="ND"/>
    <s v="ND"/>
    <x v="1"/>
    <s v="Trimestral"/>
    <s v="Eficacia"/>
    <s v="Profesional universitario grado15"/>
    <s v="Profesional universitario grado15"/>
    <s v="Director (a) Distrital de Asuntos Disciplinarios"/>
    <x v="2"/>
    <x v="2"/>
    <x v="2"/>
    <n v="1"/>
    <n v="0"/>
    <x v="7"/>
    <x v="8"/>
    <n v="0"/>
    <m/>
    <m/>
  </r>
  <r>
    <x v="5"/>
    <x v="1"/>
    <x v="9"/>
    <s v="OPTIMIZACIÓN DE PROCESOS"/>
    <x v="5"/>
    <s v="DIRECCIÓN DE GESTIÓN CORPORATIVA"/>
    <m/>
    <m/>
    <s v="Procesos"/>
    <m/>
    <s v="Promedio de los días utilizados para la asignación de las PQRS"/>
    <s v="días para asignar"/>
    <s v="Sumatoria de los días utilizados para la asignación de los PQRS"/>
    <s v="Total de PQRS asignadas a la Secretaría Jurídica Distrital"/>
    <s v="Se toma la fecha final (asignación) menos la fecha inicial (recibido) por cada PQRS, y se resta. Se suman para el total de días."/>
    <s v="Se suman todas la PQRs recibidas"/>
    <s v="Reporte del aplicativo SDQS"/>
    <s v="Reporte del aplicativo SDQS"/>
    <s v="ND"/>
    <s v="ND"/>
    <x v="3"/>
    <s v="Trimestral"/>
    <s v="Eficiencia"/>
    <s v="Técnico "/>
    <s v="Profesional Especializado"/>
    <s v="Director (a) de Gestión Corporativa"/>
    <x v="7"/>
    <x v="2"/>
    <x v="7"/>
    <n v="1"/>
    <n v="1"/>
    <x v="8"/>
    <x v="8"/>
    <n v="1"/>
    <m/>
    <m/>
  </r>
  <r>
    <x v="3"/>
    <x v="1"/>
    <x v="10"/>
    <s v="POSICIONAMIENTO COMO ENTE RECTOR"/>
    <x v="3"/>
    <s v="DIRECCIÓN DISTRITAL DE INSPECCIÓN, VIGILANCIA Y CONTROL DE PERSONAS JURÍDICAS SIN ÁNIMO DE LUCRO"/>
    <s v="Plan de Gestión"/>
    <m/>
    <m/>
    <m/>
    <s v="Porcentaje de avance del documento técnico para la formulación de política de IVC en el distrito capital"/>
    <s v="Documento Técnico"/>
    <s v="pendiente"/>
    <m/>
    <m/>
    <m/>
    <m/>
    <m/>
    <s v="ND"/>
    <s v="ND"/>
    <x v="2"/>
    <s v="Trimestral"/>
    <s v="Eficacia"/>
    <m/>
    <m/>
    <m/>
    <x v="7"/>
    <x v="8"/>
    <x v="8"/>
    <n v="1"/>
    <m/>
    <x v="8"/>
    <x v="9"/>
    <n v="0.3"/>
    <m/>
    <m/>
  </r>
  <r>
    <x v="3"/>
    <x v="1"/>
    <x v="11"/>
    <s v="RESPALDO JURÍDICO QUE GENERA CONFIANZA. "/>
    <x v="3"/>
    <s v="DIRECCIÓN DISTRITAL DE INSPECCIÓN, VIGILANCIA Y CONTROL DE PERSONAS JURÍDICAS SIN ÁNIMO DE LUCRO"/>
    <s v="Plan de Gestión"/>
    <m/>
    <m/>
    <m/>
    <s v="Porcentaje de avance en el fortalecmiento de un canal  de comunicaciónque optimice la atención a la ciudadanía"/>
    <m/>
    <m/>
    <m/>
    <m/>
    <m/>
    <m/>
    <m/>
    <m/>
    <m/>
    <x v="1"/>
    <s v="Trimestral"/>
    <s v="Eficacia"/>
    <m/>
    <m/>
    <m/>
    <x v="7"/>
    <x v="2"/>
    <x v="9"/>
    <m/>
    <m/>
    <x v="8"/>
    <x v="8"/>
    <s v="CUMPLIDA"/>
    <m/>
    <m/>
  </r>
  <r>
    <x v="2"/>
    <x v="1"/>
    <x v="12"/>
    <s v="MODERNIZACIÓN DE SISTEMAS DE INFORMACIÓN. "/>
    <x v="2"/>
    <s v="OFICINA DE TECNOLOGÍAS DE LA INFORMACIÓN Y LAS COMUNICACIONES "/>
    <m/>
    <s v="Plan de Gestión"/>
    <m/>
    <m/>
    <s v="Porcentaje de avance en la actualización del software administrativo y misional"/>
    <s v="% de actualización"/>
    <m/>
    <m/>
    <m/>
    <m/>
    <m/>
    <m/>
    <m/>
    <m/>
    <x v="1"/>
    <s v="Trimestral"/>
    <s v="Eficacia"/>
    <s v="por definir"/>
    <s v="por definir"/>
    <s v="Jefe Oficina TIC"/>
    <x v="6"/>
    <x v="9"/>
    <x v="10"/>
    <n v="0.3"/>
    <n v="0"/>
    <x v="6"/>
    <x v="10"/>
    <n v="0"/>
    <m/>
    <m/>
  </r>
  <r>
    <x v="4"/>
    <x v="1"/>
    <x v="13"/>
    <s v="OPTIMIZACIÓN DE PROCESOS"/>
    <x v="4"/>
    <s v="DIRECCIÓN DISTRITAL DE ASUNTOS DISCIPLINARIOS"/>
    <s v="Plan de Gestión"/>
    <s v="Procesos"/>
    <m/>
    <m/>
    <s v="Porcentaje de avance en la implementación de la herramienta de seguimiento y control a coNDuctas con mayor incidencia disiciplinaria"/>
    <s v="Herramienta de seguimiento y control"/>
    <m/>
    <m/>
    <m/>
    <m/>
    <m/>
    <m/>
    <m/>
    <m/>
    <x v="1"/>
    <s v="Trimestral"/>
    <s v="Eficacia"/>
    <m/>
    <m/>
    <m/>
    <x v="7"/>
    <x v="10"/>
    <x v="11"/>
    <m/>
    <m/>
    <x v="8"/>
    <x v="11"/>
    <n v="0.1"/>
    <m/>
    <m/>
  </r>
  <r>
    <x v="0"/>
    <x v="1"/>
    <x v="14"/>
    <s v="OPTIMIZACIÓN DE PROCESOS"/>
    <x v="0"/>
    <s v="DIRECCIÓN DISTRITAL DE DOCTRINA Y ASUNTOS NORMATIVOS"/>
    <s v="Plan de Gestión"/>
    <m/>
    <m/>
    <m/>
    <s v="Porcentaje de avance en la construcción y puesta en funcionamiento del comité de Doctrina."/>
    <s v="Construcción del Comité de Doctrina"/>
    <s v="Por definir"/>
    <s v="Por definir"/>
    <s v="Por definir"/>
    <s v="Por definir"/>
    <s v="Por definir"/>
    <s v="Por definir"/>
    <s v="Por definir"/>
    <s v="Por definir"/>
    <x v="1"/>
    <m/>
    <m/>
    <m/>
    <m/>
    <m/>
    <x v="7"/>
    <x v="2"/>
    <x v="9"/>
    <m/>
    <m/>
    <x v="8"/>
    <x v="8"/>
    <n v="0"/>
    <m/>
    <m/>
  </r>
  <r>
    <x v="6"/>
    <x v="1"/>
    <x v="15"/>
    <s v="POSICIONAMIENTO COMO ENTE RECTOR"/>
    <x v="6"/>
    <s v="DESPACHO SECRETARÍA JURÍDICA"/>
    <m/>
    <m/>
    <s v="Procesos"/>
    <m/>
    <s v="Porcentaje de avance del Plan de Comunicaciones de la Secretaría Jurídica Distrital"/>
    <s v="Acciones"/>
    <s v="Acciones ejecutadas en el periodo"/>
    <s v="Total acciones programdas en el Plan de la vigencia"/>
    <s v="Son las acciones programadas y cumplidas del Plan de Comunicaciones"/>
    <s v="Acciones programadas y aprobadas necesarias para llevar a cabo el plan de Comunicaciones"/>
    <s v="Plan de Comunicaciones / Informes de gestión"/>
    <s v="Plan de Comunicaciones / Informes de gestión"/>
    <s v="ND"/>
    <s v="ND"/>
    <x v="3"/>
    <s v="Trimestral"/>
    <s v="Eficacia"/>
    <s v="Profesional Universitario Grado 18"/>
    <s v="Profesional Universitario Grado 18"/>
    <s v="Asesor (a) Despacho"/>
    <x v="7"/>
    <x v="2"/>
    <x v="7"/>
    <n v="1"/>
    <n v="1"/>
    <x v="8"/>
    <x v="8"/>
    <m/>
    <m/>
    <m/>
  </r>
  <r>
    <x v="7"/>
    <x v="1"/>
    <x v="16"/>
    <s v="OPTIMIZACIÓN DE PROCESOS"/>
    <x v="7"/>
    <s v="OFICINA ASESORA DE PLANEACIÓN"/>
    <s v="Plan de Gestión"/>
    <m/>
    <m/>
    <m/>
    <s v="Porcentaje de avance en el diseño de una estrategia que mejore la gestión institucional en la SJD"/>
    <s v="Estrategia de mejora institucional"/>
    <s v="Diseño de una estrategia que mejore la gestión institucional en la SJD"/>
    <s v="N.A."/>
    <s v="Propuesta de mejora institucional"/>
    <s v="N.A."/>
    <s v="Plan de Trabajo de la Oap"/>
    <s v="N.A."/>
    <s v="ND"/>
    <s v="ND"/>
    <x v="2"/>
    <s v="Trimestral"/>
    <s v="Eficacia"/>
    <m/>
    <m/>
    <m/>
    <x v="7"/>
    <x v="8"/>
    <x v="8"/>
    <n v="0.9"/>
    <n v="1"/>
    <x v="8"/>
    <x v="9"/>
    <s v="ND"/>
    <m/>
    <m/>
  </r>
  <r>
    <x v="1"/>
    <x v="1"/>
    <x v="17"/>
    <s v="MODERNIZACIÓN DE SISTEMAS DE INFORMACIÓN. "/>
    <x v="1"/>
    <s v="DIRECCIÓN DISTRITAL DE POLÍTICA E INFORMÁTICA JURÍDICA"/>
    <s v="Plan de Gestión"/>
    <m/>
    <m/>
    <m/>
    <m/>
    <m/>
    <m/>
    <m/>
    <m/>
    <m/>
    <m/>
    <m/>
    <m/>
    <m/>
    <x v="1"/>
    <s v="Trimestral"/>
    <s v="Eficacia"/>
    <m/>
    <m/>
    <m/>
    <x v="7"/>
    <x v="2"/>
    <x v="12"/>
    <n v="0"/>
    <n v="0"/>
    <x v="8"/>
    <x v="8"/>
    <n v="0"/>
    <m/>
    <m/>
  </r>
  <r>
    <x v="8"/>
    <x v="1"/>
    <x v="18"/>
    <s v="POSICIONAMIENTO COMO ENTE RECTOR"/>
    <x v="8"/>
    <s v="DIRECCIÓN DISTRITAL DE DEFENSA JUDICIAL Y PREVENCIÓN DEL DAÑO ANTIJURÍDICO"/>
    <s v="Plan de Gestión"/>
    <m/>
    <m/>
    <m/>
    <s v="Porcentaje de Entidades Distritales con seguimiento a la información registrada en SIPROJ"/>
    <s v="Entidades Distritales"/>
    <s v="Cantidades de entidades con seguimiento "/>
    <s v="Total entidades registradas en siprojweb con actividades"/>
    <s v="Entidades con seguimiento con las cuales se realizan actividades de mejoramiento de la información registrada en el siprojweb"/>
    <s v="Sumatoria de las Entidades con seguimiento con las cuales se realizan actividades de mejoramiento de la información registrada en el siprojweb"/>
    <s v="SIPROJWEB"/>
    <s v="SIPROJWEB"/>
    <s v="ND"/>
    <s v="ND"/>
    <x v="3"/>
    <s v="Trimestral"/>
    <s v="Eficacia"/>
    <s v="Profesional Universitario Grado 1"/>
    <s v="Profesional Universitario Grado 1"/>
    <s v="Director(a) Distirtal de Defensa Judicial y Prevención del Daño Antijurídico  "/>
    <x v="7"/>
    <x v="2"/>
    <x v="7"/>
    <n v="1"/>
    <n v="1"/>
    <x v="8"/>
    <x v="8"/>
    <n v="0"/>
    <m/>
    <m/>
  </r>
  <r>
    <x v="8"/>
    <x v="0"/>
    <x v="19"/>
    <s v="RESPALDO JURÍDICO QUE GENERA CONFIANZA. "/>
    <x v="8"/>
    <s v="DIRECCIÓN DISTRITAL DE DEFENSA JUDICIAL Y PREVENCIÓN DEL DAÑO ANTIJURÍDICO"/>
    <s v="Plan de Desarrollo"/>
    <s v="Proyecto de Inversión 7501"/>
    <s v="PMR"/>
    <s v="procesos"/>
    <s v="División del valor de las pretensiones indexadas de los procesos terminados en el periodo de análisis"/>
    <s v="Nivel de ahorro"/>
    <s v="Valor de las pretenciones indexadas de los procesos terminados a favor del distrto"/>
    <s v="Valor total de las pretensiones indexadas de los procesos terminados durante el periodo de análisis, en el Distrto Capital"/>
    <s v="Sumatoria del valor de las pretensiones indexadas de los procesos terminados con sentencia ejecutoriada favorable al D.C."/>
    <s v="Sumatoria del valor de las pretensiones indexadas de los procesos terminados, desde el 1 de enero de 2016 hasta la fecha de análisis"/>
    <s v="Sistema de Información de Procesos Judiciales  SIPROJ WEB - Bogotá. "/>
    <s v="Sistema de Información de Procesos Judiciales  SIPROJ WEB - Bogotá. "/>
    <n v="0.82"/>
    <s v="Sistema de Información de Procesos Judiciales  SIPROJ WEB - Bogotá. "/>
    <x v="3"/>
    <s v="Trimestral"/>
    <s v="Eficiencia"/>
    <s v="Profesional Universitario Grado 1"/>
    <s v="Profesional Universitario Grado 1"/>
    <s v="Director(a) Distirtal de Defensa Judicial y Prevención del Daño Antijurídico  "/>
    <x v="8"/>
    <x v="11"/>
    <x v="13"/>
    <n v="0.82"/>
    <n v="0.82"/>
    <x v="9"/>
    <x v="12"/>
    <n v="0.89"/>
    <m/>
    <m/>
  </r>
  <r>
    <x v="9"/>
    <x v="1"/>
    <x v="20"/>
    <s v="OPTIMIZACIÓN DE PROCESOS"/>
    <x v="1"/>
    <s v="SUBSECRETARÍA JURÍDICA DISTRITAL"/>
    <s v="Plan de Gestión"/>
    <m/>
    <m/>
    <m/>
    <s v="Porcentaje de ejecución presupuestal del proyecto 7501"/>
    <s v="ejecución presupuestal "/>
    <s v="Valor de Registros presupuestales expedidos"/>
    <s v="Presupuesto disponible"/>
    <s v="Valor acumulado de los registros presupuestales expedidos por el proyecto 7501"/>
    <s v="Valor de la asignación inicial menos reducciones o traslados presupuestales "/>
    <s v="Secretaría de Hacienda Distrital, reporte PRDEIS"/>
    <s v="Secretaría de Hacienda Distrital, reporte PRDEIS"/>
    <n v="0.86409999999999998"/>
    <s v="Secretaría de Hacienda Distrital, reporte PRDEIS"/>
    <x v="3"/>
    <s v="Trimestral"/>
    <s v="Eficacia"/>
    <s v="PROFESIONAL ESPECIALIZADO DIRECCIUÓN CORPORATIVA"/>
    <s v="PROFESIONAL ESPECIALIZADO SUBSECRETARÍA"/>
    <s v="SUBSECRETARIO DE DESPACHO"/>
    <x v="7"/>
    <x v="12"/>
    <x v="14"/>
    <n v="0.95"/>
    <n v="0.95"/>
    <x v="8"/>
    <x v="13"/>
    <n v="0"/>
    <m/>
    <m/>
  </r>
  <r>
    <x v="8"/>
    <x v="1"/>
    <x v="21"/>
    <s v="POSICIONAMIENTO COMO ENTE RECTOR"/>
    <x v="8"/>
    <s v="DIRECCIÓN DISTRITAL DE DEFENSA JUDICIAL Y PREVENCIÓN DEL DAÑO ANTIJURÍDICO"/>
    <s v="Plan de Gestión"/>
    <m/>
    <m/>
    <m/>
    <s v="Sumatoria de documentos de análisis orientados a la prevención de Daño antijurídico"/>
    <s v="Documento de Análisis"/>
    <s v="Cantidad de proyectos normativos elaborados "/>
    <s v="NA"/>
    <s v="Documentos elaborados que contienen directrices o proyectos normativos de representación judicial y ectrajudicial para la Administración Distrital"/>
    <s v="NA"/>
    <s v="Por definir"/>
    <s v="Por definir"/>
    <n v="2"/>
    <s v="Por definir"/>
    <x v="1"/>
    <s v="Trimestral"/>
    <s v="Eficacia"/>
    <s v="Profesional Universitario Grado 1"/>
    <s v="Profesional Universitario Grado 1"/>
    <s v="Director(a) Distirtal de Defensa Judicial y Prevención del Daño Antijurídico  "/>
    <x v="7"/>
    <x v="6"/>
    <x v="2"/>
    <n v="2"/>
    <n v="2"/>
    <x v="8"/>
    <x v="14"/>
    <n v="0"/>
    <m/>
    <m/>
  </r>
  <r>
    <x v="5"/>
    <x v="1"/>
    <x v="22"/>
    <s v="OPTIMIZACIÓN DE PROCESOS"/>
    <x v="7"/>
    <s v="DIRECCIÓN DE GESTIÓN CORPORATIVA"/>
    <s v="Plan de Gestión"/>
    <m/>
    <m/>
    <m/>
    <s v="Porcentaje de avance de entrega de la propuesta de mejora continua de la Dirección de Gestión Corporativa"/>
    <s v="propuesta de mejora"/>
    <s v="Por definir"/>
    <s v="Por definir"/>
    <s v="Por definir"/>
    <s v="Por definir"/>
    <s v="Por definir"/>
    <s v="Por definir"/>
    <s v="Por definir"/>
    <s v="Por definir"/>
    <x v="1"/>
    <s v="Trimestral"/>
    <s v="Eficacia"/>
    <m/>
    <m/>
    <m/>
    <x v="7"/>
    <x v="2"/>
    <x v="9"/>
    <m/>
    <m/>
    <x v="8"/>
    <x v="8"/>
    <s v="CUMPLIDA"/>
    <m/>
    <m/>
  </r>
  <r>
    <x v="9"/>
    <x v="1"/>
    <x v="23"/>
    <s v="POSICIONAMIENTO COMO ENTE RECTOR"/>
    <x v="1"/>
    <s v="SUBSECRETARÍA JURÍDICA DISTRITAL"/>
    <s v="Plan de Gestión"/>
    <m/>
    <m/>
    <m/>
    <m/>
    <m/>
    <m/>
    <m/>
    <m/>
    <m/>
    <m/>
    <m/>
    <m/>
    <m/>
    <x v="4"/>
    <m/>
    <m/>
    <m/>
    <m/>
    <m/>
    <x v="9"/>
    <x v="13"/>
    <x v="15"/>
    <n v="1"/>
    <m/>
    <x v="10"/>
    <x v="15"/>
    <m/>
    <m/>
    <m/>
  </r>
  <r>
    <x v="3"/>
    <x v="1"/>
    <x v="24"/>
    <s v="MODERNIZACIÓN DE SISTEMAS DE INFORMACIÓN. "/>
    <x v="3"/>
    <s v="DIRECCIÓN DISTRITAL DE INSPECCIÓN, VIGILANCIA Y CONTROL DE PERSONAS JURÍDICAS SIN ÁNIMO DE LUCRO"/>
    <s v="Plan de Gestión"/>
    <m/>
    <m/>
    <m/>
    <s v="Porcentaje de avance de la estrategia para la optimización del SIPEJ"/>
    <m/>
    <m/>
    <m/>
    <m/>
    <m/>
    <m/>
    <m/>
    <m/>
    <m/>
    <x v="1"/>
    <s v="Trimestral"/>
    <s v="Eficacia"/>
    <m/>
    <m/>
    <m/>
    <x v="7"/>
    <x v="2"/>
    <x v="9"/>
    <m/>
    <m/>
    <x v="8"/>
    <x v="8"/>
    <s v="CUMPLIDA"/>
    <m/>
    <m/>
  </r>
  <r>
    <x v="7"/>
    <x v="1"/>
    <x v="25"/>
    <s v="POSICIONAMIENTO COMO ENTE RECTOR"/>
    <x v="7"/>
    <s v="OFICINA ASESORA DE PLANEACIÓN"/>
    <s v="Plan de Gestión"/>
    <m/>
    <m/>
    <m/>
    <s v="Número de estrategias de posicionamiento de la OAP"/>
    <s v="Estrategias de posicionamiento"/>
    <s v="Número de estrategias de posicionamiento estructuradas por la OAP"/>
    <s v="N.A."/>
    <s v="Cantidad de estrategias de posicionamiento de la gestión de la OAP, estructuradas"/>
    <s v="N.A."/>
    <s v="Informe de gestión de la OAP"/>
    <s v="N.A."/>
    <s v="ND"/>
    <s v="ND"/>
    <x v="1"/>
    <s v="Semestral"/>
    <s v="Eficacia"/>
    <m/>
    <m/>
    <m/>
    <x v="7"/>
    <x v="14"/>
    <x v="7"/>
    <n v="1"/>
    <m/>
    <x v="8"/>
    <x v="16"/>
    <s v="ND"/>
    <m/>
    <m/>
  </r>
  <r>
    <x v="8"/>
    <x v="0"/>
    <x v="26"/>
    <s v="POSICIONAMIENTO COMO ENTE RECTOR"/>
    <x v="8"/>
    <s v="DIRECCIÓN DISTRITAL DE DEFENSA JUDICIAL Y PREVENCIÓN DEL DAÑO ANTIJURÍDICO"/>
    <s v="Plan de Desarrollo"/>
    <s v="Resultado"/>
    <s v="Procesos"/>
    <m/>
    <s v="Demandas ganadas por el Distrito / Total demandas X 100"/>
    <s v="Demandas ganadas"/>
    <s v="Total demandas contra el Distrito, casos ganados por el Distrito"/>
    <s v="Total demandas contra el Distrito"/>
    <s v="Por definir"/>
    <s v="Por definir"/>
    <s v="Sistema de Información de Procesos Judiciales  SIPROJ WEB - Bogotá. "/>
    <s v="Sistema de Información de Procesos Judiciales  SIPROJ WEB - Bogotá. "/>
    <n v="0.82"/>
    <s v="Sistema de Información de Procesos Judiciales  SIPROJ WEB - Bogotá. "/>
    <x v="3"/>
    <s v="Trimestral"/>
    <s v="Eficiencia"/>
    <s v="Profesional Universitario Grado 1"/>
    <s v="Profesional Universitario Grado 1"/>
    <s v="Director(a) Distirtal de Defensa Judicial y Prevención del Daño Antijurídico  "/>
    <x v="8"/>
    <x v="11"/>
    <x v="13"/>
    <n v="0.82"/>
    <n v="0.82"/>
    <x v="11"/>
    <x v="17"/>
    <n v="0.86880000000000002"/>
    <m/>
    <m/>
  </r>
  <r>
    <x v="5"/>
    <x v="1"/>
    <x v="27"/>
    <s v="OPTIMIZACIÓN DE PROCESOS"/>
    <x v="9"/>
    <s v="DIRECCIÓN DE GESTIÓN CORPORATIVA"/>
    <m/>
    <m/>
    <s v="Procesos"/>
    <m/>
    <s v="Porcentaje de ejecución presupuestal"/>
    <s v="presupuesto ejecutado"/>
    <s v="Presupuesto ejecutado"/>
    <s v="Presupuesto disponible"/>
    <s v="Valor acumulado de los registros presupuestales"/>
    <s v="Resultado de la apropiación inicial y las modificaciones que se den a la apropiación (suspenciones, reducciones, adiciones)"/>
    <s v="SECRETARÍA DE HACIEndA - REPORTE PREDIS"/>
    <s v="SECRETARÍA DE HACIEndA - REPORTE PREDIS"/>
    <n v="0.63"/>
    <s v="SECRETARÍA DE HACIEndA - REPORTE PREDIS 2016"/>
    <x v="2"/>
    <s v="Trimestral"/>
    <s v="Eficacia"/>
    <s v="Profesional Universitario"/>
    <s v="Profesional Especializado"/>
    <s v="Director (a) de Gestión Corporativa"/>
    <x v="7"/>
    <x v="15"/>
    <x v="16"/>
    <n v="0.93"/>
    <n v="0.94"/>
    <x v="8"/>
    <x v="18"/>
    <s v="ND"/>
    <m/>
    <m/>
  </r>
  <r>
    <x v="0"/>
    <x v="1"/>
    <x v="28"/>
    <s v="OPTIMIZACIÓN DE PROCESOS"/>
    <x v="0"/>
    <s v="DIRECCIÓN DISTRITAL DE DOCTRINA Y ASUNTOS NORMATIVOS"/>
    <s v="Plan de Gestión"/>
    <m/>
    <m/>
    <m/>
    <s v="Porcentaje de Implementación de la herramienta de seguimiento de la DDDAN"/>
    <s v="Herramienta de Seguimiento"/>
    <s v="Por definir"/>
    <s v="Por definir"/>
    <s v="Por definir"/>
    <s v="Por definir"/>
    <s v="Por definir"/>
    <s v="Por definir"/>
    <s v="Por definir"/>
    <s v="Por definir"/>
    <x v="1"/>
    <m/>
    <m/>
    <m/>
    <m/>
    <m/>
    <x v="7"/>
    <x v="10"/>
    <x v="11"/>
    <m/>
    <m/>
    <x v="8"/>
    <x v="11"/>
    <m/>
    <m/>
    <m/>
  </r>
  <r>
    <x v="5"/>
    <x v="1"/>
    <x v="29"/>
    <s v="POSICIONAMIENTO COMO ENTE RECTOR"/>
    <x v="10"/>
    <s v="DIRECCIÓN DE GESTIÓN CORPORATIVA"/>
    <s v="Plan de Gestión"/>
    <m/>
    <m/>
    <m/>
    <s v="Porcentaje de avance en la implementación de un modelo de gestión del talento humano."/>
    <s v="Modelo de Gestión del Talento Humano de "/>
    <s v="Por definir"/>
    <s v="Por definir"/>
    <s v="Por definir"/>
    <s v="Por definir"/>
    <s v="Por definir"/>
    <s v="Por definir"/>
    <s v="Por definir"/>
    <s v="Por definir"/>
    <x v="2"/>
    <s v="Trimestral"/>
    <s v="Eficacia"/>
    <m/>
    <m/>
    <m/>
    <x v="7"/>
    <x v="16"/>
    <x v="17"/>
    <n v="0.9"/>
    <n v="1"/>
    <x v="8"/>
    <x v="19"/>
    <n v="0"/>
    <m/>
    <m/>
  </r>
  <r>
    <x v="5"/>
    <x v="1"/>
    <x v="30"/>
    <s v="OPTIMIZACIÓN DE PROCESOS"/>
    <x v="11"/>
    <s v="DIRECCIÓN DE GESTIÓN CORPORATIVA"/>
    <m/>
    <s v="Plan de Gestión"/>
    <s v="Procesos"/>
    <m/>
    <s v="Avance en la implementación del Modelo de Gestión Documental de la SJD"/>
    <s v="Modelo de gestión documental sostenible"/>
    <s v="Fases del modelo de gestión documental implementadas"/>
    <s v="Total de fases definidas para la implementación  del MGD"/>
    <s v="Número de fases implementadas en su totalidad, del modelo de Gestión Documental MGD"/>
    <s v="Fases definidas en el Plan de Trabajo, necesarias para implementar el MGD"/>
    <s v="Plan de Trabajo para la implementación del MGD"/>
    <s v="Plan de Trabajo para la implementación del MGD"/>
    <s v="ND"/>
    <s v="ND"/>
    <x v="1"/>
    <s v="Trimestral"/>
    <s v="Eficacia"/>
    <s v="Auxiliar administrativo DGC"/>
    <s v="Profesional Especializado DGC"/>
    <s v="Director (a) de Gestión Corporativa"/>
    <x v="7"/>
    <x v="17"/>
    <x v="11"/>
    <n v="0.1"/>
    <n v="0"/>
    <x v="8"/>
    <x v="20"/>
    <n v="0"/>
    <m/>
    <m/>
  </r>
  <r>
    <x v="7"/>
    <x v="0"/>
    <x v="31"/>
    <s v="OPTIMIZACIÓN DE PROCESOS"/>
    <x v="7"/>
    <s v="OFICINA ASESORA DE PLANEACIÓN"/>
    <m/>
    <s v="Proyecto de Inversión 7502"/>
    <m/>
    <m/>
    <s v="Porcentaje de implementación del Sistema Integrado de Gestión de la Secretaría Jurídica"/>
    <s v="Porcentaje de Implementación"/>
    <s v="Etapas realizadas para la implementación del SIG"/>
    <s v="Etapas definidas para la implementación del SIG"/>
    <s v="Se definieron etapas de implementación, articulación y mantenimiento"/>
    <s v="Etapas culminadas conforme a las especificaciones"/>
    <s v="Informe de gestión de la OAP"/>
    <s v="Plan de Trabajo para la implementación del SIG"/>
    <s v="ND"/>
    <s v="ND"/>
    <x v="1"/>
    <s v="Trimestral"/>
    <s v="Eficacia"/>
    <s v="Contratista OAP"/>
    <s v="Contratista OAP"/>
    <s v="JEFE OAP"/>
    <x v="10"/>
    <x v="8"/>
    <x v="18"/>
    <n v="0.2"/>
    <n v="0.1"/>
    <x v="12"/>
    <x v="10"/>
    <n v="0.04"/>
    <m/>
    <m/>
  </r>
  <r>
    <x v="1"/>
    <x v="1"/>
    <x v="32"/>
    <s v="RESPALDO JURÍDICO QUE GENERA CONFIANZA. "/>
    <x v="1"/>
    <s v="DIRECCIÓN DISTRITAL DE POLÍTICA E INFORMÁTICA JURÍDICA"/>
    <s v="Plan de Gestión"/>
    <m/>
    <m/>
    <m/>
    <m/>
    <m/>
    <m/>
    <m/>
    <m/>
    <m/>
    <m/>
    <m/>
    <m/>
    <m/>
    <x v="3"/>
    <s v="Trimestral"/>
    <s v="Eficacia"/>
    <m/>
    <m/>
    <m/>
    <x v="7"/>
    <x v="2"/>
    <x v="7"/>
    <n v="1"/>
    <n v="1"/>
    <x v="8"/>
    <x v="8"/>
    <s v="ND"/>
    <m/>
    <m/>
  </r>
  <r>
    <x v="7"/>
    <x v="1"/>
    <x v="33"/>
    <s v="OPTIMIZACIÓN DE PROCESOS"/>
    <x v="7"/>
    <s v="OFICINA ASESORA DE PLANEACIÓN"/>
    <s v="Plan de Gestión"/>
    <m/>
    <m/>
    <s v="procesos"/>
    <s v="Número de Informes de seguimiento de la gestión de la SJD bajo la herramienta BSC"/>
    <s v="Informes de seguimiento a la gestión institucional"/>
    <s v="Número de informes de seguimiento a la gestión institucional presentados"/>
    <s v="N.A."/>
    <s v="Corresponde a los informes productos de los seguimientos a la gestión de la Entidad"/>
    <s v="N.A."/>
    <s v="Informes de seguimiento y gestión institucional"/>
    <s v="N.A."/>
    <s v="ND"/>
    <s v="ND"/>
    <x v="1"/>
    <s v="Anual"/>
    <s v="Eficacia"/>
    <m/>
    <m/>
    <m/>
    <x v="7"/>
    <x v="2"/>
    <x v="19"/>
    <n v="4"/>
    <n v="4"/>
    <x v="8"/>
    <x v="8"/>
    <n v="0"/>
    <m/>
    <m/>
  </r>
  <r>
    <x v="1"/>
    <x v="1"/>
    <x v="34"/>
    <s v="POSICIONAMIENTO COMO ENTE RECTOR"/>
    <x v="1"/>
    <s v="DIRECCIÓN DISTRITAL DE POLÍTICA E INFORMÁTICA JURÍDICA"/>
    <s v="Plan de Gestión"/>
    <m/>
    <m/>
    <m/>
    <m/>
    <m/>
    <m/>
    <m/>
    <m/>
    <m/>
    <m/>
    <m/>
    <m/>
    <m/>
    <x v="1"/>
    <s v="Trimestral"/>
    <s v="Eficacia"/>
    <m/>
    <m/>
    <m/>
    <x v="7"/>
    <x v="18"/>
    <x v="20"/>
    <n v="8"/>
    <n v="8"/>
    <x v="8"/>
    <x v="21"/>
    <n v="0"/>
    <m/>
    <m/>
  </r>
  <r>
    <x v="4"/>
    <x v="1"/>
    <x v="35"/>
    <s v="OPTIMIZACIÓN DE PROCESOS"/>
    <x v="4"/>
    <s v="DIRECCIÓN DISTRITAL DE ASUNTOS DISCIPLINARIOS"/>
    <s v="Plan de Gestión"/>
    <s v="Procesos"/>
    <m/>
    <m/>
    <s v="Porcentaje de avance en la metodología de verificación de la impelementación y actualización del SID"/>
    <s v="Metodología de verificación"/>
    <m/>
    <m/>
    <m/>
    <m/>
    <m/>
    <m/>
    <m/>
    <m/>
    <x v="1"/>
    <s v="Trimestral"/>
    <s v="Eficacia"/>
    <m/>
    <m/>
    <m/>
    <x v="7"/>
    <x v="19"/>
    <x v="11"/>
    <n v="0.2"/>
    <m/>
    <x v="8"/>
    <x v="22"/>
    <n v="0"/>
    <m/>
    <m/>
  </r>
  <r>
    <x v="5"/>
    <x v="1"/>
    <x v="36"/>
    <s v="OPTIMIZACIÓN DE PROCESOS"/>
    <x v="10"/>
    <s v="DIRECCIÓN DE GESTIÓN CORPORATIVA"/>
    <m/>
    <m/>
    <s v="Procesos"/>
    <m/>
    <s v="Promedio De las evaluaciones de satisfacción realizadas por los diferentes componentes del proceso"/>
    <s v="Nivel de Satisfacción"/>
    <s v="Niveles de satisafcción ponderados"/>
    <s v="N.A."/>
    <s v="El promedio del nivel de percepción por parte de los servidpores de la SJD, respecto de componentes de la Gestión del Talento Humano"/>
    <s v="N.A."/>
    <s v="Encuestas tabuladas y registradas en la matriz de satisfacción del Talento Humano"/>
    <s v="N.A."/>
    <s v="ND"/>
    <s v="ND"/>
    <x v="3"/>
    <s v="Semestral"/>
    <s v="Efectividad"/>
    <s v="Técnico DGC"/>
    <s v="Profesional Especializado"/>
    <s v="Director (a) de Gestión Corporativa"/>
    <x v="7"/>
    <x v="15"/>
    <x v="21"/>
    <n v="0.92"/>
    <n v="0.93"/>
    <x v="8"/>
    <x v="23"/>
    <s v="ND"/>
    <m/>
    <m/>
  </r>
  <r>
    <x v="10"/>
    <x v="1"/>
    <x v="37"/>
    <s v="OPTIMIZACIÓN DE PROCESOS"/>
    <x v="12"/>
    <s v="OFICINA DE CONTROL INTERNO"/>
    <m/>
    <s v="Plan de Gestión"/>
    <s v="Procesos"/>
    <m/>
    <s v="Sumatoria de las actividades realizadas dentro del Plan de Auditoría /_x000a_Total actividades del Plan de Auditoría"/>
    <s v="Actividades del Plan de Auditoría"/>
    <s v="N° de Actividades desarrolladas del Plan de Auditoría"/>
    <s v="Actividades Programadas en el Plan de Auditoría"/>
    <s v="Cantidad  de actividades realizadas en el Plan de Auditoría"/>
    <s v="Cantidad de actividades programadas en el Plan Anual de Auditoria"/>
    <s v="Informes de las actividades realizadas."/>
    <s v="Plan Anual de Auditoria."/>
    <s v="ND"/>
    <s v="ND"/>
    <x v="1"/>
    <s v="Trimestral"/>
    <s v="Eficacia"/>
    <s v="Profesional Universitario 10"/>
    <s v="Profesional Especialziado Grado 24"/>
    <s v="Jefe Oficina de Control Interno"/>
    <x v="7"/>
    <x v="2"/>
    <x v="7"/>
    <n v="1"/>
    <n v="1"/>
    <x v="8"/>
    <x v="8"/>
    <n v="0"/>
    <m/>
    <m/>
  </r>
  <r>
    <x v="10"/>
    <x v="1"/>
    <x v="38"/>
    <s v="OPTIMIZACIÓN DE PROCESOS"/>
    <x v="12"/>
    <s v="OFICINA DE CONTROL INTERNO"/>
    <m/>
    <s v="Plan de Gestión"/>
    <s v="Procesos"/>
    <m/>
    <s v="Sumatoria de seguimientos al Plan de Mejoramiento."/>
    <s v="Seguimientos"/>
    <s v="Número de seguimientos realizados al Plan de Mejoramiento"/>
    <s v="N.A."/>
    <s v="Cantidad  de seguimientos al Plan de Mejoramiento realizados en la vigencia a las diferentes dependencias de la SJD"/>
    <s v="N.A."/>
    <s v="Informe de auditorías o seguimientos con  sugerencias o recomendaciones."/>
    <s v="N.A."/>
    <s v="ND"/>
    <s v="ND"/>
    <x v="1"/>
    <s v="Semestral"/>
    <s v="Eficacia"/>
    <s v="Profesional Universitario 10"/>
    <s v="Profesional Especialziado Grado 24"/>
    <s v="Jefe Oficina de Control Interno"/>
    <x v="7"/>
    <x v="20"/>
    <x v="22"/>
    <s v="finalizado"/>
    <s v="finalizado"/>
    <x v="8"/>
    <x v="15"/>
    <m/>
    <m/>
    <m/>
  </r>
  <r>
    <x v="9"/>
    <x v="0"/>
    <x v="39"/>
    <s v="OPTIMIZACIÓN DE PROCESOS"/>
    <x v="1"/>
    <s v="SUBSECRETARÍA JURÍDICA DISTRITAL"/>
    <s v="Plan de Desarrollo"/>
    <s v="Resultado"/>
    <m/>
    <m/>
    <s v="Promedio ponderado de las evaluaciones a las preguntas de la encuesta de percepción"/>
    <s v="Nivel de satisfacción"/>
    <s v="Nivel de percepción ponderada de la encuesta de Coordinación Jurídica Distrital"/>
    <s v="N.A."/>
    <s v="Lograr una percepción favorable de la Coordinación Jurídica Distrital superior al 88%, a través de la emisión de conceptos jurídicos, eventos de orientación y realización estudios temas de alto impacto en el Distrito Capital, Se tabulan las encuestas enviadas a las entidades distritales y se promedio la percepción "/>
    <s v="N.A."/>
    <s v="Informe de las encuesta"/>
    <m/>
    <n v="0.88"/>
    <s v="Encuesta de percepción año 2016"/>
    <x v="3"/>
    <s v="Semestral"/>
    <s v="Efectividad"/>
    <s v="Profesional Especializado"/>
    <s v="Profesional Especializado"/>
    <s v="Subsecretario Jurídico"/>
    <x v="11"/>
    <x v="21"/>
    <x v="23"/>
    <n v="0.88"/>
    <n v="0.88"/>
    <x v="9"/>
    <x v="24"/>
    <s v="ND"/>
    <m/>
    <m/>
  </r>
  <r>
    <x v="2"/>
    <x v="1"/>
    <x v="40"/>
    <s v="MODERNIZACIÓN DE SISTEMAS DE INFORMACIÓN. "/>
    <x v="2"/>
    <s v="OFICINA DE TECNOLOGÍAS DE LA INFORMACIÓN Y LAS COMUNICACIONES "/>
    <s v="Procesos"/>
    <s v="Proyecto de Inversión 7508"/>
    <s v="Plan de Gestión"/>
    <m/>
    <s v="Porcentaje de avance en la implementación de la infraestructura  tecnologica que soporta los Sistemas de Información Jurídicos"/>
    <s v="Implementación de la infraestructura  tecnologica"/>
    <s v="Sumatoria del avance en la implementación de la infraestructura  tecnologica que soporta los Sistemas de Información Jurídicos"/>
    <s v="N.A."/>
    <s v="Acciones de adecuación de la infraestructura tecnológica (redes, equipos, conectividad)"/>
    <s v="N.A."/>
    <m/>
    <s v="N.A."/>
    <m/>
    <m/>
    <x v="1"/>
    <s v="Trimestral"/>
    <s v="Eficacia"/>
    <s v="por definir"/>
    <s v="por definir"/>
    <s v="Jefe Oficina TIC"/>
    <x v="12"/>
    <x v="22"/>
    <x v="18"/>
    <n v="0.3"/>
    <n v="0.2"/>
    <x v="13"/>
    <x v="25"/>
    <n v="0"/>
    <m/>
    <m/>
  </r>
  <r>
    <x v="3"/>
    <x v="1"/>
    <x v="41"/>
    <s v="OPTIMIZACIÓN DE PROCESOS"/>
    <x v="3"/>
    <s v="DIRECCIÓN DISTRITAL DE INSPECCIÓN, VIGILANCIA Y CONTROL DE PERSONAS JURÍDICAS SIN ÁNIMO DE LUCRO"/>
    <s v="Plan de Gestión"/>
    <m/>
    <m/>
    <m/>
    <s v="Procentaje de procesos administrativos sancionatorios terminados"/>
    <m/>
    <s v="pendiente"/>
    <m/>
    <m/>
    <m/>
    <m/>
    <m/>
    <m/>
    <m/>
    <x v="3"/>
    <s v="Trimestral"/>
    <s v="Eficacia"/>
    <m/>
    <m/>
    <m/>
    <x v="7"/>
    <x v="23"/>
    <x v="24"/>
    <n v="0.8"/>
    <n v="0.8"/>
    <x v="8"/>
    <x v="23"/>
    <s v="ND"/>
    <m/>
    <m/>
  </r>
  <r>
    <x v="8"/>
    <x v="1"/>
    <x v="42"/>
    <s v="POSICIONAMIENTO COMO ENTE RECTOR"/>
    <x v="8"/>
    <s v="DIRECCIÓN DISTRITAL DE DEFENSA JUDICIAL Y PREVENCIÓN DEL DAÑO ANTIJURÍDICO"/>
    <s v="Plan de Gestión"/>
    <s v="Procesos"/>
    <m/>
    <m/>
    <s v="Porcentaje de procesos judiciales y extrajudiciales de la D.D.D.J. representados jurídicamente"/>
    <s v="Procesos judiciales y extrajudiciales"/>
    <s v="Cantidad de procesos representados extrajudicialmente"/>
    <s v="Procesos a representar extrajudicialmente por la SJD"/>
    <s v="Procesos con representación legal a través de los abogados de la DDDJPDA"/>
    <s v="Procesos registrados con representación legal a través de los abogados de la DDDJPDA"/>
    <s v="SIPROJWEB"/>
    <s v="SIPROJWEB"/>
    <s v="ND"/>
    <s v="ND"/>
    <x v="3"/>
    <s v="Trimestral"/>
    <s v="Eficacia"/>
    <s v="Profesional Universitario Grado 1"/>
    <s v="Profesional Universitario Grado 1"/>
    <s v="Director(a) Distirtal de Defensa Judicial y Prevención del Daño Antijurídico  "/>
    <x v="7"/>
    <x v="2"/>
    <x v="7"/>
    <n v="1"/>
    <n v="1"/>
    <x v="8"/>
    <x v="8"/>
    <s v="ND"/>
    <m/>
    <m/>
  </r>
  <r>
    <x v="9"/>
    <x v="1"/>
    <x v="43"/>
    <s v="OPTIMIZACIÓN DE PROCESOS"/>
    <x v="1"/>
    <s v="SUBSECRETARÍA JURÍDICA DISTRITAL"/>
    <s v="Plan de Gestión"/>
    <m/>
    <m/>
    <m/>
    <s v="Promedio de requeirimientos jurídicos gestionados dntro d los tiempos estbalecidos"/>
    <s v="Requerimientos Jurídicos"/>
    <s v="Número de requerimientos tramitados de la Subsecretaría"/>
    <s v="Número de requerimientos que ingresan a la subsecretaría"/>
    <s v="Requerimientos gestionados en un periodo de tiempo determinado"/>
    <s v="Descargue de los trámites gestioandos por la Subsecretaría en determinado tiempo"/>
    <s v="Excel administradp por la Secretaria de la Subsecretaría"/>
    <s v="Excel administradp por la Secretaria de la Subsecretaría"/>
    <s v="N.D."/>
    <s v="N.D."/>
    <x v="3"/>
    <s v="Trimestral"/>
    <s v="Eficacia"/>
    <s v="Secretaria Subsecretaría"/>
    <s v="Profesional Especializado"/>
    <s v="SUBSECRETARIO DE DESPACHO"/>
    <x v="7"/>
    <x v="2"/>
    <x v="7"/>
    <n v="1"/>
    <n v="1"/>
    <x v="8"/>
    <x v="8"/>
    <s v="ND"/>
    <m/>
    <m/>
  </r>
  <r>
    <x v="5"/>
    <x v="1"/>
    <x v="44"/>
    <s v="OPTIMIZACIÓN DE PROCESOS"/>
    <x v="13"/>
    <s v="DIRECCIÓN DE GESTIÓN CORPORATIVA"/>
    <m/>
    <m/>
    <s v="Procesos"/>
    <m/>
    <s v="Sumatoria de solicitudes atendidas, dividido total de servicios requeridos"/>
    <s v="Servivios atendidos"/>
    <s v="Solicitudes de servicios atendidos"/>
    <s v="Solicitudes de servicios demandas"/>
    <s v="Son los requerimientos de servicios efecrtivamente prestados"/>
    <s v="Son las solicitudes de servicios de logísticaviabilizados (cafetería, personal de apoyo, transporte, entre otros)"/>
    <s v="Cuadro de control de consolidación de solicitud de servicios"/>
    <s v="Cuadro de control de consolidación de solicitud de servicios"/>
    <s v="ND"/>
    <s v="ND"/>
    <x v="3"/>
    <s v="Trimestral"/>
    <s v="Eficacia"/>
    <s v="Auxiliar administrativo de la DGC"/>
    <s v="Profesional Especializado"/>
    <s v="Director (a) de Gestión Corporativa"/>
    <x v="7"/>
    <x v="2"/>
    <x v="7"/>
    <n v="1"/>
    <n v="1"/>
    <x v="8"/>
    <x v="8"/>
    <s v="ND"/>
    <m/>
    <m/>
  </r>
  <r>
    <x v="5"/>
    <x v="1"/>
    <x v="45"/>
    <s v="OPTIMIZACIÓN DE PROCESOS"/>
    <x v="14"/>
    <s v="DIRECCIÓN DE GESTIÓN CORPORATIVA"/>
    <m/>
    <m/>
    <s v="Procesos"/>
    <m/>
    <s v="(Número de actos administrativos  publicados, comunicados y/o notificados / Total de actos administrativos recibidos)*100 "/>
    <s v="Actos Adminsitrativos"/>
    <s v="Actos Administrativos publicados, comunicados y/o notificados."/>
    <s v="Total de Actos Administrativos recibidos"/>
    <s v="Cantidad de actos administrativos que se publicaron, comunicarón y/o notificaron, según lo establecido en el acto."/>
    <s v="Cantidad de actos Administrativos recibidos en el proceso de Notificaciones"/>
    <s v="Base de datos proceso de Notificaciones"/>
    <s v="Base de datos proceso de Notificaciones"/>
    <s v="ND"/>
    <s v="ND"/>
    <x v="3"/>
    <s v="Trimestral"/>
    <s v="Eficacia"/>
    <s v="Auxiliar / Secretaria"/>
    <s v="Profesional Especializado"/>
    <s v="Director (a) de Gestión Corporativa"/>
    <x v="7"/>
    <x v="2"/>
    <x v="7"/>
    <n v="1"/>
    <n v="1"/>
    <x v="8"/>
    <x v="8"/>
    <s v="ND"/>
    <m/>
    <m/>
  </r>
  <r>
    <x v="5"/>
    <x v="1"/>
    <x v="46"/>
    <s v="OPTIMIZACIÓN DE PROCESOS"/>
    <x v="15"/>
    <s v="DIRECCIÓN DE GESTIÓN CORPORATIVA"/>
    <m/>
    <m/>
    <s v="Procesos"/>
    <m/>
    <s v="Número de solicitudes de contratación tramitadas satisfactoriamente, divididas en el total de solicitudes radicadas ante la DGC"/>
    <s v="Solicitudes de gestión contractual tramitadas"/>
    <s v="Número de contratos elaborados para firma del ordenador del gasto"/>
    <s v="Total de solicitudes de contratación radicadas"/>
    <s v="Corresponde a las minutas de contrato entregados para firma"/>
    <s v="La variable aplica para las solicitudes de contratación directa que corresponden al 70% de la contratación de la entidad."/>
    <s v="Cuadro de control solicitudes de contratación"/>
    <s v="SIGA"/>
    <s v="ND"/>
    <s v="ND"/>
    <x v="3"/>
    <s v="Trimestral"/>
    <s v="Eficacia"/>
    <s v="Auxiliar / Secretaria"/>
    <s v="Profesional Especializado"/>
    <s v="Director (a) de Gestión Corporativa"/>
    <x v="7"/>
    <x v="2"/>
    <x v="7"/>
    <n v="1"/>
    <n v="1"/>
    <x v="8"/>
    <x v="8"/>
    <s v="ND"/>
    <m/>
    <m/>
  </r>
  <r>
    <x v="7"/>
    <x v="1"/>
    <x v="47"/>
    <s v="OPTIMIZACIÓN DE PROCESOS"/>
    <x v="7"/>
    <s v="OFICINA ASESORA DE PLANEACIÓN"/>
    <m/>
    <s v="Proyecto de Inversión 7502"/>
    <m/>
    <m/>
    <s v="Cumplimiento del plan de trabajo para la Construcción de la Plataforma Estratégica de la Secretaría Jurídica Distrital"/>
    <s v="Fases de implementación"/>
    <s v="Fases definidas para la implementación de la Plataforma estratégica de la Entidad"/>
    <s v="N.A."/>
    <s v="Corresponde al nivel de avance de la Plataforma estratégica"/>
    <s v="N.A."/>
    <s v="Informes de seguimiento y gestión institucional"/>
    <s v="N.A."/>
    <s v="ND"/>
    <s v="ND"/>
    <x v="1"/>
    <s v="Trimestral"/>
    <s v="Eficacia"/>
    <s v="Contratista OAP"/>
    <s v="Contratista OAP"/>
    <s v="JEFE OAP"/>
    <x v="2"/>
    <x v="14"/>
    <x v="9"/>
    <m/>
    <m/>
    <x v="14"/>
    <x v="20"/>
    <s v="CUMPLIDA"/>
    <m/>
    <m/>
  </r>
  <r>
    <x v="7"/>
    <x v="0"/>
    <x v="48"/>
    <s v="OPTIMIZACIÓN DE PROCESOS"/>
    <x v="7"/>
    <s v="OFICINA ASESORA DE PLANEACIÓN"/>
    <m/>
    <s v="Proyecto de Inversión 7502"/>
    <m/>
    <m/>
    <s v="Porcentaje de avance en la implementación de la Arquitectura Empresarial de la Secretaría Jurídica Distrital"/>
    <s v="Nivel de Implementación"/>
    <s v="Actividades desarrolladas para implementar y/o articular la Arquitectura Empresarial en la Secretaría Jurídica Distrital"/>
    <s v="Actividades programadas para la implementación y/o articulación de la Arquitectura Empresarial en la SJD "/>
    <s v="Actividades, tareas o compromisos desarrollados en el marco de la A.E."/>
    <s v="Lineamientos temáticos definidos para desarrollar y ajustar el modelo de operación edl SJD"/>
    <s v="Informe de Gestión de contratista / Documento de Trabajo A.E."/>
    <s v="Porpuesta de implementación de A.E."/>
    <s v="ND"/>
    <s v="ND"/>
    <x v="2"/>
    <s v="Trimestral"/>
    <s v="Eficacia"/>
    <s v="Contratista OAP"/>
    <s v="Contratista OAP"/>
    <s v="JEFE OAP"/>
    <x v="7"/>
    <x v="14"/>
    <x v="11"/>
    <n v="1"/>
    <m/>
    <x v="8"/>
    <x v="16"/>
    <n v="0.15"/>
    <m/>
    <m/>
  </r>
  <r>
    <x v="2"/>
    <x v="1"/>
    <x v="49"/>
    <s v="MODERNIZACIÓN DE SISTEMAS DE INFORMACIÓN. "/>
    <x v="2"/>
    <s v="OFICINA DE TECNOLOGÍAS DE LA INFORMACIÓN Y LAS COMUNICACIONES "/>
    <m/>
    <s v="Plan de Gestión"/>
    <m/>
    <m/>
    <s v="Porcentaje de avance en la implementación de la arquitectura empresarial TIC en la Secretaría Jurídica Distrital"/>
    <s v="Arquietectuta Empresarial TIC implementada"/>
    <s v="Sumatoria del avance en la implementación de la arquietectura TIC"/>
    <s v="N.A."/>
    <s v="Fases definidas para la implementación del modelo de arquitectura TIC en la SJD"/>
    <s v="N.A."/>
    <m/>
    <s v="N.A."/>
    <s v="ND"/>
    <s v="ND"/>
    <x v="1"/>
    <s v="Trimestral"/>
    <s v="Eficacia"/>
    <s v="Profesional Especializado"/>
    <s v="Profesional Especializado"/>
    <s v="Jefe Oficina TIC"/>
    <x v="6"/>
    <x v="24"/>
    <x v="11"/>
    <n v="0.25"/>
    <n v="0.25"/>
    <x v="6"/>
    <x v="26"/>
    <n v="0"/>
    <m/>
    <m/>
  </r>
  <r>
    <x v="5"/>
    <x v="0"/>
    <x v="50"/>
    <s v="OPTIMIZACIÓN DE PROCESOS"/>
    <x v="16"/>
    <s v="DIRECCIÓN DE GESTIÓN CORPORATIVA"/>
    <m/>
    <s v="Proyecto de Inversión 7509"/>
    <m/>
    <m/>
    <m/>
    <m/>
    <m/>
    <m/>
    <m/>
    <m/>
    <m/>
    <m/>
    <m/>
    <m/>
    <x v="1"/>
    <s v="Trimestral"/>
    <s v="Eficacia"/>
    <m/>
    <m/>
    <m/>
    <x v="7"/>
    <x v="14"/>
    <x v="18"/>
    <m/>
    <m/>
    <x v="8"/>
    <x v="16"/>
    <m/>
    <m/>
    <m/>
  </r>
  <r>
    <x v="5"/>
    <x v="0"/>
    <x v="51"/>
    <s v="OPTIMIZACIÓN DE PROCESOS"/>
    <x v="16"/>
    <s v="DIRECCIÓN DE GESTIÓN CORPORATIVA"/>
    <m/>
    <s v="Proyecto de Inversión 7509"/>
    <m/>
    <m/>
    <m/>
    <m/>
    <m/>
    <m/>
    <m/>
    <m/>
    <m/>
    <m/>
    <m/>
    <m/>
    <x v="1"/>
    <s v="Trimestral"/>
    <s v="Eficacia"/>
    <m/>
    <m/>
    <m/>
    <x v="7"/>
    <x v="14"/>
    <x v="18"/>
    <m/>
    <m/>
    <x v="8"/>
    <x v="16"/>
    <m/>
    <m/>
    <m/>
  </r>
  <r>
    <x v="11"/>
    <x v="2"/>
    <x v="52"/>
    <m/>
    <x v="16"/>
    <m/>
    <m/>
    <m/>
    <m/>
    <m/>
    <m/>
    <m/>
    <m/>
    <m/>
    <m/>
    <m/>
    <m/>
    <m/>
    <m/>
    <m/>
    <x v="4"/>
    <m/>
    <m/>
    <m/>
    <m/>
    <m/>
    <x v="9"/>
    <x v="13"/>
    <x v="15"/>
    <m/>
    <m/>
    <x v="10"/>
    <x v="15"/>
    <m/>
    <m/>
    <m/>
  </r>
  <r>
    <x v="11"/>
    <x v="2"/>
    <x v="52"/>
    <m/>
    <x v="16"/>
    <m/>
    <m/>
    <m/>
    <m/>
    <m/>
    <m/>
    <m/>
    <m/>
    <m/>
    <m/>
    <m/>
    <m/>
    <m/>
    <m/>
    <m/>
    <x v="4"/>
    <m/>
    <m/>
    <m/>
    <m/>
    <m/>
    <x v="9"/>
    <x v="13"/>
    <x v="15"/>
    <m/>
    <m/>
    <x v="10"/>
    <x v="15"/>
    <m/>
    <m/>
    <m/>
  </r>
  <r>
    <x v="11"/>
    <x v="2"/>
    <x v="52"/>
    <m/>
    <x v="16"/>
    <m/>
    <m/>
    <m/>
    <m/>
    <m/>
    <m/>
    <m/>
    <m/>
    <m/>
    <m/>
    <m/>
    <m/>
    <m/>
    <m/>
    <m/>
    <x v="4"/>
    <m/>
    <m/>
    <m/>
    <m/>
    <m/>
    <x v="9"/>
    <x v="13"/>
    <x v="15"/>
    <m/>
    <m/>
    <x v="10"/>
    <x v="15"/>
    <m/>
    <m/>
    <m/>
  </r>
  <r>
    <x v="11"/>
    <x v="2"/>
    <x v="52"/>
    <m/>
    <x v="16"/>
    <m/>
    <m/>
    <m/>
    <m/>
    <m/>
    <m/>
    <m/>
    <m/>
    <m/>
    <m/>
    <m/>
    <m/>
    <m/>
    <m/>
    <m/>
    <x v="4"/>
    <m/>
    <m/>
    <m/>
    <m/>
    <m/>
    <x v="9"/>
    <x v="13"/>
    <x v="15"/>
    <m/>
    <m/>
    <x v="10"/>
    <x v="15"/>
    <m/>
    <m/>
    <m/>
  </r>
  <r>
    <x v="11"/>
    <x v="2"/>
    <x v="52"/>
    <m/>
    <x v="16"/>
    <m/>
    <m/>
    <m/>
    <m/>
    <m/>
    <m/>
    <m/>
    <m/>
    <m/>
    <m/>
    <m/>
    <m/>
    <m/>
    <m/>
    <m/>
    <x v="4"/>
    <m/>
    <m/>
    <m/>
    <m/>
    <m/>
    <x v="9"/>
    <x v="13"/>
    <x v="15"/>
    <m/>
    <m/>
    <x v="10"/>
    <x v="15"/>
    <m/>
    <m/>
    <m/>
  </r>
  <r>
    <x v="11"/>
    <x v="2"/>
    <x v="52"/>
    <m/>
    <x v="16"/>
    <m/>
    <m/>
    <m/>
    <m/>
    <m/>
    <m/>
    <m/>
    <m/>
    <m/>
    <m/>
    <m/>
    <m/>
    <m/>
    <m/>
    <m/>
    <x v="4"/>
    <m/>
    <m/>
    <m/>
    <m/>
    <m/>
    <x v="9"/>
    <x v="13"/>
    <x v="15"/>
    <m/>
    <m/>
    <x v="10"/>
    <x v="15"/>
    <m/>
    <m/>
    <m/>
  </r>
  <r>
    <x v="11"/>
    <x v="2"/>
    <x v="52"/>
    <m/>
    <x v="16"/>
    <m/>
    <m/>
    <m/>
    <m/>
    <m/>
    <m/>
    <m/>
    <m/>
    <m/>
    <m/>
    <m/>
    <m/>
    <m/>
    <m/>
    <m/>
    <x v="4"/>
    <m/>
    <m/>
    <m/>
    <m/>
    <m/>
    <x v="9"/>
    <x v="13"/>
    <x v="15"/>
    <m/>
    <m/>
    <x v="10"/>
    <x v="15"/>
    <m/>
    <m/>
    <m/>
  </r>
  <r>
    <x v="11"/>
    <x v="2"/>
    <x v="52"/>
    <m/>
    <x v="16"/>
    <m/>
    <m/>
    <m/>
    <m/>
    <m/>
    <m/>
    <m/>
    <m/>
    <m/>
    <m/>
    <m/>
    <m/>
    <m/>
    <m/>
    <m/>
    <x v="4"/>
    <m/>
    <m/>
    <m/>
    <m/>
    <m/>
    <x v="9"/>
    <x v="13"/>
    <x v="15"/>
    <m/>
    <m/>
    <x v="10"/>
    <x v="15"/>
    <m/>
    <m/>
    <m/>
  </r>
</pivotCacheRecords>
</file>

<file path=xl/pivotCache/pivotCacheRecords2.xml><?xml version="1.0" encoding="utf-8"?>
<pivotCacheRecords xmlns="http://schemas.openxmlformats.org/spreadsheetml/2006/main" xmlns:r="http://schemas.openxmlformats.org/officeDocument/2006/relationships" count="74">
  <r>
    <x v="0"/>
    <x v="0"/>
    <s v="OPTIMIZACIÓN DE PROCESOS"/>
    <s v="GESTIÓN NORMATIVA Y CONCEPTUAL"/>
    <x v="0"/>
    <s v="Plan de Desarrollo"/>
    <s v="Proyecto de Inversión 7501"/>
    <s v="Procesos"/>
    <m/>
    <s v="Promedio de días utilizados para expedir conceptos"/>
    <s v="Días"/>
    <s v="Sumatoria de días utilizados para expedir conceptos"/>
    <s v="Cantidad de conceptos expedidos"/>
    <s v="Sumatoria del total de los días utilizados para expedir conceptos"/>
    <s v="Número de conceptos emitidos"/>
    <s v="Matriz de seguimiento a trámites de la DDDAN"/>
    <s v="Matriz de seguimiento a trámites de la DDDAN"/>
    <s v="23 dias"/>
    <s v="Matriz de seguimiento a trámites de la DDDAN"/>
    <x v="0"/>
    <s v="Trimestral"/>
    <s v="Eficiencia"/>
    <s v="Secretaria de la DDDAN"/>
    <s v="Contratista de la DDDAN"/>
    <s v="Director(a) de la DDDAN"/>
    <n v="23"/>
    <n v="22.7"/>
    <n v="22.5"/>
    <n v="22.3"/>
    <n v="22"/>
    <n v="15"/>
    <n v="21.9"/>
    <n v="12"/>
    <m/>
    <m/>
    <n v="22.5"/>
    <n v="22.5"/>
    <n v="22.5"/>
    <n v="22.5"/>
    <n v="12"/>
    <m/>
    <m/>
    <m/>
    <s v="Durante el primer trimestre de 2018, se emitieron 6 conceptos jurídicos en un tiempo promedio de 12 días hábiles, el menor tiempo de respuesta fue de 7 días hábiles y el mayor tiempo de respuesta fue de 30 días hábiles. Logrando así mantener el tiempo promedio para la emisión de conceptos jurídicos_x000a_por debajo de la meta."/>
    <m/>
    <m/>
    <m/>
    <m/>
    <m/>
    <m/>
    <m/>
    <s v="CREACIÓN"/>
    <s v="VERSIÓN  1"/>
    <s v="ND"/>
    <s v="ND"/>
    <m/>
  </r>
  <r>
    <x v="0"/>
    <x v="1"/>
    <s v="POSICIONAMIENTO COMO ENTE RECTOR"/>
    <s v="GESTIÓN JURÍDICA DISTRITAL"/>
    <x v="1"/>
    <s v="Plan de Desarrollo"/>
    <s v="Proyecto de Inversión 7501"/>
    <s v="Procesos"/>
    <m/>
    <s v="Sumatoria de estudios jurídicos"/>
    <s v="Número de Estudios"/>
    <s v="Sumatoria de Estudios Jurídicos"/>
    <s v="N.A."/>
    <s v="El acumulado del número de estudios con temáticas de alto impacto para el D.C."/>
    <s v="N.A."/>
    <s v="Secretaría Jurídica - Política/informática / informes de contratistas"/>
    <s v="N.A."/>
    <s v="23 Estudios"/>
    <s v="Plan de Desarrollo Pag 678 / Sec Gral -2015"/>
    <x v="1"/>
    <s v="Trimestral"/>
    <s v="Eficacia"/>
    <s v="Profesional Universitario Grado 1"/>
    <s v="Profesional Universitario Grado 2"/>
    <s v="Director(a) Distirtal de Política e Informática Jurídica "/>
    <n v="2"/>
    <n v="5"/>
    <n v="6"/>
    <n v="5"/>
    <n v="2"/>
    <n v="2"/>
    <n v="5"/>
    <n v="1"/>
    <m/>
    <m/>
    <m/>
    <n v="2"/>
    <n v="2"/>
    <n v="2"/>
    <n v="0"/>
    <n v="1"/>
    <m/>
    <m/>
    <s v="No presenta retrasos, toda vez que la ejecución se realizará para el segundo trimestre de acuerdo con la programación establecida.  No obstante, se realizan avances tales como: el registro de informacion en los sistemas de informaciónb jurídica : SIPROJ y Régimen Legal, para facilitar la busqueda de información para la realización de los estudios jurídicos."/>
    <m/>
    <m/>
    <m/>
    <m/>
    <m/>
    <m/>
    <m/>
    <s v="CREACIÓN"/>
    <s v="VERSIÓN  1"/>
    <s v="ND"/>
    <s v="ND"/>
    <m/>
  </r>
  <r>
    <x v="0"/>
    <x v="2"/>
    <s v="MODERNIZACIÓN DE SISTEMAS DE INFORMACIÓN. "/>
    <s v="GESTIÓN DE TIC"/>
    <x v="2"/>
    <s v="Plan de Desarrollo"/>
    <m/>
    <m/>
    <m/>
    <s v="Sumatoria de Sistemas de información con desarrollo, soporte y mantenimiento"/>
    <s v="Sistemas de información jurídicos"/>
    <s v="Sumatoria de Sistemas de información con desarrollo, soporte y mantenimiento"/>
    <s v="N.A."/>
    <s v="Número de Sistemas de Información con diagnóstico y propuesta de intervención"/>
    <s v="N.A."/>
    <s v="Informe de Gestión Oficina TIC / Diagnóstico de Sistema Integrado de Información"/>
    <s v="N.A."/>
    <s v="ND"/>
    <s v="ND"/>
    <x v="1"/>
    <s v="Anual"/>
    <s v="Eficacia"/>
    <s v="Profesional Especializado TIC"/>
    <s v="Profesional Especializado TIC"/>
    <s v="Jefe Oficina TIC"/>
    <n v="1"/>
    <n v="1"/>
    <n v="2"/>
    <n v="2"/>
    <n v="1"/>
    <n v="0.3"/>
    <n v="1.7"/>
    <n v="0"/>
    <m/>
    <m/>
    <n v="0"/>
    <m/>
    <m/>
    <m/>
    <m/>
    <m/>
    <m/>
    <m/>
    <s v="Se reportará los dos sistemas informáticos con diagnóstico o intervenidos en el segundo semestre de la vigencia"/>
    <m/>
    <m/>
    <m/>
    <m/>
    <m/>
    <m/>
    <m/>
    <s v="CREACIÓN"/>
    <s v="VERSIÓN  1"/>
    <s v="ND"/>
    <s v="ND"/>
    <m/>
  </r>
  <r>
    <x v="0"/>
    <x v="3"/>
    <s v="POSICIONAMIENTO COMO ENTE RECTOR"/>
    <s v="GESTIÓN JURÍDICA DISTRITAL"/>
    <x v="1"/>
    <s v="Plan de Desarrollo"/>
    <s v="Proyecto de Inversión 7501"/>
    <s v="Procesos"/>
    <s v="PMR"/>
    <s v="Sumatoria de eventos de orientación jurídica"/>
    <s v="Número de Eventos"/>
    <s v="Sumatoria de eventos de orientación jurídica"/>
    <s v="N.A."/>
    <s v="Eventos de orientación realizados para la actualización del cuerpo de abogados del Distrito Capital"/>
    <s v="N.A."/>
    <s v="Informes de gestión, informes de ejecución del evento, planillas de asistencia, invitaciones correo electronico, Circulares "/>
    <s v="N.A."/>
    <s v="44 eventos"/>
    <s v="Plan de Desarrollo Pag 678 / Sec Gral -2015"/>
    <x v="1"/>
    <s v="Trimestral"/>
    <s v="Eficacia"/>
    <s v="Profesional Universitario Grado 1"/>
    <s v="Profesional Universitario Grado 1"/>
    <s v="Director(a) Distirtal de Política e Informática Jurídica "/>
    <n v="4"/>
    <n v="14"/>
    <n v="10"/>
    <n v="13"/>
    <n v="5"/>
    <n v="4"/>
    <n v="14"/>
    <n v="0"/>
    <m/>
    <m/>
    <m/>
    <n v="3"/>
    <n v="4"/>
    <n v="3"/>
    <n v="0"/>
    <m/>
    <m/>
    <m/>
    <s v="No presenta retrasos, toda vez que la ejecución se realizará para el segundo trimestre de acuerdo con la programación establecida. Se avanzó en la proyección y planeación de los eventos de orientación jurídica, tales como: la elaboración de estudio previos y prepliegos, publicación de los mismos en la plataforma SECOP II, y se proyectó por parte de la Dirección de Política la Circular que define los temas y fechas de los eventos de orientación jurídica."/>
    <m/>
    <m/>
    <m/>
    <m/>
    <m/>
    <m/>
    <m/>
    <s v="CREACIÓN"/>
    <s v="VERSIÓN  1"/>
    <s v="ND"/>
    <s v="ND"/>
    <m/>
  </r>
  <r>
    <x v="0"/>
    <x v="4"/>
    <s v="RESPALDO JURÍDICO QUE GENERA CONFIANZA. "/>
    <s v="INSPECCIÓN VIGILANCIA Y CONTROL ESAL"/>
    <x v="3"/>
    <s v="Plan de Desarrollo"/>
    <s v="Proyecto de Inversión 7501"/>
    <s v="Procesos"/>
    <s v="PMR"/>
    <s v="Sumatoria de ciudadanos orientados en derechos y obligaciones"/>
    <s v="Número de Ciudadanos"/>
    <s v="Número de ciudadanos registrados que asisten a los eventos"/>
    <s v="N.A."/>
    <s v="Es el número de ciudadanos que asisten y participan a los eventos, se verifica a través del registro de asistencia."/>
    <s v="N.A."/>
    <s v="Registro de asistencia del día de los eventos."/>
    <s v="N.A."/>
    <s v="2800 ciudadanos"/>
    <s v="Plan de Desarrollo Pag 678 / Sec Gral -2015"/>
    <x v="1"/>
    <s v="Mensual"/>
    <s v="Eficacia"/>
    <s v="Profesional Universitario Grado 18/ Contratista"/>
    <s v="Profesional Universitario Grado 18/ Contratista"/>
    <s v="Director(a) Distirtal de Inspección Vigilancia y Control de PJ Sin Ánimo de Lucro"/>
    <n v="400"/>
    <n v="600"/>
    <n v="800"/>
    <n v="800"/>
    <n v="400"/>
    <n v="402"/>
    <n v="663"/>
    <n v="0"/>
    <m/>
    <m/>
    <n v="0"/>
    <n v="250"/>
    <n v="300"/>
    <n v="250"/>
    <n v="0"/>
    <m/>
    <m/>
    <m/>
    <s v="No presenta retrasos, toda vez que la ejecución se realizará para el segundo trimestre de acuerdo con la programación establecida."/>
    <m/>
    <m/>
    <m/>
    <m/>
    <m/>
    <m/>
    <m/>
    <s v="CREACIÓN"/>
    <s v="VERSIÓN  1"/>
    <s v="ND"/>
    <s v="ND"/>
    <m/>
  </r>
  <r>
    <x v="0"/>
    <x v="5"/>
    <s v="POSICIONAMIENTO COMO ENTE RECTOR"/>
    <s v="INSPECCIÓN VIGILANCIA Y CONTROL ESAL"/>
    <x v="3"/>
    <s v="Plan de Desarrollo"/>
    <s v="Proyecto de Inversión 7501"/>
    <s v="Procesos"/>
    <m/>
    <s v="Promedio de las respuestas del nivel de satisfacción de los encuestados de los servicios prestados por la DDIVC"/>
    <s v="Porcentaje de Nivel de Percepción"/>
    <s v="Promedio de las respuestas de calificación, evaluadas por los usuarios de los servicios ofrecidos por la Dirección de IVC."/>
    <s v="N.A."/>
    <s v="Se tabula y analiza el instrumento de encuesta una vez por semestre. Se aplica en el punto a la ciudadanía y/o se remite por correo electrónico."/>
    <s v="N.A."/>
    <s v="Resultado de la encuesta aplicada / informe de gestión"/>
    <s v="N.A."/>
    <s v="86 % de percepción favorable"/>
    <s v="Informe de gestión de la DDIVC 2016"/>
    <x v="2"/>
    <s v="Semestral"/>
    <s v="Eficacia"/>
    <s v="Profesional Universitario Grado 18 / Contratista"/>
    <s v="Profesional Universitario Grado 18 / Contratista"/>
    <s v="Director(a) Distirtal de Inspección Vigilancia y Control de PJ Sin Ánimo de Lucro"/>
    <n v="0.86"/>
    <n v="0.86099999999999999"/>
    <n v="0.86499999999999999"/>
    <n v="0.86699999999999999"/>
    <n v="0.87"/>
    <n v="0.87"/>
    <n v="0.91300000000000003"/>
    <n v="0"/>
    <m/>
    <m/>
    <m/>
    <n v="0.87"/>
    <m/>
    <n v="0.87"/>
    <n v="0"/>
    <m/>
    <m/>
    <m/>
    <s v="Se suscribieron 9 contratos de prestación de servicios en el marco del proyecto de inversión 7501_x000a_1.Se expidió la circular 003 del 2018 por la cual se da orientaciones de carácter informativo y reporte de la correspondiente información financiera a las entidades distritales que ejercen la función de inspección, vigilancia y control de entidades sin ánimo de lucro domiciliadas en Bogotá, D.C._x000a_*Se realizó una mesa de trabajo con el grupo de financieros con el fin de unificar criterios_x000a_*Se identificaron las ESAL que reciben recursos publicos y se analizó información jurídica de las Entidades Sin Ánimo de Lucro, en el desarrollo de su objeto social, cumplimiento de obligaciones legales y estatutarias. _x000a_*Se realizaron visitas administrativas a las Esal que reciben aportes de entidades u organismos distritales y durante el periodo se efectuaron 5 visitas administrativas._x000a_*Se realizaron 755 gestiones en el SIPEJ con el animo de verificar el cumplimiento de las Esal_x000a_Aumento en la percepción de los servicios prestados dada la estandarización de la presentación de información, unificación de criterios del ejercicio de la función de inspección, vigilancia y control y verificación del cumplimiento del objeto social de las Esal._x000a_Miembros de entidades sin ánimo de lucro y/o ciudadanía en general"/>
    <m/>
    <m/>
    <m/>
    <m/>
    <m/>
    <m/>
    <m/>
    <s v="CREACIÓN"/>
    <s v="VERSIÓN  1"/>
    <s v="ND"/>
    <s v="ND"/>
    <m/>
  </r>
  <r>
    <x v="0"/>
    <x v="6"/>
    <s v="RESPALDO JURÍDICO QUE GENERA CONFIANZA. "/>
    <s v="GESTIÓN DISCIPLINARIA DISTRITAL"/>
    <x v="4"/>
    <s v="Plan de Desarrollo"/>
    <s v="Proyecto de Inversión 7501"/>
    <s v="Procesos"/>
    <m/>
    <s v="Sumatoria de directrices en materia política pública disciplinaria distrital"/>
    <s v="Número de Directrices"/>
    <s v="Sumatoria del número de directrices en materia de política pública disciplinaria distrital formuladas por la DDAD"/>
    <s v="N.A."/>
    <s v="Las directrices se considerarán formuladas con la proyección y presentación al comité de Asuntos Disiciplinarios"/>
    <s v="N.A."/>
    <s v="Acta de comité donde se presenta la directriz formulada"/>
    <s v="N.A."/>
    <s v="7 Directrices"/>
    <s v="Plan de Desarrollo Pag 678 / Sec Gral -2015"/>
    <x v="1"/>
    <s v="Trimestral"/>
    <s v="Eficacia"/>
    <s v="Profesional universitario grado15"/>
    <s v="Profesional universitario grado15 "/>
    <s v="Director (a) Distrital de Asuntos Disciplinarios"/>
    <n v="0"/>
    <n v="2"/>
    <n v="2"/>
    <n v="2"/>
    <n v="2"/>
    <n v="0"/>
    <n v="2"/>
    <n v="0"/>
    <m/>
    <m/>
    <n v="0"/>
    <n v="1"/>
    <n v="1"/>
    <n v="0"/>
    <n v="0"/>
    <n v="0"/>
    <m/>
    <m/>
    <s v="No presenta retrasos, toda vez que la ejecución se realizará para el segundo trimestre de acuerdo con la programación establecida. En el primer trimestre del año se ha realizado el levantamiento de los insumos para la construcción de las directrices en materia de política pública."/>
    <m/>
    <m/>
    <m/>
    <m/>
    <m/>
    <m/>
    <m/>
    <s v="CREACIÓN"/>
    <s v="VERSIÓN  1"/>
    <s v="ND"/>
    <s v="ND"/>
    <m/>
  </r>
  <r>
    <x v="0"/>
    <x v="7"/>
    <s v="POSICIONAMIENTO COMO ENTE RECTOR"/>
    <s v="GESTIÓN DISCIPLINARIA DISTRITAL"/>
    <x v="4"/>
    <s v="Plan de Desarrollo"/>
    <s v="Proyecto de Inversión 7501"/>
    <s v="Procesos"/>
    <m/>
    <s v="Sumatoria de servidores públicos del Distrito orientados en temas de responsabilidad disciplinaria"/>
    <s v="Número de Servidores públicos"/>
    <s v="Sumatoria del número servidores públicos del Distrito orientados en temas de responsabilidad disciplinaria"/>
    <s v="N.A."/>
    <s v="Los servidores públicos orientados en temaáticas de responsabilidad disciplinaria"/>
    <s v="N.A."/>
    <s v="Registro de asistencia in situ / Reportes de herramientas de orientación y/o formación "/>
    <s v="N.A."/>
    <s v="9.073 Servidores"/>
    <s v="Plan de Desarrollo Pag 678 / Sec Gral -2015"/>
    <x v="1"/>
    <s v="Trimestral"/>
    <s v="Eficacia"/>
    <s v="Profesional universitario grado15"/>
    <s v="Profesional universitario grado15"/>
    <s v="Director (a) Distrital de Asuntos Disciplinarios"/>
    <n v="0"/>
    <n v="2000"/>
    <n v="4000"/>
    <n v="4000"/>
    <n v="2000"/>
    <n v="0"/>
    <n v="2426"/>
    <n v="777"/>
    <m/>
    <m/>
    <n v="0"/>
    <n v="750"/>
    <n v="1750"/>
    <n v="1500"/>
    <n v="0"/>
    <n v="777"/>
    <m/>
    <m/>
    <s v="No presenta retrasos, toda vez que la ejecución se realizará para el segundo trimestre de acuerdo con la programación establecida. Para el segundo trimeste se presento un avance con 777 servidores orientados. _x000a_"/>
    <m/>
    <m/>
    <m/>
    <m/>
    <m/>
    <m/>
    <m/>
    <s v="CREACIÓN"/>
    <s v="VERSIÓN  1"/>
    <s v="ND"/>
    <s v="ND"/>
    <m/>
  </r>
  <r>
    <x v="0"/>
    <x v="8"/>
    <s v="POSICIONAMIENTO COMO ENTE RECTOR"/>
    <s v="GESTIÓN DISCIPLINARIA DISTRITAL"/>
    <x v="4"/>
    <s v="Plan de Desarrollo"/>
    <s v="Proyecto de Inversión 7501"/>
    <s v="Procesos"/>
    <m/>
    <s v="Sumatoria del número de capacitaciones a operadores disciplinarios en temas del derecho disciplinarios"/>
    <s v="Número de Capacitaciones"/>
    <s v="Sumatoria de capacitaciones brindadas  en temas propios del derecho disciplinario"/>
    <s v="N.A."/>
    <s v="Suma del número de capacitaciones  a operadores disiciplinarios"/>
    <s v="N.A."/>
    <s v="Registro de asistencia in situ / Reportes de herramientas de orientación y/o formación "/>
    <s v="N.A."/>
    <s v="ND"/>
    <s v="ND"/>
    <x v="1"/>
    <s v="Trimestral"/>
    <s v="Eficacia"/>
    <s v="Profesional universitario grado15"/>
    <s v="Profesional universitario grado15"/>
    <s v="Director (a) Distrital de Asuntos Disciplinarios"/>
    <n v="1"/>
    <n v="1"/>
    <n v="2"/>
    <n v="1"/>
    <n v="0"/>
    <n v="1"/>
    <n v="1"/>
    <n v="0"/>
    <m/>
    <m/>
    <n v="0"/>
    <n v="1"/>
    <n v="1"/>
    <n v="0"/>
    <n v="0"/>
    <m/>
    <m/>
    <m/>
    <s v="No presenta retrasos, toda vez que la ejecución se realizará para el segundo trimestre de acuerdo con la programación establecida. En el primer trimestre del año se realizó la etapa precontractual para llevar a cabo la actividad."/>
    <m/>
    <m/>
    <m/>
    <m/>
    <m/>
    <m/>
    <m/>
    <s v="CREACIÓN"/>
    <s v="VERSIÓN  1"/>
    <s v="ND"/>
    <s v="ND"/>
    <m/>
  </r>
  <r>
    <x v="1"/>
    <x v="9"/>
    <s v="OPTIMIZACIÓN DE PROCESOS"/>
    <s v="ATENCIÓN A LA CIUDADANÍA"/>
    <x v="5"/>
    <m/>
    <m/>
    <s v="Procesos"/>
    <m/>
    <s v="Promedio de los días utilizados para la asignación de las PQRS"/>
    <s v="días para asignar"/>
    <s v="Sumatoria de los días utilizados para la asignación de los PQRS"/>
    <s v="Total de PQRS asignadas a la Secretaría Jurídica Distrital"/>
    <s v="Se toma la fecha final (asignación) menos la fecha inicial (recibido) por cada PQRS, y se resta. Se suman para el total de días."/>
    <s v="Se suman todas la PQRs recibidas"/>
    <s v="Reporte del aplicativo SDQS"/>
    <s v="Reporte del aplicativo SDQS"/>
    <s v="ND"/>
    <s v="ND"/>
    <x v="3"/>
    <s v="Trimestral"/>
    <s v="Eficiencia"/>
    <s v="Técnico "/>
    <s v="Profesional Especializado"/>
    <s v="Director (a) de Gestión Corporativa"/>
    <s v="ND"/>
    <n v="1"/>
    <n v="1"/>
    <n v="1"/>
    <n v="1"/>
    <s v="ND"/>
    <n v="1"/>
    <n v="1"/>
    <m/>
    <m/>
    <n v="1"/>
    <n v="1"/>
    <n v="1"/>
    <n v="1"/>
    <n v="1"/>
    <m/>
    <m/>
    <m/>
    <s v="Publicación oportuna en la página web de los informes de PQRS, con los respectivos análisis y conclusiones Iniciación del proceso de cualificación en el proceso de atención a la ciudadanía para 15 servidores de la Secretaría Jurídica Distrital Revisión del portafolio de bienes y servicios (pendiente publicación) Inicio del proyecto piloto para la puesta en marcha del punto de atención a la ciudadanía en el Supercade de la Cra 30 a partir del 2 de mayo de 2018 Inclusión en el Plan de Incentivos 2018, del sistema para destacar el desempeño de los servidores con relación al servicio prestado a la ciudadanía Actualización permanente de la página web de la SJD con el directorio de servidores y contratistas Publicación oportuna del informe de PQRS a la Veeduría Distrital"/>
    <m/>
    <m/>
    <m/>
    <m/>
    <m/>
    <m/>
    <m/>
    <m/>
    <m/>
    <m/>
    <m/>
    <m/>
  </r>
  <r>
    <x v="1"/>
    <x v="10"/>
    <s v="POSICIONAMIENTO COMO ENTE RECTOR"/>
    <s v="INSPECCIÓN VIGILANCIA Y CONTROL ESAL"/>
    <x v="3"/>
    <s v="Plan de Gestión"/>
    <m/>
    <m/>
    <m/>
    <s v="Porcentaje de avance del documento técnico para la formulación de política de IVC en el distrito capital"/>
    <s v="Documento Técnico"/>
    <s v="pendiente"/>
    <m/>
    <m/>
    <m/>
    <m/>
    <m/>
    <s v="ND"/>
    <s v="ND"/>
    <x v="2"/>
    <s v="Trimestral"/>
    <s v="Eficacia"/>
    <m/>
    <m/>
    <m/>
    <s v="ND"/>
    <n v="0.3"/>
    <n v="0.6"/>
    <n v="1"/>
    <m/>
    <s v="ND"/>
    <n v="0.3"/>
    <n v="0.3"/>
    <m/>
    <m/>
    <n v="0.3"/>
    <n v="0.1"/>
    <n v="0.1"/>
    <n v="0.1"/>
    <n v="0.3"/>
    <m/>
    <m/>
    <m/>
    <s v="Se estableció la metodología para recolectar información primaria que de cuenta de la problemática, la aplicación de encuestas a las entidades sin ánimo de lucro y ciudadanía en general y la realización de mesas de trabajo con las entidades definidas como actores.   /     Se realizó durante el mes de marzo una mesas de trabajo con la Secretaría de Educación con el fin de establecer la metodología de trabajo a seguir"/>
    <m/>
    <m/>
    <m/>
    <m/>
    <m/>
    <m/>
    <m/>
    <s v="FALTA FICHA "/>
    <m/>
    <m/>
    <m/>
    <m/>
  </r>
  <r>
    <x v="1"/>
    <x v="11"/>
    <s v="RESPALDO JURÍDICO QUE GENERA CONFIANZA. "/>
    <s v="INSPECCIÓN VIGILANCIA Y CONTROL ESAL"/>
    <x v="3"/>
    <s v="Plan de Gestión"/>
    <m/>
    <m/>
    <m/>
    <s v="Porcentaje de avance en el fortalecmiento de un canal  de comunicaciónque optimice la atención a la ciudadanía"/>
    <m/>
    <m/>
    <m/>
    <m/>
    <m/>
    <m/>
    <m/>
    <m/>
    <m/>
    <x v="1"/>
    <s v="Trimestral"/>
    <s v="Eficacia"/>
    <m/>
    <m/>
    <m/>
    <s v="ND"/>
    <n v="1"/>
    <s v="CUMPLIDA"/>
    <m/>
    <m/>
    <s v="ND"/>
    <n v="1"/>
    <s v="CUMPLIDA"/>
    <m/>
    <m/>
    <m/>
    <m/>
    <m/>
    <m/>
    <m/>
    <m/>
    <m/>
    <m/>
    <m/>
    <m/>
    <m/>
    <m/>
    <m/>
    <m/>
    <m/>
    <m/>
    <s v="FALTA FICHA "/>
    <m/>
    <m/>
    <m/>
    <s v="FINALIZADA"/>
  </r>
  <r>
    <x v="1"/>
    <x v="12"/>
    <s v="MODERNIZACIÓN DE SISTEMAS DE INFORMACIÓN. "/>
    <s v="GESTIÓN DE TIC"/>
    <x v="2"/>
    <m/>
    <s v="Plan de Gestión"/>
    <m/>
    <m/>
    <s v="Porcentaje de avance en la actualización del software administrativo y misional"/>
    <s v="% de actualización"/>
    <m/>
    <m/>
    <m/>
    <m/>
    <m/>
    <m/>
    <m/>
    <m/>
    <x v="1"/>
    <s v="Trimestral"/>
    <s v="Eficacia"/>
    <s v="por definir"/>
    <s v="por definir"/>
    <s v="Jefe Oficina TIC"/>
    <n v="0"/>
    <n v="0.35"/>
    <n v="0.35"/>
    <n v="0.3"/>
    <n v="0"/>
    <n v="0"/>
    <n v="0.35"/>
    <n v="0"/>
    <m/>
    <m/>
    <m/>
    <m/>
    <m/>
    <m/>
    <m/>
    <m/>
    <m/>
    <m/>
    <s v="no se adquirió el canal de acceso a internet, canal dedicado y correo electrónico, actividad que afectó la ejecución_x000a_del indicador , por tal razón, esta actividad de acuerdo con el Plan de Trabajo se ejecutará_x000a_para el mes de junio con un porcentaje de ejecución del 20%, con la tarea “Implementación_x000a_de canal de acceso a internet, canal dedicado para sede principal y en el punto de atención_x000a_del CAD de la 30 y correo electrónico”. Ver Plan de trabajo.no se adquirió el canal"/>
    <m/>
    <m/>
    <m/>
    <m/>
    <m/>
    <m/>
    <m/>
    <s v="FALTA FICHA "/>
    <m/>
    <m/>
    <m/>
    <m/>
  </r>
  <r>
    <x v="1"/>
    <x v="13"/>
    <s v="OPTIMIZACIÓN DE PROCESOS"/>
    <s v="GESTIÓN DISCIPLINARIA DISTRITAL"/>
    <x v="4"/>
    <s v="Plan de Gestión"/>
    <s v="Procesos"/>
    <m/>
    <m/>
    <s v="Porcentaje de avance en la implementación de la herramienta de seguimiento y control a coNDuctas con mayor incidencia disiciplinaria"/>
    <s v="Herramienta de seguimiento y control"/>
    <m/>
    <m/>
    <m/>
    <m/>
    <m/>
    <m/>
    <m/>
    <m/>
    <x v="1"/>
    <s v="Trimestral"/>
    <s v="Eficacia"/>
    <s v="Profesional universitario grado15"/>
    <s v="Profesional universitario grado15"/>
    <s v="Director (a) Distrital de Asuntos Disciplinarios"/>
    <s v="ND"/>
    <n v="0.6"/>
    <n v="0.4"/>
    <m/>
    <m/>
    <s v="ND"/>
    <n v="0.6"/>
    <n v="0.1"/>
    <m/>
    <m/>
    <n v="0.1"/>
    <n v="0.1"/>
    <n v="0.1"/>
    <n v="0.1"/>
    <n v="0.1"/>
    <m/>
    <m/>
    <m/>
    <s v="En el primer trimestre del año en curso la DDAD realizó 11 visitas a las oficinas de control interno disciplinario o las que cumplan sus funciones de las siguientes entidades: Secretaría Distrital de Salud, Instituto Distrital de la Participación y Acción Comunal IDPAC, Secretaría Distrital de Movilidad, Secretaría Distrital de Seguridad, Conviviencia y Justicia, UAE de Rehabilitación y Mantenimiento Vial UAERMV, UAE de Catastro Distrital UAECD, Bomberos, Secretaría Distrital de Planeación, Fondo de Prestaciones Económicas, cesantías y Pensiones FONCEP, Empresa de Transporte del Tercer Milenio Trasmilenio S.A, Secretaría Distrital del Hábitat. "/>
    <m/>
    <m/>
    <m/>
    <m/>
    <m/>
    <m/>
    <m/>
    <s v="FALTA FICHA "/>
    <m/>
    <m/>
    <m/>
    <m/>
  </r>
  <r>
    <x v="1"/>
    <x v="14"/>
    <s v="OPTIMIZACIÓN DE PROCESOS"/>
    <s v="GESTIÓN NORMATIVA Y CONCEPTUAL"/>
    <x v="0"/>
    <s v="Plan de Gestión"/>
    <m/>
    <m/>
    <m/>
    <s v="Porcentaje de avance en la construcción y puesta en funcionamiento del comité de Doctrina."/>
    <s v="Construcción del Comité de Doctrina"/>
    <s v="Por definir"/>
    <s v="Por definir"/>
    <s v="Por definir"/>
    <s v="Por definir"/>
    <s v="Por definir"/>
    <s v="Por definir"/>
    <s v="Por definir"/>
    <s v="Por definir"/>
    <x v="1"/>
    <m/>
    <m/>
    <m/>
    <m/>
    <m/>
    <s v="ND"/>
    <n v="1"/>
    <s v="CUMPLIDA"/>
    <m/>
    <m/>
    <s v="ND"/>
    <n v="1"/>
    <s v="CUMPLIDA"/>
    <m/>
    <m/>
    <m/>
    <m/>
    <m/>
    <m/>
    <m/>
    <m/>
    <m/>
    <m/>
    <s v="En las visitas se realizó la implementanción de la herramienta de seguimiento y control de las directivas en materia disciplinaria, evidenciando el interes por parte de las diferentes entidades visitadas en el buen uso y desarrollo de las directivas al interior de cada entidad,  de igual manera construir estrategias para el desarrollo de un trabajo articulado entre las OCID con la DDAD. CUMPLIDA"/>
    <m/>
    <m/>
    <m/>
    <m/>
    <m/>
    <m/>
    <m/>
    <s v="FALTA FICHA "/>
    <m/>
    <m/>
    <m/>
    <m/>
  </r>
  <r>
    <x v="1"/>
    <x v="15"/>
    <s v="POSICIONAMIENTO COMO ENTE RECTOR"/>
    <s v="GESTIÓN DE LAS COMUNICACIONES"/>
    <x v="6"/>
    <m/>
    <m/>
    <s v="Plan de Gestión"/>
    <s v="Plan de Gestión"/>
    <s v="Porcentaje de avance del Plan de Comunicaciones de la Secretaría Jurídica Distrital"/>
    <s v="Acciones"/>
    <s v="Acciones ejecutadas en el periodo"/>
    <s v="Total acciones programdas en el Plan de la vigencia"/>
    <s v="Son las acciones programadas y cumplidas del Plan de Comunicaciones"/>
    <s v="Acciones programadas y aprobadas necesarias para llevar a cabo el plan de Comunicaciones"/>
    <s v="Plan de Comunicaciones / Informes de gestión"/>
    <s v="Plan de Comunicaciones / Informes de gestión"/>
    <s v="ND"/>
    <s v="ND"/>
    <x v="3"/>
    <s v="Trimestral"/>
    <s v="Eficacia"/>
    <s v="Profesional Universitario Grado 18"/>
    <s v="Profesional Universitario Grado 18"/>
    <s v="Asesor (a) Despacho"/>
    <s v="ND"/>
    <n v="1"/>
    <n v="1"/>
    <n v="1"/>
    <n v="1"/>
    <s v="ND"/>
    <n v="1"/>
    <n v="0.25"/>
    <m/>
    <m/>
    <n v="0.25"/>
    <n v="0.25"/>
    <n v="0.25"/>
    <n v="0.25"/>
    <n v="0"/>
    <m/>
    <m/>
    <m/>
    <s v="1. Se realizaron estrategias comunicativas externas con el fin de contribuir a divulgar y posicionar ante la opinión pública a la Secretaría Jurídica Distrital como la máxima autoridad en materia jurídica en Bogotá._x000a__x000a_2. Generación de acciones estratégicas en redes sociales que permitan informar a la opinión pública sobre las actividades de la Secretaría Jurídica Distrital._x000a__x000a_3. Se realizo la seleccion del material de interes, difundido por los medios de comunicación para el conocimiento de la Secretaria Jurídica Distrital, Dalila Hernández Corzo, y la entidad."/>
    <m/>
    <m/>
    <m/>
    <m/>
    <m/>
    <m/>
    <m/>
    <m/>
    <m/>
    <m/>
    <m/>
    <m/>
  </r>
  <r>
    <x v="1"/>
    <x v="16"/>
    <s v="OPTIMIZACIÓN DE PROCESOS"/>
    <s v="PLANEACIÓN Y MEJORA CONTINUA"/>
    <x v="7"/>
    <s v="Plan de Gestión"/>
    <m/>
    <m/>
    <m/>
    <s v="Porcentaje de avance en el diseño de una estrategia que mejore la gestión institucional en la SJD"/>
    <s v="Estrategia de mejora institucional"/>
    <s v="Diseño de una estrategia que mejore la gestión institucional en la SJD"/>
    <s v="N.A."/>
    <s v="Propuesta de mejora institucional"/>
    <s v="N.A."/>
    <s v="Plan de Trabajo de la Oap"/>
    <s v="N.A."/>
    <s v="ND"/>
    <s v="ND"/>
    <x v="2"/>
    <s v="Trimestral"/>
    <s v="Eficacia"/>
    <m/>
    <m/>
    <m/>
    <s v="ND"/>
    <n v="0.3"/>
    <n v="0.6"/>
    <n v="0.9"/>
    <n v="1"/>
    <s v="ND"/>
    <n v="0.3"/>
    <s v="ND"/>
    <m/>
    <m/>
    <n v="0.15"/>
    <n v="0.25"/>
    <n v="0.25"/>
    <n v="0.35"/>
    <m/>
    <m/>
    <m/>
    <m/>
    <s v="de canal de acceso a internet, canal dedicado para sede principal y en el punto de atención"/>
    <m/>
    <m/>
    <m/>
    <m/>
    <m/>
    <m/>
    <m/>
    <m/>
    <m/>
    <m/>
    <m/>
    <m/>
  </r>
  <r>
    <x v="1"/>
    <x v="17"/>
    <s v="MODERNIZACIÓN DE SISTEMAS DE INFORMACIÓN. "/>
    <s v="GESTIÓN JURÍDICA DISTRITAL"/>
    <x v="1"/>
    <s v="Plan de Gestión"/>
    <m/>
    <m/>
    <m/>
    <m/>
    <m/>
    <m/>
    <m/>
    <m/>
    <m/>
    <m/>
    <m/>
    <m/>
    <m/>
    <x v="1"/>
    <s v="Trimestral"/>
    <s v="Eficacia"/>
    <m/>
    <m/>
    <m/>
    <s v="ND"/>
    <n v="1"/>
    <n v="0"/>
    <n v="0"/>
    <n v="0"/>
    <s v="ND"/>
    <n v="1"/>
    <s v="CUMPLIDO"/>
    <m/>
    <m/>
    <m/>
    <m/>
    <m/>
    <m/>
    <m/>
    <m/>
    <m/>
    <m/>
    <s v="del CAD de la 30 y correo electrónico”. Ver Plan de trabajo."/>
    <m/>
    <m/>
    <m/>
    <m/>
    <m/>
    <m/>
    <m/>
    <s v="FALTA FICHA "/>
    <m/>
    <m/>
    <m/>
    <m/>
  </r>
  <r>
    <x v="1"/>
    <x v="18"/>
    <s v="POSICIONAMIENTO COMO ENTE RECTOR"/>
    <s v="GESTIÓN JUDICIAL Y EXTRAJUDICIAL DEL DISTRITO"/>
    <x v="8"/>
    <s v="Plan de Gestión"/>
    <m/>
    <m/>
    <m/>
    <s v="Porcentaje de Entidades Distritales con seguimiento a la información registrada en SIPROJ"/>
    <s v="Entidades Distritales"/>
    <s v="Cantidades de entidades con seguimiento "/>
    <s v="Total entidades registradas en siprojweb con actividades"/>
    <s v="Entidades con seguimiento con las cuales se realizan actividades de mejoramiento de la información registrada en el siprojweb"/>
    <s v="Sumatoria de las Entidades con seguimiento con las cuales se realizan actividades de mejoramiento de la información registrada en el siprojweb"/>
    <s v="SIPROJWEB"/>
    <s v="SIPROJWEB"/>
    <s v="ND"/>
    <s v="ND"/>
    <x v="3"/>
    <s v="Trimestral"/>
    <s v="Eficacia"/>
    <s v="Profesional Universitario Grado 1"/>
    <s v="Profesional Universitario Grado 1"/>
    <s v="Director(a) Distirtal de Defensa Judicial y Prevención del Daño Antijurídico  "/>
    <s v="ND"/>
    <n v="1"/>
    <n v="1"/>
    <n v="1"/>
    <n v="1"/>
    <s v="ND"/>
    <n v="1"/>
    <n v="0.25"/>
    <m/>
    <m/>
    <n v="0.25"/>
    <n v="0.25"/>
    <n v="0.25"/>
    <n v="0.25"/>
    <n v="0.25"/>
    <m/>
    <m/>
    <m/>
    <s v="Se Proyectaron y presentararon los documentos procesales necesarios para la adecuado representación y Defensa de los intereses del D.C. . Durante el primer trimestre de 2018 se programaron 90 audiencias en los diferentes despachos, las cuales fueron atendidas por los abogados de Representación de la Dirección. Los abogados de representación realizaron 17 fichas de conciliación y 3 de pacto de cumplimiento. Los abogados asistieron a 9 entidades distritales para realizar acompañamiento a los Comites de Conciliación. De igual manera presentaron los informes mensuales correspondientes a las actividades realizadas durante el periodo"/>
    <m/>
    <m/>
    <m/>
    <m/>
    <m/>
    <m/>
    <m/>
    <s v="FALTA FICHA "/>
    <m/>
    <m/>
    <m/>
    <m/>
  </r>
  <r>
    <x v="0"/>
    <x v="19"/>
    <s v="RESPALDO JURÍDICO QUE GENERA CONFIANZA. "/>
    <s v="GESTIÓN JUDICIAL Y EXTRAJUDICIAL DEL DISTRITO"/>
    <x v="8"/>
    <s v="Plan de Desarrollo"/>
    <s v="Proyecto de Inversión 7501"/>
    <s v="PMR"/>
    <s v="procesos"/>
    <s v="División del valor de las pretensiones indexadas de los procesos terminados en el periodo de análisis"/>
    <s v="Nivel de ahorro"/>
    <s v="Valor de las pretenciones indexadas de los procesos terminados a favor del distrto"/>
    <s v="Valor total de las pretensiones indexadas de los procesos terminados durante el periodo de análisis, en el Distrto Capital"/>
    <s v="Sumatoria del valor de las pretensiones indexadas de los procesos terminados con sentencia ejecutoriada favorable al D.C."/>
    <s v="Sumatoria del valor de las pretensiones indexadas de los procesos terminados, desde el 1 de enero de 2016 hasta la fecha de análisis"/>
    <s v="Sistema de Información de Procesos Judiciales  SIPROJ WEB - Bogotá. "/>
    <s v="Sistema de Información de Procesos Judiciales  SIPROJ WEB - Bogotá. "/>
    <n v="0.82"/>
    <s v="Sistema de Información de Procesos Judiciales  SIPROJ WEB - Bogotá. "/>
    <x v="3"/>
    <s v="Trimestral"/>
    <s v="Eficiencia"/>
    <s v="Profesional Universitario Grado 1"/>
    <s v="Profesional Universitario Grado 1"/>
    <s v="Director(a) Distirtal de Defensa Judicial y Prevención del Daño Antijurídico  "/>
    <n v="0.82"/>
    <n v="0.82"/>
    <n v="0.82"/>
    <n v="0.82"/>
    <n v="0.82"/>
    <n v="0.9"/>
    <n v="0.89"/>
    <n v="0.89"/>
    <m/>
    <m/>
    <n v="0.82"/>
    <n v="0.82"/>
    <n v="0.82"/>
    <n v="0.82"/>
    <n v="0.89"/>
    <m/>
    <m/>
    <m/>
    <s v="A 31 de marzo de 2018 se logró el 89% de eficiencia fiscal, representado en el valor de las pretensiones indexadas de los procesos que finalizaron con fallo a favor de las entidades del Distrito Capital. Se identificaron 29 procesos de mayor impacto cuyo cumplimiento se encuentra en seguimiento por parte de la Dirección de Defensa Judicial. Se asistió a 7 audiencias de cumplimiento. Se participó en 7 comités de verificación con órganos de control. De igual manera, se participó en la coordinación de 27 mesas de trabajo con las diferentes entidades distritales vinculas en el cumplimiento de sentencias. Durante el primer trimestre de 2018 la Dirección Distrital de Defensa Judicial y Prevención del Daño Antijurídico realizó acompañamiento a diferentes entidades distritales en temas de impacto para el Distrito. El impacto del éxito de eficiencia fiscal acumulado en términos de pretensiones indexadas ha permitido ahorrar a la ciudad $1.8 Billones de pesos y el D.C. ha sido condenado en 225 mil millones de pesos, lo cual representa un éxito del 89%.  Como población beneficiada se identifica a la ciudadanía en general ya que se puede beneficiar con nuevos proyectos sociales en educación y salud. "/>
    <m/>
    <m/>
    <m/>
    <m/>
    <m/>
    <m/>
    <m/>
    <s v="MODIFICACIÓN"/>
    <s v="VERSIÓN  2"/>
    <m/>
    <m/>
    <m/>
  </r>
  <r>
    <x v="1"/>
    <x v="20"/>
    <s v="OPTIMIZACIÓN DE PROCESOS"/>
    <s v="GESTIÓN JURÍDICA DISTRITAL"/>
    <x v="9"/>
    <s v="Plan de Gestión"/>
    <m/>
    <m/>
    <m/>
    <s v="Porcentaje de ejecución presupuestal del proyecto 7501"/>
    <s v="ejecución presupuestal "/>
    <s v="Valor de Registros presupuestales expedidos"/>
    <s v="Presupuesto disponible"/>
    <s v="Valor acumulado de los registros presupuestales expedidos por el proyecto 7501"/>
    <s v="Valor de la asignación inicial menos reducciones o traslados presupuestales "/>
    <s v="Secretaría de Hacienda Distrital, reporte PRDEIS"/>
    <s v="Secretaría de Hacienda Distrital, reporte PRDEIS"/>
    <n v="0.86409999999999998"/>
    <s v="Secretaría de Hacienda Distrital, reporte PRDEIS"/>
    <x v="3"/>
    <s v="Trimestral"/>
    <s v="Eficacia"/>
    <s v="PROFESIONAL ESPECIALIZADO DIRECCIUÓN CORPORATIVA"/>
    <s v="PROFESIONAL ESPECIALIZADO SUBSECRETARÍA"/>
    <s v="SUBSECRETARIO DE DESPACHO"/>
    <s v="ND"/>
    <n v="0.95"/>
    <n v="0.95"/>
    <n v="0.95"/>
    <n v="0.95"/>
    <s v="ND"/>
    <n v="0.98"/>
    <n v="0"/>
    <m/>
    <m/>
    <n v="0.65"/>
    <n v="0.75"/>
    <n v="0.85"/>
    <n v="0.95"/>
    <m/>
    <m/>
    <m/>
    <m/>
    <m/>
    <m/>
    <m/>
    <m/>
    <s v="3-2018-1040"/>
    <m/>
    <m/>
    <m/>
    <m/>
    <m/>
    <m/>
    <m/>
    <m/>
  </r>
  <r>
    <x v="1"/>
    <x v="21"/>
    <s v="POSICIONAMIENTO COMO ENTE RECTOR"/>
    <s v="GESTIÓN JUDICIAL Y EXTRAJUDICIAL DEL DISTRITO"/>
    <x v="8"/>
    <s v="Plan de Gestión"/>
    <m/>
    <m/>
    <m/>
    <s v="Sumatoria de documentos de análisis orientados a la prevención de Daño antijurídico"/>
    <s v="Documento de Análisis"/>
    <s v="Cantidad de proyectos normativos elaborados "/>
    <s v="NA"/>
    <s v="Documentos elaborados que contienen directrices o proyectos normativos de representación judicial y ectrajudicial para la Administración Distrital"/>
    <s v="NA"/>
    <s v="Por definir"/>
    <s v="Por definir"/>
    <n v="2"/>
    <s v="Por definir"/>
    <x v="1"/>
    <s v="Trimestral"/>
    <s v="Eficacia"/>
    <s v="Profesional Universitario Grado 1"/>
    <s v="Profesional Universitario Grado 1"/>
    <s v="Director(a) Distirtal de Defensa Judicial y Prevención del Daño Antijurídico  "/>
    <s v="ND"/>
    <n v="2"/>
    <n v="2"/>
    <n v="2"/>
    <n v="2"/>
    <s v="ND"/>
    <n v="7"/>
    <n v="0"/>
    <m/>
    <m/>
    <m/>
    <n v="1"/>
    <m/>
    <n v="1"/>
    <n v="0"/>
    <m/>
    <m/>
    <m/>
    <s v="Se encuentra en selección del tema sobre el cual se van a realizar dichos documentos. Sin embargo, se relacionan los actos administrativos que se han proyectado desde la Dirección Distrital de Defensa Judicial y Prevención del Daño Antijurídico (8 Circulares)"/>
    <m/>
    <m/>
    <m/>
    <m/>
    <m/>
    <m/>
    <m/>
    <s v="FALTA FICHA "/>
    <m/>
    <m/>
    <m/>
    <m/>
  </r>
  <r>
    <x v="1"/>
    <x v="22"/>
    <s v="OPTIMIZACIÓN DE PROCESOS"/>
    <s v="PLANEACIÓN Y MEJORA CONTINUA"/>
    <x v="5"/>
    <s v="Plan de Gestión"/>
    <m/>
    <m/>
    <m/>
    <s v="Porcentaje de avance de entrega de la propuesta de mejora continua de la Dirección de Gestión Corporativa"/>
    <s v="propuesta de mejora"/>
    <s v="Por definir"/>
    <s v="Por definir"/>
    <s v="Por definir"/>
    <s v="Por definir"/>
    <s v="Por definir"/>
    <s v="Por definir"/>
    <s v="Por definir"/>
    <s v="Por definir"/>
    <x v="1"/>
    <s v="Trimestral"/>
    <s v="Eficacia"/>
    <m/>
    <m/>
    <m/>
    <s v="ND"/>
    <n v="1"/>
    <s v="CUMPLIDA"/>
    <m/>
    <m/>
    <s v="ND"/>
    <n v="1"/>
    <s v="CUMPLIDA"/>
    <m/>
    <m/>
    <m/>
    <m/>
    <m/>
    <m/>
    <m/>
    <m/>
    <m/>
    <m/>
    <m/>
    <m/>
    <m/>
    <m/>
    <m/>
    <m/>
    <m/>
    <m/>
    <s v="FALTA FICHA "/>
    <m/>
    <m/>
    <m/>
    <m/>
  </r>
  <r>
    <x v="1"/>
    <x v="23"/>
    <s v="POSICIONAMIENTO COMO ENTE RECTOR"/>
    <s v="GESTIÓN JURÍDICA DISTRITAL"/>
    <x v="9"/>
    <s v="Plan de Gestión"/>
    <m/>
    <m/>
    <m/>
    <m/>
    <m/>
    <m/>
    <m/>
    <m/>
    <m/>
    <m/>
    <m/>
    <m/>
    <m/>
    <x v="1"/>
    <m/>
    <m/>
    <m/>
    <m/>
    <m/>
    <m/>
    <m/>
    <m/>
    <n v="1"/>
    <m/>
    <m/>
    <m/>
    <m/>
    <m/>
    <m/>
    <m/>
    <m/>
    <m/>
    <m/>
    <m/>
    <m/>
    <m/>
    <m/>
    <m/>
    <m/>
    <m/>
    <m/>
    <m/>
    <m/>
    <m/>
    <m/>
    <s v="FALTA FICHA "/>
    <m/>
    <m/>
    <m/>
    <m/>
  </r>
  <r>
    <x v="1"/>
    <x v="24"/>
    <s v="MODERNIZACIÓN DE SISTEMAS DE INFORMACIÓN. "/>
    <s v="INSPECCIÓN VIGILANCIA Y CONTROL ESAL"/>
    <x v="3"/>
    <s v="Plan de Gestión"/>
    <m/>
    <m/>
    <m/>
    <s v="Porcentaje de avance de la estrategia para la optimización del SIPEJ"/>
    <m/>
    <m/>
    <m/>
    <m/>
    <m/>
    <m/>
    <m/>
    <m/>
    <m/>
    <x v="1"/>
    <s v="Trimestral"/>
    <s v="Eficacia"/>
    <m/>
    <m/>
    <m/>
    <s v="ND"/>
    <n v="1"/>
    <s v="CUMPLIDA"/>
    <m/>
    <m/>
    <s v="ND"/>
    <n v="1"/>
    <s v="CUMPLIDA"/>
    <m/>
    <m/>
    <m/>
    <m/>
    <m/>
    <m/>
    <m/>
    <m/>
    <m/>
    <m/>
    <m/>
    <m/>
    <m/>
    <m/>
    <m/>
    <m/>
    <m/>
    <m/>
    <s v="FALTA FICHA "/>
    <m/>
    <m/>
    <m/>
    <s v="FINALIZADA"/>
  </r>
  <r>
    <x v="1"/>
    <x v="25"/>
    <s v="POSICIONAMIENTO COMO ENTE RECTOR"/>
    <s v="PLANEACIÓN Y MEJORA CONTINUA"/>
    <x v="7"/>
    <s v="Plan de Gestión"/>
    <m/>
    <m/>
    <m/>
    <s v="Número de estrategias de posicionamiento de la OAP"/>
    <s v="Estrategias de posicionamiento"/>
    <s v="Número de estrategias de posicionamiento estructuradas por la OAP"/>
    <s v="N.A."/>
    <s v="Cantidad de estrategias de posicionamiento de la gestión de la OAP, estructuradas"/>
    <s v="N.A."/>
    <s v="Informe de gestión de la OAP"/>
    <s v="N.A."/>
    <s v="ND"/>
    <s v="ND"/>
    <x v="1"/>
    <s v="Semestral"/>
    <s v="Eficacia"/>
    <m/>
    <m/>
    <m/>
    <s v="ND"/>
    <s v="ND"/>
    <n v="1"/>
    <n v="1"/>
    <m/>
    <s v="ND"/>
    <s v="ND"/>
    <s v="ND"/>
    <m/>
    <m/>
    <m/>
    <m/>
    <m/>
    <m/>
    <m/>
    <m/>
    <m/>
    <m/>
    <m/>
    <m/>
    <m/>
    <m/>
    <m/>
    <m/>
    <m/>
    <m/>
    <m/>
    <m/>
    <m/>
    <m/>
    <m/>
  </r>
  <r>
    <x v="0"/>
    <x v="26"/>
    <s v="POSICIONAMIENTO COMO ENTE RECTOR"/>
    <s v="GESTIÓN JUDICIAL Y EXTRAJUDICIAL DEL DISTRITO"/>
    <x v="8"/>
    <s v="Plan de Desarrollo"/>
    <s v="Resultado"/>
    <s v="Procesos"/>
    <m/>
    <s v="Demandas ganadas por el Distrito / Total demandas X 100"/>
    <s v="Demandas ganadas"/>
    <s v="Total demandas contra el Distrito, casos ganados por el Distrito"/>
    <s v="Total demandas contra el Distrito"/>
    <s v="Por definir"/>
    <s v="Por definir"/>
    <s v="Sistema de Información de Procesos Judiciales  SIPROJ WEB - Bogotá. "/>
    <s v="Sistema de Información de Procesos Judiciales  SIPROJ WEB - Bogotá. "/>
    <n v="0.82"/>
    <s v="Sistema de Información de Procesos Judiciales  SIPROJ WEB - Bogotá. "/>
    <x v="3"/>
    <s v="Trimestral"/>
    <s v="Eficiencia"/>
    <s v="Profesional Universitario Grado 1"/>
    <s v="Profesional Universitario Grado 1"/>
    <s v="Director(a) Distirtal de Defensa Judicial y Prevención del Daño Antijurídico  "/>
    <n v="0.82"/>
    <n v="0.82"/>
    <n v="0.82"/>
    <n v="0.82"/>
    <n v="0.82"/>
    <n v="0.89"/>
    <n v="0.87270000000000003"/>
    <n v="0.86880000000000002"/>
    <m/>
    <m/>
    <n v="0.82"/>
    <n v="0.82"/>
    <n v="0.82"/>
    <n v="0.82"/>
    <n v="0.86880000000000002"/>
    <m/>
    <m/>
    <m/>
    <s v="Se recibieron 140 fallos de sentencias los cuales los cuales fueron remitidos a las entidades competentes. Se realizaron 1193 gestiones relacionadas con tutelas: 1012 traslados, 97 archivos y 84 Tutelas que son representadas directamente por abogados de representación judicial. El impacto del éxito de eficiencia fiscal acumulado en términos de pretensiones indexadas ha permitido ahorrar a la ciudad $1.8 Billones de pesos y el D.C. ha sido condenado en 225 mil millones de pesos, lo cual representa un éxito del 89%. La ciudadanía en general ya que se puede beneficiar con nuevos proyectos sociales en educación y salud"/>
    <m/>
    <m/>
    <m/>
    <m/>
    <m/>
    <m/>
    <m/>
    <s v="MODIFICACIÓN"/>
    <s v="VERSIÓN  2"/>
    <m/>
    <m/>
    <m/>
  </r>
  <r>
    <x v="1"/>
    <x v="27"/>
    <s v="OPTIMIZACIÓN DE PROCESOS"/>
    <s v="GESTIÓN FINANCIERA"/>
    <x v="5"/>
    <m/>
    <m/>
    <s v="Procesos"/>
    <m/>
    <s v="Porcentaje de ejecución presupuestal"/>
    <s v="presupuesto ejecutado"/>
    <s v="Presupuesto ejecutado"/>
    <s v="Presupuesto disponible"/>
    <s v="Valor acumulado de los registros presupuestales"/>
    <s v="Resultado de la apropiación inicial y las modificaciones que se den a la apropiación (suspenciones, reducciones, adiciones)"/>
    <s v="SECRETARÍA DE HACIEndA - REPORTE PREDIS"/>
    <s v="SECRETARÍA DE HACIEndA - REPORTE PREDIS"/>
    <n v="0.63"/>
    <s v="SECRETARÍA DE HACIEndA - REPORTE PREDIS 2016"/>
    <x v="2"/>
    <s v="Trimestral"/>
    <s v="Eficacia"/>
    <s v="Profesional Universitario"/>
    <s v="Profesional Especializado"/>
    <s v="Director (a) de Gestión Corporativa"/>
    <s v="ND"/>
    <n v="0.9"/>
    <n v="0.92"/>
    <n v="0.93"/>
    <n v="0.94"/>
    <s v="ND"/>
    <n v="0.76890000000000003"/>
    <n v="0.35"/>
    <m/>
    <m/>
    <n v="0.25"/>
    <n v="0.3"/>
    <n v="0.5"/>
    <n v="0.82"/>
    <n v="0.35"/>
    <m/>
    <m/>
    <m/>
    <s v="En enero de 2018, Tesorería Distrital pago las cuentas por pagar que la SJD emitió a 29 de diciembre de 2018.  _x000a__x000a_Las Reservas de los Contratos de Combustibles y Mantenimiento de vehículos se están ejecutando conforme a los gastos que los carros asignados a la Secretaría Jurídica Distrital demandan._x000a__x000a_A la fecha se tienen los saldos iniciales a 1 de enero de 2018 aplicando el nuevo marco normativo contable de la SJD_x000a_"/>
    <m/>
    <m/>
    <m/>
    <m/>
    <m/>
    <m/>
    <m/>
    <s v="FALTA FICHA "/>
    <m/>
    <m/>
    <m/>
    <m/>
  </r>
  <r>
    <x v="1"/>
    <x v="28"/>
    <s v="OPTIMIZACIÓN DE PROCESOS"/>
    <s v="GESTIÓN NORMATIVA Y CONCEPTUAL"/>
    <x v="0"/>
    <s v="Plan de Gestión"/>
    <m/>
    <m/>
    <m/>
    <s v="Porcentaje de Implementación de la herramienta de seguimiento de la DDDAN"/>
    <s v="Herramienta de Seguimiento"/>
    <s v="Por definir"/>
    <s v="Por definir"/>
    <s v="Por definir"/>
    <s v="Por definir"/>
    <s v="Por definir"/>
    <s v="Por definir"/>
    <s v="Por definir"/>
    <s v="Por definir"/>
    <x v="1"/>
    <m/>
    <m/>
    <m/>
    <m/>
    <m/>
    <s v="ND"/>
    <n v="0.6"/>
    <n v="0.4"/>
    <m/>
    <m/>
    <s v="ND"/>
    <n v="0.6"/>
    <n v="0.4"/>
    <m/>
    <m/>
    <n v="0.4"/>
    <n v="0.6"/>
    <n v="0"/>
    <n v="0"/>
    <n v="0.4"/>
    <m/>
    <m/>
    <m/>
    <s v="Se realizo la migrarción de  la información en herramienta de seguimiento de Microsoft Excel a Drive de Google (20%) e incorporación de nuevas funcionalidades / Realizar Pruebas de confiabilidad de la Información (20%)."/>
    <m/>
    <m/>
    <m/>
    <m/>
    <m/>
    <m/>
    <m/>
    <s v="FALTA FICHA "/>
    <m/>
    <m/>
    <m/>
    <m/>
  </r>
  <r>
    <x v="1"/>
    <x v="29"/>
    <s v="POSICIONAMIENTO COMO ENTE RECTOR"/>
    <s v="GESTIÓN DEL TALENTO HUMANO"/>
    <x v="5"/>
    <s v="Plan de Gestión"/>
    <m/>
    <m/>
    <m/>
    <s v="Porcentaje de avance en la implementación de un modelo de gestión del talento humano."/>
    <s v="Modelo de Gestión del Talento Humano de "/>
    <s v="Por definir"/>
    <s v="Por definir"/>
    <s v="Por definir"/>
    <s v="Por definir"/>
    <s v="Por definir"/>
    <s v="Por definir"/>
    <s v="Por definir"/>
    <s v="Por definir"/>
    <x v="2"/>
    <s v="Trimestral"/>
    <s v="Eficacia"/>
    <m/>
    <m/>
    <m/>
    <s v="ND"/>
    <n v="0.25"/>
    <n v="0.75"/>
    <n v="0.9"/>
    <n v="1"/>
    <s v="ND"/>
    <n v="0.25"/>
    <n v="0"/>
    <m/>
    <m/>
    <n v="0"/>
    <n v="0.25"/>
    <n v="0.25"/>
    <n v="0.25"/>
    <n v="0"/>
    <m/>
    <m/>
    <m/>
    <s v="Se tiene proyectado avance a partir del segundo trimestre, no obstante en conjunto con la oficina Asesora de Planeación procede a desarrollar una mesa de trabajo con la Dirección de Gestión Corporativa con el fin de definir los puntos a desarrollar de manera mancomunada para la implementación del Modelo Integrado de Planeación y Gestión, identificando así que la participación de la DGC es vital en el componente de talento humano, para ello la DGC procede a poner a disposición los recursos necesarios (Físico y Económicos) para  cumplimiento de los requisitos establecidos en el componente de Talento Humano de Modelo Integrado de Planeación y Gestión. _x000a__x000a_Respecto del análisis de Cargas a efectuar en la Organización se ha recibido una propuesta de parte de una empresa consultora, la cual nos da un punto de vista económico para proceder con la contratación a partir del segundo semestre del año en curso._x000a_"/>
    <m/>
    <m/>
    <m/>
    <m/>
    <m/>
    <m/>
    <m/>
    <s v="FALTA FICHA "/>
    <m/>
    <m/>
    <m/>
    <m/>
  </r>
  <r>
    <x v="1"/>
    <x v="30"/>
    <s v="OPTIMIZACIÓN DE PROCESOS"/>
    <s v="GESTIÓN DOCUMENTAL"/>
    <x v="5"/>
    <m/>
    <s v="Plan de Gestión"/>
    <s v="Procesos"/>
    <m/>
    <s v="Avance en la implementación del Modelo de Gestión Documental de la SJD"/>
    <s v="Modelo de gestión documental sostenible"/>
    <s v="Fases del modelo de gestión documental implementadas"/>
    <s v="Total de fases definidas para la implementación  del MGD"/>
    <s v="Número de fases implementadas en su totalidad, del modelo de Gestión Documental MGD"/>
    <s v="Fases definidas en el Plan de Trabajo, necesarias para implementar el MGD"/>
    <s v="Plan de Trabajo para la implementación del MGD"/>
    <s v="Plan de Trabajo para la implementación del MGD"/>
    <s v="ND"/>
    <s v="ND"/>
    <x v="1"/>
    <s v="Trimestral"/>
    <s v="Eficacia"/>
    <s v="Auxiliar administrativo DGC"/>
    <s v="Profesional Especializado DGC"/>
    <s v="Director (a) de Gestión Corporativa"/>
    <s v="ND"/>
    <n v="0.5"/>
    <n v="0.4"/>
    <n v="0.1"/>
    <n v="0"/>
    <s v="ND"/>
    <n v="0.5"/>
    <s v="ARMONIZADO"/>
    <m/>
    <m/>
    <m/>
    <m/>
    <m/>
    <m/>
    <m/>
    <m/>
    <m/>
    <m/>
    <s v="Este indicador fue armonizado con el indicador de herramientas AVANCE EN LA IMPLEMENTACIÓN DE LAS HERRAMIENTAS DE GESTIÓN Y ADMINISTRATIVAS y se le hara seguimiento a travez del indicador mencionado. "/>
    <m/>
    <m/>
    <m/>
    <m/>
    <m/>
    <m/>
    <m/>
    <m/>
    <m/>
    <m/>
    <m/>
    <m/>
  </r>
  <r>
    <x v="0"/>
    <x v="31"/>
    <s v="OPTIMIZACIÓN DE PROCESOS"/>
    <s v="PLANEACIÓN Y MEJORA CONTINUA"/>
    <x v="7"/>
    <m/>
    <s v="Proyecto de Inversión 7502"/>
    <m/>
    <m/>
    <s v="Porcentaje de implementación del Sistema Integrado de Gestión de la Secretaría Jurídica"/>
    <s v="Porcentaje de Implementación"/>
    <s v="Etapas realizadas para la implementación del SIG"/>
    <s v="Etapas definidas para la implementación del SIG"/>
    <s v="Se definieron etapas de implementación, articulación y mantenimiento"/>
    <s v="Etapas culminadas conforme a las especificaciones"/>
    <s v="Informe de gestión de la OAP"/>
    <s v="Plan de Trabajo para la implementación del SIG"/>
    <s v="ND"/>
    <s v="ND"/>
    <x v="1"/>
    <s v="Trimestral"/>
    <s v="Eficacia"/>
    <s v="Contratista OAP"/>
    <s v="Contratista OAP"/>
    <s v="JEFE OAP"/>
    <n v="0.1"/>
    <n v="0.3"/>
    <n v="0.3"/>
    <n v="0.2"/>
    <n v="0.1"/>
    <n v="0.03"/>
    <n v="0.35"/>
    <n v="0.04"/>
    <m/>
    <m/>
    <n v="0.02"/>
    <n v="0.1"/>
    <n v="0.1"/>
    <n v="0.08"/>
    <n v="0.04"/>
    <m/>
    <m/>
    <m/>
    <s v="Como avance para el primer trimestre de la vigencia se cuenta con el Plan de Trabajo para efectuar la implementación del Modelo Integrado de Planeación y Gestión-MIPG en la Entidad, se elabora proyecto de Resolución para la creación del Comité Institucional de Gestión y Desempeño, como parte fundamental para la instauración de la institucionalidad del MIPG en la Secretaría Jurídica Distrital. _x000a_Así mismo durante el primer trimestre del año en curso, se brindó acompañamiento y apoyo a los gestores de los diferentes procesos en el levantamiento y/o actualización de la documentación del Sistema de Gestión de la Entidad, así mismo, se realizó el análisis de capacidad e interacción de los procesos y procedimientos a través de la medición de la duración de las actividades definidas, así como puntos de control entre otros. De manera simultánea, se efectuaron actividades encaminadas a la divulgación de los Procesos y Procedimientos publicados en la Intranet para conocimiento y apropiación de todos los servidores de la Secretaría Jurídica Distrital._x000a_Con el fin de evidenciar el avance de la documentación de los procesos y procedimientos de la Secretaría Jurídica Distrital, los documentos fueron inventariados de acuerdo al tipo, conforme con a los criterios de oficialización, publicación o flujo de creación por parte del proceso. A partir de la información obtenida en dicha revisión, fue posible realizar control detallado sobre los documentos de la entidad. En cuanto al aplicativo del Sistema de Gestión S.M.A.R.T., se realizaron cargues de información en los módulos, necesarios para la puesta en marcha del aplicativo e inicio de los flujos documentales en la entidad. Así mismo, se llevó a cabo el respectivo cargue de información al aplicativo SIG en el módulo de Indicadores, necesarios para la puesta en marcha del aplicativo y los seguimientos posteriores. Se da inicio a la actualización de los procedimientos de la Oficina Asesora de Planeación, en razón a la acción de mejora formulada por la revisión al Proceso de Planeación y Mejora Continua. En el primer trimestre se realiza la actualización del procedimiento de Elaboración y Control de Documentos, por medio del flujo documental del aplicativo del Sistema Integrado de Gestión.Se asignaron los administradores de cada módulo del aplicativo del Sistema Integrado de Gestión y, de acuerdo con las temáticas, se habilitaron los permisos, roles y perfiles asignados para cada uno de ellos. _x000a_Se dictaron capacitaciones técnicas y funcionales a los administradores de módulos, gestores calidad de la entidad, gestores de activos de información, entre otros servidores interesados, en las cuales fueron indicadas las pautas para la parametrización y uso del aplicativo del Sistema Integrado de Gestión.  Así mismo, se brindó mantenimiento y soporte a los requerimientos de los usuarios de los módulos, por medio de la gestión de comunicación con los desarrolladores del aplicativo. Dentro de las actividades orientadas a adelantar las gestiones para la certificación de la entidad bajo la norma NTC ISO 9001: 2015, en el mes de marzo del presente año se definió el alcance del Sistema de Gestión de Calidad, los objetivos de calidad los cuales se encuentran alineados con la política del Sistema Integrado de Gestión vigente y los Imperativos Estratégicos. Igualmente se definieron las cuestiones internas de la Entidad en lo relacionado con los grupos de interés, tramites, productos y servicios.  Actualmente se está definiendo una metodología integrada que permita actualizar información relacionada con el contexto de la organización que facilite su utilización en el marco del Sistema de Gestión de Calidad, Modelo Integrado de Planeación y Gestión, así como Arquitectura Empresarial. Se tiene prevista su aplicación para el mes de abril.   _x000a__x000a_De otra parte, se adelantó el seguimiento a los informes de autogestión de los planes y proyectos de la Secretaria Jurídica Distrital, correspondiente al último trimestre vigencia 2017, así como el Análisis, verificación, actualización, validación y cierre de la información relacionada con el seguimiento y avance de las metas de los proyectos de inversión a través del SEGPLAN, correspondiente al cuarto trimestre del 2017, en los componentes de gestión, inversión, territorialización y actividades. Igualmente, se realizó la reprogramación de los Componentes de Inversión y de Gestión y la programación de la territorialización de la inversión Distrital y las actividades para la vigencia 2018. Se llevó a cabo la consolidación del Informe de Gestión y Resultados de la Secretaria Jurídica Distrital vigencia 2017._x000a_Se consolido la encuesta de satisfacción de los servicios prestados por la Secretaria Jurídica Distrital (Circular 001 de 2018) realizada a 50 Entidades Distritales la cual determinó, que el nivel de satisfacción de los servicios prestados por la Secretaria Jurídica Distrital fue del 94.57% de percepción favorable, logrando aumentar la precepción favorable respecto de la vigencia anterior la cual fue del 90%. _x000a_Se adelantaron las acciones pertinentes en lo referente al componente de racionalización de trámites del Plan Anticorrupción y de Atención al Ciudadano. Adicionalmente, se emite la certificación mensual de los trámites publicados en la guía de trámites y servicios del Distrito, y se consolida el Informe de identificación de trámites y Opas. _x000a_Se efectuó la revisión de las actividades realizadas en cada uno de los Subsistemas del Sistema Integrado de Gestión durante la vigencia 2017 y se presenta informe del avance y estado de la implementación del Sistema Integrado de Gestión. Así mismo, se documentan las acciones que dan cumplimiento a los planes de mejoramiento formulados para dar tratamiento a las oportunidades de mejora con ocasión de la auditoría interna de la vigencia 2017._x000a_Se brinda asesoría y acompañamiento a las dependencias, en cuanto a la formulación de las acciones preventivas y registro del plan de mejoramiento a través del Módulo Mejora del aplicativo que soporta el Sistema Integrado de Gestión de la Secretaría Jurídica Distrital._x000a_Se realizó el cargue de la información correspondiente a MECI 2017, en el aplicativo del Sistema Integrado de Gestión, con el fin de trazar los antecedentes del Modelo en la vigencia anterior, en aprovechamiento de la herramienta tecnológica para la sistematización de los seguimientos realizados de forma manual._x000a__x000a_"/>
    <m/>
    <m/>
    <m/>
    <m/>
    <m/>
    <m/>
    <m/>
    <s v="CREACIÓN"/>
    <s v="VERSIÓN  1"/>
    <s v="ND"/>
    <s v="ND"/>
    <m/>
  </r>
  <r>
    <x v="1"/>
    <x v="32"/>
    <s v="RESPALDO JURÍDICO QUE GENERA CONFIANZA. "/>
    <s v="GESTIÓN JURÍDICA DISTRITAL"/>
    <x v="1"/>
    <s v="Plan de Gestión"/>
    <m/>
    <m/>
    <m/>
    <m/>
    <m/>
    <m/>
    <m/>
    <m/>
    <m/>
    <m/>
    <m/>
    <m/>
    <m/>
    <x v="3"/>
    <s v="Trimestral"/>
    <s v="Eficacia"/>
    <m/>
    <m/>
    <m/>
    <s v="ND"/>
    <n v="1"/>
    <n v="1"/>
    <n v="1"/>
    <n v="1"/>
    <s v="ND"/>
    <n v="1"/>
    <n v="0.25"/>
    <m/>
    <m/>
    <n v="0.25"/>
    <n v="0.25"/>
    <n v="0.25"/>
    <n v="0.25"/>
    <n v="0.25"/>
    <m/>
    <m/>
    <m/>
    <s v="a) Normas incorporadas: En el período comprendido entre el 1 de enero y el 31 de_x000a_marzo, se han incorporado 562 normas al sistema de Información Jurídica Régimen_x000a_Legal._x000a_b) Tematizaciones: En el mismo período, fueron tematizadas 543 normas en el_x000a_sistema de información jurídico Régimen Legal._x000a_c) Boletines Jurídicos: Han sido expedidos 13 Boletines Jurídicos: Boletín No. 1_x000a_(01/01/2018) – Boletín No. 13 (26/03/2018). Estos Boletines son remitidos a un_x000a_número de 2300 personas y publicados en Régimen Legal para consulta de los_x000a_usuarios; contienen de manera semanal las normas distritales y nacionales de_x000a_mayor impacto en el Distrito, de las cuales se exalta una noticia de interés y una_x000a_noticia destacada para el Distrito, y se agrega un dato curioso de la ciudad de_x000a_Bogotá. (Además estos pueden ser consultados en la página web de la Secretaría_x000a_Jurídica Distrital y en Régimen Legal."/>
    <m/>
    <m/>
    <m/>
    <m/>
    <m/>
    <m/>
    <m/>
    <s v="FALTA FICHA "/>
    <m/>
    <m/>
    <m/>
    <m/>
  </r>
  <r>
    <x v="1"/>
    <x v="33"/>
    <s v="OPTIMIZACIÓN DE PROCESOS"/>
    <s v="PLANEACIÓN Y MEJORA CONTINUA"/>
    <x v="7"/>
    <s v="Plan de Gestión"/>
    <m/>
    <m/>
    <s v="procesos"/>
    <s v="Número de Informes de seguimiento de la gestión de la SJD bajo la herramienta BSC"/>
    <s v="Informes de seguimiento a la gestión institucional"/>
    <s v="Número de informes de seguimiento a la gestión institucional presentados"/>
    <s v="N.A."/>
    <s v="Corresponde a los informes productos de los seguimientos a la gestión de la Entidad"/>
    <s v="N.A."/>
    <s v="Informes de seguimiento y gestión institucional"/>
    <s v="N.A."/>
    <s v="ND"/>
    <s v="ND"/>
    <x v="1"/>
    <s v="Anual"/>
    <s v="Eficacia"/>
    <m/>
    <m/>
    <m/>
    <s v="ND"/>
    <n v="1"/>
    <n v="4"/>
    <n v="4"/>
    <n v="4"/>
    <s v="ND"/>
    <n v="1"/>
    <n v="0"/>
    <m/>
    <m/>
    <m/>
    <m/>
    <m/>
    <m/>
    <m/>
    <m/>
    <m/>
    <m/>
    <m/>
    <m/>
    <m/>
    <m/>
    <m/>
    <m/>
    <m/>
    <m/>
    <m/>
    <m/>
    <m/>
    <m/>
    <m/>
  </r>
  <r>
    <x v="1"/>
    <x v="34"/>
    <s v="POSICIONAMIENTO COMO ENTE RECTOR"/>
    <s v="GESTIÓN JURÍDICA DISTRITAL"/>
    <x v="1"/>
    <s v="Plan de Gestión"/>
    <m/>
    <m/>
    <m/>
    <m/>
    <m/>
    <m/>
    <m/>
    <m/>
    <m/>
    <m/>
    <m/>
    <m/>
    <m/>
    <x v="1"/>
    <s v="Trimestral"/>
    <s v="Eficacia"/>
    <m/>
    <m/>
    <m/>
    <s v="ND"/>
    <n v="8"/>
    <n v="8"/>
    <n v="8"/>
    <n v="8"/>
    <s v="ND"/>
    <n v="9"/>
    <n v="4"/>
    <m/>
    <m/>
    <n v="4"/>
    <n v="4"/>
    <n v="5"/>
    <n v="3"/>
    <n v="4"/>
    <m/>
    <m/>
    <m/>
    <s v="Se proyectaron lineamientos con el fin de mejorar los procesos contractuales en los que participan las diferentes Entidades del Distrito._x000a_a.  Directiva 001 (Lineamientos y buenas prácticas para la liquidación de contratos) _x000a__x000a_b.   Circular 001 de 2018 (Buenas prácticas en materia de expedición y publicación de adendas en los procesos de licitación pública). _x000a__x000a_c.  Circular 002 de 2018 (Buenas prácticas en el contenido de los manuales de contratación de las entidades distritales con régimen especial). _x000a__x000a_d. Directiva 002 de 2018 (Tratamiento de datos personales). _x000a__x000a_Adicionalmente la Dirección Distrital de Política e Informática Jurídica, expidió:_x000a__x000a_- Circular 008 de 2018, el cual puede consultarse en: http://www.bogotajuridica.gov.co/ sisjur/normas/Norma1.jsp?i=75003._x000a_- Circular 005 de 2018, “Solicitud de información de propiedad intelectual en las entidades del sector central y cronograma de trabajo”._x000a_"/>
    <m/>
    <m/>
    <m/>
    <m/>
    <m/>
    <m/>
    <m/>
    <s v="FALTA FICHA "/>
    <m/>
    <m/>
    <m/>
    <m/>
  </r>
  <r>
    <x v="1"/>
    <x v="35"/>
    <s v="OPTIMIZACIÓN DE PROCESOS"/>
    <s v="GESTIÓN DISCIPLINARIA DISTRITAL"/>
    <x v="4"/>
    <s v="Plan de Gestión"/>
    <m/>
    <m/>
    <m/>
    <m/>
    <m/>
    <m/>
    <m/>
    <m/>
    <m/>
    <m/>
    <m/>
    <m/>
    <m/>
    <x v="3"/>
    <m/>
    <m/>
    <m/>
    <m/>
    <m/>
    <m/>
    <m/>
    <n v="1"/>
    <n v="1"/>
    <n v="1"/>
    <m/>
    <m/>
    <n v="0"/>
    <m/>
    <m/>
    <n v="0"/>
    <n v="1"/>
    <n v="1"/>
    <n v="1"/>
    <n v="0"/>
    <m/>
    <m/>
    <m/>
    <s v="Para el primer trimestre no se tenia programado avance, la ejecuión inicia en el segundo trimestre de la vegencia "/>
    <m/>
    <m/>
    <m/>
    <m/>
    <m/>
    <m/>
    <m/>
    <m/>
    <m/>
    <m/>
    <m/>
    <m/>
  </r>
  <r>
    <x v="1"/>
    <x v="36"/>
    <s v="OPTIMIZACIÓN DE PROCESOS"/>
    <s v="GESTIÓN DISCIPLINARIA DISTRITAL"/>
    <x v="4"/>
    <s v="Plan de Gestión"/>
    <s v="Procesos"/>
    <m/>
    <m/>
    <s v="Porcentaje de avance en la metodología de verificación de la impelementación y actualización del SID"/>
    <s v="Metodología de verificación"/>
    <m/>
    <m/>
    <m/>
    <m/>
    <m/>
    <m/>
    <m/>
    <m/>
    <x v="1"/>
    <s v="Trimestral"/>
    <s v="Eficacia"/>
    <m/>
    <m/>
    <m/>
    <s v="ND"/>
    <n v="0.4"/>
    <s v="CUMPLIDA    60%"/>
    <m/>
    <m/>
    <s v="ND"/>
    <n v="0.39999999999999997"/>
    <n v="0.6"/>
    <m/>
    <m/>
    <s v="CUMPLIDA    60%"/>
    <m/>
    <m/>
    <m/>
    <n v="0.6"/>
    <m/>
    <m/>
    <m/>
    <s v="Se desarrollo el 100% de la Implementación de la metodologia para verificar la implementación y actualización del S.I.D., con la aplicación de una encuesta y realizando un ánalisis de las visitas y las capacitaciones, evidenciando que las entidades Distritales no reportan en el SID, los procesos que se encuentran en las OCID, este ánalisis logró la creación de estrategias por parte de la DDAD para la utilización e implementación del SID en las entidades Distritales.META CUMPLIDA."/>
    <m/>
    <m/>
    <m/>
    <m/>
    <m/>
    <m/>
    <m/>
    <s v="FALTA FICHA "/>
    <m/>
    <m/>
    <m/>
    <s v="CUMPLIDA"/>
  </r>
  <r>
    <x v="1"/>
    <x v="37"/>
    <s v="OPTIMIZACIÓN DE PROCESOS"/>
    <s v="GESTIÓN DEL TALENTO HUMANO"/>
    <x v="5"/>
    <m/>
    <m/>
    <s v="Procesos"/>
    <m/>
    <s v="Promedio De las evaluaciones de satisfacción realizadas por los diferentes componentes del proceso"/>
    <s v="Nivel de Satisfacción"/>
    <s v="Niveles de satisafcción ponderados"/>
    <s v="N.A."/>
    <s v="El promedio del nivel de percepción por parte de los servidpores de la SJD, respecto de componentes de la Gestión del Talento Humano"/>
    <s v="N.A."/>
    <s v="Encuestas tabuladas y registradas en la matriz de satisfacción del Talento Humano"/>
    <s v="N.A."/>
    <s v="ND"/>
    <s v="ND"/>
    <x v="3"/>
    <s v="Semestral"/>
    <s v="Efectividad"/>
    <s v="Técnico DGC"/>
    <s v="Profesional Especializado"/>
    <s v="Director (a) de Gestión Corporativa"/>
    <s v="ND"/>
    <n v="0.9"/>
    <n v="0.91"/>
    <n v="0.92"/>
    <n v="0.93"/>
    <s v="ND"/>
    <n v="0.9"/>
    <n v="0"/>
    <m/>
    <m/>
    <s v="ND"/>
    <n v="0.9"/>
    <s v="ND"/>
    <n v="0.9"/>
    <n v="0"/>
    <m/>
    <m/>
    <m/>
    <s v="Para el 1er trimestre no se programó resultado de medición de la Satisfacción, no obstante, procedemos a poner a su conocimiento los avances del proceso de talento humano. _x000a__x000a_1) Adopción de la Política de Seguridad y Salud en el Trabajo, Reglamento de Higiene y Seguridad Industrial, como documentos marco de la gestión en SST._x000a_ 2) Construcción, revisión, aprobación y publicación de procedimientos de SST._x000a_3). Funcionamiento del Comité Paritario de Seguridad y Salud en el Trabajo y Comité de Convivencia Laboral._x000a_ 4). Desarrollo del Programa de capacitación en SST. _x000a_5) Formulación y ejecución de actividades de promoción y prevención, programas de vigilancia epidemiológica, caracterización del ausentismo. _x000a_6. Gestión de peligros y riesgos: aplicación metodología evaluación de riesgos y formulación plan de intervención de los mismos; seguimiento a la ejecución de las acciones de intervención. _x000a_7). Gestión de amenazas: elaboración y socialización del Plan de emergencias, conformación y capacitación de la brigada, participación en Comité de Ayuda Mutua de la Localidad, adquisición de elementos para la prevención y atención de emergencias._x000a__x000a_Desarrollo de actividades en el marco del Programa de Bienestar Social de la Entidad - Se proyectó:  el Plan de Incentivos de la Entidad, los criterios de desempate al mejor empleado de la entidad, los criterios para la financiación de la educación formal de los servidores y sus hijos, para aprobación del Comité de Bienestar, Capacitación e Incentivos. Proyección del Plan Institucional de Capacitación para la vigencia de 2018, para aprobación del mencionado Comité. _x000a_Creación de los Gestores de la felicidad, Conmemoración del día de la mujer, Conmemoración del día del hombre, dentro del marco del Programa de Bienestar Social._x000a_Desarrollo de campañas de gestión de la felicidad &quot;El poder de la sonrisa&quot; y &quot;Comunicación Asertiva&quot;, Video concurso gestión de la felicidad, Envió de piezas publicitarias de ambientes inclusivos, envío de inscripciones a gimnasio, inscripción y acompañamiento de los funcionarios de la Entidad a los juegos inter - entidades organizados por el DASCD."/>
    <m/>
    <m/>
    <m/>
    <m/>
    <m/>
    <m/>
    <m/>
    <m/>
    <m/>
    <m/>
    <m/>
    <m/>
  </r>
  <r>
    <x v="1"/>
    <x v="38"/>
    <s v="OPTIMIZACIÓN DE PROCESOS"/>
    <s v="EVALUACIÓN INDEPENDIENTE"/>
    <x v="10"/>
    <m/>
    <s v="Plan de Gestión"/>
    <s v="Procesos"/>
    <m/>
    <s v="Sumatoria de las actividades realizadas dentro del Plan de Auditoría /_x000a_Total actividades del Plan de Auditoría"/>
    <s v="Actividades del Plan de Auditoría"/>
    <s v="N° de Actividades desarrolladas del Plan de Auditoría"/>
    <s v="Actividades Programadas en el Plan de Auditoría"/>
    <s v="Cantidad  de actividades realizadas en el Plan de Auditoría"/>
    <s v="Cantidad de actividades programadas en el Plan Anual de Auditoria"/>
    <s v="Informes de las actividades realizadas."/>
    <s v="Plan Anual de Auditoria."/>
    <s v="ND"/>
    <s v="ND"/>
    <x v="1"/>
    <s v="Trimestral"/>
    <s v="Eficacia"/>
    <s v="Profesional Universitario 10"/>
    <s v="Profesional Especialziado Grado 24"/>
    <s v="Jefe Oficina de Control Interno"/>
    <s v="ND"/>
    <n v="1"/>
    <n v="1"/>
    <n v="1"/>
    <n v="1"/>
    <s v="ND"/>
    <n v="1"/>
    <n v="0.16700000000000001"/>
    <m/>
    <m/>
    <n v="0.16700000000000001"/>
    <s v="34.7%"/>
    <s v="21.,9%"/>
    <s v="26.7%"/>
    <n v="0.16700000000000001"/>
    <m/>
    <m/>
    <m/>
    <s v="Para el primer trimestre se elaboraron los siguientes informes de ley definidos en el Plan Anual de Auditoria - 2018:_x000a_1.    Informe de Control Interno Contable (publicado en la Web)_x000a_2.    Evaluación Institucional por Dependencias _x000a_3.    Austeridad en el Gasto (Publicado Pagina Web)_x000a_4.    Informe PQRS (publicado Pagina Web)_x000a_5.    Informe Pormenorizado del Sistema de Control Interno (Pagina Web)_x000a_6.    Reporte Plan Anual Auditoria (Anexo Físico)Las Auditorias a procesos darán inicio el miércoles cuatro (04) de abril de 2018._x000a_Se elaboraron los siguientes seguimientos establecidos en el Plan Anual de Auditoria - 2018:_x000a_1.Análisis y diseño del Sistema Integrado misional_x000a_2.Seguimiento al Plan de mejoramiento con la Contraloría Distrital _x000a_3.Seguimiento a los planes de mejoramiento resultado de las_x000a_auditorías internas _x000a_4.Seguimiento a la consolidación y rendición de la cuenta anual a la_x000a_Contraloría Distrital _x000a_5.Seguimiento al plan anticorrupción y mapas de riesgos _x000a_6.Seguimiento Informe Contable cumplimiento resolución 706 de 2016_x000a_7.Seguimiento al Informe Derechos de Autor Software_x000a_8.Seguimiento a las funciones del Comité de Conciliaciones"/>
    <m/>
    <m/>
    <m/>
    <m/>
    <m/>
    <m/>
    <m/>
    <m/>
    <m/>
    <m/>
    <m/>
    <m/>
  </r>
  <r>
    <x v="1"/>
    <x v="39"/>
    <s v="OPTIMIZACIÓN DE PROCESOS"/>
    <s v="EVALUACIÓN INDEPENDIENTE"/>
    <x v="10"/>
    <m/>
    <s v="Plan de Gestión"/>
    <s v="Procesos"/>
    <m/>
    <s v="Sumatoria de seguimientos al Plan de Mejoramiento."/>
    <s v="Seguimientos"/>
    <s v="Número de seguimientos realizados al Plan de Mejoramiento"/>
    <s v="N.A."/>
    <s v="Cantidad  de seguimientos al Plan de Mejoramiento realizados en la vigencia a las diferentes dependencias de la SJD"/>
    <s v="N.A."/>
    <s v="Informe de auditorías o seguimientos con  sugerencias o recomendaciones."/>
    <s v="N.A."/>
    <s v="ND"/>
    <s v="ND"/>
    <x v="1"/>
    <s v="Semestral"/>
    <s v="Eficacia"/>
    <s v="Profesional Universitario 10"/>
    <s v="Profesional Especialziado Grado 24"/>
    <s v="Jefe Oficina de Control Interno"/>
    <s v="ND"/>
    <s v="finalizado"/>
    <s v="finalizado"/>
    <s v="finalizado"/>
    <s v="finalizado"/>
    <s v="ND"/>
    <m/>
    <m/>
    <m/>
    <m/>
    <m/>
    <m/>
    <m/>
    <m/>
    <m/>
    <m/>
    <m/>
    <m/>
    <m/>
    <m/>
    <m/>
    <m/>
    <m/>
    <m/>
    <m/>
    <m/>
    <s v="se anula por solicitud de la OCI rad"/>
    <m/>
    <m/>
    <m/>
    <s v="FINALIZADA"/>
  </r>
  <r>
    <x v="0"/>
    <x v="40"/>
    <s v="OPTIMIZACIÓN DE PROCESOS"/>
    <s v="GESTIÓN JURÍDICA DISTRITAL"/>
    <x v="9"/>
    <s v="Plan de Desarrollo"/>
    <s v="Resultado"/>
    <m/>
    <m/>
    <s v="Promedio ponderado de las evaluaciones a las preguntas de la encuesta de percepción"/>
    <s v="Nivel de satisfacción"/>
    <s v="Nivel de percepción ponderada de la encuesta de Coordinación Jurídica Distrital"/>
    <s v="N.A."/>
    <s v="Lograr una percepción favorable de la Coordinación Jurídica Distrital superior al 88%, a través de la emisión de conceptos jurídicos, eventos de orientación y realización estudios temas de alto impacto en el Distrito Capital, Se tabulan las encuestas enviadas a las entidades distritales y se promedio la percepción "/>
    <s v="N.A."/>
    <s v="Informe de las encuesta"/>
    <m/>
    <n v="0.88"/>
    <s v="Encuesta de percepción año 2016"/>
    <x v="3"/>
    <s v="Semestral"/>
    <s v="Efectividad"/>
    <s v="Profesional Especializado"/>
    <s v="Profesional Especializado"/>
    <s v="Subsecretario Jurídico"/>
    <n v="0.88"/>
    <n v="0.88"/>
    <n v="0.88"/>
    <n v="0.88"/>
    <n v="0.88"/>
    <n v="0.9"/>
    <n v="0.94569999999999999"/>
    <s v="ND"/>
    <m/>
    <m/>
    <m/>
    <n v="0.88"/>
    <m/>
    <n v="0.88"/>
    <m/>
    <m/>
    <m/>
    <m/>
    <s v="Se aplica encuesta en el segundo trimestre"/>
    <m/>
    <m/>
    <m/>
    <s v="3-2018-1040"/>
    <m/>
    <m/>
    <m/>
    <s v="CREACIÓN"/>
    <s v="VERSIÓN  1"/>
    <s v="ND"/>
    <s v="ND"/>
    <m/>
  </r>
  <r>
    <x v="1"/>
    <x v="41"/>
    <s v="MODERNIZACIÓN DE SISTEMAS DE INFORMACIÓN. "/>
    <s v="GESTIÓN DE TIC"/>
    <x v="2"/>
    <s v="Procesos"/>
    <s v="Proyecto de Inversión 7508"/>
    <s v="Plan de Gestión"/>
    <m/>
    <s v="Porcentaje de avance en la implementación de la infraestructura  tecnologica que soporta los Sistemas de Información Jurídicos"/>
    <s v="Implementación de la infraestructura  tecnologica"/>
    <s v="Sumatoria del avance en la implementación de la infraestructura  tecnologica que soporta los Sistemas de Información Jurídicos"/>
    <s v="N.A."/>
    <s v="Acciones de adecuación de la infraestructura tecnológica (redes, equipos, conectividad)"/>
    <s v="N.A."/>
    <m/>
    <s v="N.A."/>
    <m/>
    <m/>
    <x v="1"/>
    <s v="Trimestral"/>
    <s v="Eficacia"/>
    <s v="por definir"/>
    <s v="por definir"/>
    <s v="Jefe Oficina TIC"/>
    <n v="0.03"/>
    <n v="0.17"/>
    <n v="0.3"/>
    <n v="0.3"/>
    <n v="0.2"/>
    <n v="0.01"/>
    <n v="0.14000000000000001"/>
    <n v="0.05"/>
    <m/>
    <m/>
    <m/>
    <m/>
    <m/>
    <m/>
    <n v="0.05"/>
    <m/>
    <m/>
    <m/>
    <s v="En la actividad Implementar la Infraestructura TIC (Hard, Software y Comunicaciones) se adquirieron las licencias y el soporte de ORACLE, en cuanto a la adquisición de Licencias MS esta línea de contratación fue modificada en el plan inicial y se elimina, como los recursos no se utilizaron se solicitó a la Dirección de Gestión Corporativa se incluya nuevamente esta línea, por otra parte, la contratación del correo electrónico se realizará en el mes de abril, debido a que el servicio finalizará en ese mes. De acuerdo con la actividad Modernizar los Sistemas de Información Misionales y Administrativos de la SJD se realizaron las siguientes actividades: En el proyecto de Análisis, Diseño de la solución del Sistema Integrado Jurídico y la documentación generada en el desarrollo del proyecto en su Fase de Inicio se elaboró el Project Charter, el Plan de Gestion del Proyecto, los planes subsidiarios y el Cronograma del proyecto, estos documentos fueron aprobados conjuntamente con el equipo de Interventoria y el equipo que gerencia el proyecto . En la Fase de Ejecución se realizaron las reuniones preliminares de Levantamiento de Información con cada una de las Direcciones de la SJD con acompañamiento del equipo que gerencia el proyecto y el de interventoria, asi mismo se realizaron las respectivas reuniones semanales de seguimiento al proyecto y  se han identificados las necesidades de integración o interoperabilidad con otras entidades del distrito o del orden Nacional; de igual manera, se han realizado sesiones con algunas de estas entidades._x000a_Con la adquisición de las licencias y el soporte de Oracle se mantiene un servicio opctimo de la infraestructura tecnológica, que permite que se preste un servicio oportuno en las aplicaciones misionales y administrativas de la entidad. Por otra parte, con el inicio del proyecto de Análisis, Diseño de la solución del Sistema Integrado Jurídico se ha obtenido un gran interés en la ejecución del proyecto en el cual a intervenido el Despacho, las Direcciones, el equipo que Gerencia del proyecto con el Contratista y la Interventoria en la fase de inicio y el levantamiento de requerimientos que permitirá inicar con la estructuración del diseño de la solución."/>
    <m/>
    <m/>
    <m/>
    <m/>
    <m/>
    <m/>
    <m/>
    <s v="SE SOLICITA MODIFICACIÓN RAD 3-2017-4325, alineado con el indicador AVANCE EN LA ACTUALIZACIÓN DE LA INFRAESTRUCTURA HW SW COM"/>
    <m/>
    <m/>
    <m/>
    <m/>
  </r>
  <r>
    <x v="1"/>
    <x v="42"/>
    <s v="OPTIMIZACIÓN DE PROCESOS"/>
    <s v="INSPECCIÓN VIGILANCIA Y CONTROL ESAL"/>
    <x v="3"/>
    <s v="Plan de Gestión"/>
    <m/>
    <m/>
    <m/>
    <s v="Procentaje de procesos administrativos sancionatorios terminados"/>
    <m/>
    <s v="pendiente"/>
    <m/>
    <m/>
    <m/>
    <m/>
    <m/>
    <m/>
    <m/>
    <x v="3"/>
    <s v="Trimestral"/>
    <s v="Eficacia"/>
    <m/>
    <m/>
    <m/>
    <s v="ND"/>
    <n v="0.8"/>
    <n v="0.8"/>
    <n v="0.8"/>
    <n v="0.8"/>
    <s v="ND"/>
    <n v="0.9"/>
    <n v="0.16"/>
    <m/>
    <m/>
    <n v="0.14000000000000001"/>
    <n v="0.36"/>
    <n v="0.59"/>
    <n v="0.8"/>
    <n v="0.16"/>
    <m/>
    <m/>
    <m/>
    <s v="Durante el período se determinó una linea base correspondiente a 197 procesos, en consecuencia la meta a cumplir durante el año 2018 del 80% corresponde a 158 procesos con decisión definitiva."/>
    <m/>
    <m/>
    <m/>
    <m/>
    <m/>
    <m/>
    <m/>
    <s v="FALTA FICHA "/>
    <m/>
    <m/>
    <m/>
    <m/>
  </r>
  <r>
    <x v="1"/>
    <x v="43"/>
    <s v="POSICIONAMIENTO COMO ENTE RECTOR"/>
    <s v="GESTIÓN JUDICIAL Y EXTRAJUDICIAL DEL DISTRITO"/>
    <x v="8"/>
    <s v="Plan de Gestión"/>
    <s v="Procesos"/>
    <m/>
    <m/>
    <s v="Porcentaje de procesos judiciales y extrajudiciales de la D.D.D.J. representados jurídicamente"/>
    <s v="Procesos judiciales y extrajudiciales"/>
    <s v="Cantidad de procesos representados extrajudicialmente"/>
    <s v="Procesos a representar extrajudicialmente por la SJD"/>
    <s v="Procesos con representación legal a través de los abogados de la DDDJPDA"/>
    <s v="Procesos registrados con representación legal a través de los abogados de la DDDJPDA"/>
    <s v="SIPROJWEB"/>
    <s v="SIPROJWEB"/>
    <s v="ND"/>
    <s v="ND"/>
    <x v="3"/>
    <s v="Trimestral"/>
    <s v="Eficacia"/>
    <s v="Profesional Universitario Grado 1"/>
    <s v="Profesional Universitario Grado 1"/>
    <s v="Director(a) Distirtal de Defensa Judicial y Prevención del Daño Antijurídico  "/>
    <s v="ND"/>
    <n v="1"/>
    <n v="1"/>
    <n v="1"/>
    <n v="1"/>
    <s v="ND"/>
    <n v="1"/>
    <n v="1"/>
    <m/>
    <m/>
    <n v="1"/>
    <n v="1"/>
    <n v="1"/>
    <n v="1"/>
    <n v="1"/>
    <m/>
    <m/>
    <m/>
    <s v="Durante el primer trimestre se profirieron un total de 31 actos administrativos con los cuales se dio fin a los procesos administrativos sancionatorios que se encontraban en curso así: 7 actos administrativos en enero, 10 actos administrativos en febrero y 15 actos administrativos en marzo"/>
    <m/>
    <m/>
    <m/>
    <m/>
    <m/>
    <m/>
    <m/>
    <s v="CREACIÓN"/>
    <s v="VERSIÓN  1"/>
    <m/>
    <m/>
    <m/>
  </r>
  <r>
    <x v="1"/>
    <x v="44"/>
    <s v="OPTIMIZACIÓN DE PROCESOS"/>
    <s v="GESTIÓN JURÍDICA DISTRITAL"/>
    <x v="9"/>
    <s v="Plan de Gestión"/>
    <m/>
    <m/>
    <m/>
    <s v="Promedio de requeirimientos jurídicos gestionados dntro d los tiempos estbalecidos"/>
    <s v="Requerimientos Jurídicos"/>
    <s v="Número de requerimientos tramitados de la Subsecretaría"/>
    <s v="Número de requerimientos que ingresan a la subsecretaría"/>
    <s v="Requerimientos gestionados en un periodo de tiempo determinado"/>
    <s v="Descargue de los trámites gestioandos por la Subsecretaría en determinado tiempo"/>
    <s v="Excel administradp por la Secretaria de la Subsecretaría"/>
    <s v="Excel administradp por la Secretaria de la Subsecretaría"/>
    <s v="N.D."/>
    <s v="N.D."/>
    <x v="3"/>
    <s v="Trimestral"/>
    <s v="Eficacia"/>
    <s v="Secretaria Subsecretaría"/>
    <s v="Profesional Especializado"/>
    <s v="SUBSECRETARIO DE DESPACHO"/>
    <s v="ND"/>
    <n v="1"/>
    <n v="1"/>
    <n v="1"/>
    <n v="1"/>
    <s v="ND"/>
    <n v="1"/>
    <s v="ND"/>
    <m/>
    <m/>
    <m/>
    <m/>
    <m/>
    <m/>
    <m/>
    <m/>
    <m/>
    <m/>
    <s v="de la Dirección cargan los documentos digitalizados con las principales actuaciones procesales realizadas en cada caso asignado. "/>
    <m/>
    <m/>
    <m/>
    <s v="3-2018-1040"/>
    <m/>
    <m/>
    <m/>
    <s v="CREACIÓN"/>
    <s v="VERSIÓN  1"/>
    <m/>
    <m/>
    <m/>
  </r>
  <r>
    <x v="1"/>
    <x v="45"/>
    <s v="OPTIMIZACIÓN DE PROCESOS"/>
    <s v="GESTIÓN ADMINISTRATIVA"/>
    <x v="5"/>
    <m/>
    <m/>
    <s v="Procesos"/>
    <m/>
    <s v="Sumatoria de solicitudes atendidas, dividido total de servicios requeridos"/>
    <s v="Servivios atendidos"/>
    <s v="Solicitudes de servicios atendidos"/>
    <s v="Solicitudes de servicios demandas"/>
    <s v="Son los requerimientos de servicios efecrtivamente prestados"/>
    <s v="Son las solicitudes de servicios de logísticaviabilizados (cafetería, personal de apoyo, transporte, entre otros)"/>
    <s v="Cuadro de control de consolidación de solicitud de servicios"/>
    <s v="Cuadro de control de consolidación de solicitud de servicios"/>
    <s v="ND"/>
    <s v="ND"/>
    <x v="3"/>
    <s v="Trimestral"/>
    <s v="Eficacia"/>
    <s v="Auxiliar administrativo de la DGC"/>
    <s v="Profesional Especializado"/>
    <s v="Director (a) de Gestión Corporativa"/>
    <s v="ND"/>
    <n v="1"/>
    <n v="1"/>
    <n v="1"/>
    <n v="1"/>
    <s v="ND"/>
    <n v="1"/>
    <n v="0.94"/>
    <m/>
    <m/>
    <n v="1"/>
    <n v="1"/>
    <n v="1"/>
    <n v="1"/>
    <n v="0.94"/>
    <m/>
    <m/>
    <m/>
    <s v="Servicios:  Transporte, La capacidad de respuesta frente a los servicios solicitados fue del 77%, debido a que el vehículo que presta el servicio a las diferentes dependencias, fue objeto de mantenimiento correctivo, lo que implicó estar fuera de servicio por una semana. Caja Menor: Se presentó capacidad de respuesta del 100%, teniendo en cuenta que las 18 solicitudes presentadas por las diferentes dependencias, fueron atendidas en su totalidad. Bienes. Movimientos Almacén: Se atendió el 100% de las solicitudes relacionadas con los bienes de la entidad (ingresos, traslados y egresos). Viáticos y Gastos de Viaje: Se presentaron dos solicitudes de servicio las cuales fueron atendidas en su totalidad."/>
    <m/>
    <m/>
    <m/>
    <m/>
    <m/>
    <m/>
    <m/>
    <m/>
    <m/>
    <m/>
    <m/>
    <m/>
  </r>
  <r>
    <x v="1"/>
    <x v="46"/>
    <s v="OPTIMIZACIÓN DE PROCESOS"/>
    <s v="NOTIFICACIONES"/>
    <x v="5"/>
    <m/>
    <m/>
    <s v="Procesos"/>
    <m/>
    <s v="(Número de actos administrativos  publicados, comunicados y/o notificados / Total de actos administrativos recibidos)*100 "/>
    <s v="Actos Adminsitrativos"/>
    <s v="Actos Administrativos publicados, comunicados y/o notificados."/>
    <s v="Total de Actos Administrativos recibidos"/>
    <s v="Cantidad de actos administrativos que se publicaron, comunicarón y/o notificaron, según lo establecido en el acto."/>
    <s v="Cantidad de actos Administrativos recibidos en el proceso de Notificaciones"/>
    <s v="Base de datos proceso de Notificaciones"/>
    <s v="Base de datos proceso de Notificaciones"/>
    <s v="ND"/>
    <s v="ND"/>
    <x v="3"/>
    <s v="Trimestral"/>
    <s v="Eficacia"/>
    <s v="Auxiliar / Secretaria"/>
    <s v="Profesional Especializado"/>
    <s v="Director (a) de Gestión Corporativa"/>
    <s v="ND"/>
    <n v="1"/>
    <n v="1"/>
    <n v="1"/>
    <n v="1"/>
    <s v="ND"/>
    <n v="1"/>
    <n v="1"/>
    <m/>
    <m/>
    <n v="1"/>
    <n v="1"/>
    <n v="1"/>
    <n v="1"/>
    <n v="1"/>
    <m/>
    <m/>
    <m/>
    <s v="La Dirección de Gestión Corporativa publica el 100% de las solicitudes de publicación de actos administrativos y notificaciones requerida por las diferentes dependencias de la SJD., a través de la página web, de igual forma a través de la cartelera de cara a la ciudadanía que se encuentra en el lobby de la Alcaldía Mayor se realiza la publicación física de los documentos mencionados dentro de los tiempos de legalidad y se entregan las certificaciones correspondientes lo cual hace parte de los expedientes de la entidad.."/>
    <m/>
    <m/>
    <m/>
    <m/>
    <m/>
    <m/>
    <m/>
    <m/>
    <m/>
    <m/>
    <m/>
    <m/>
  </r>
  <r>
    <x v="1"/>
    <x v="47"/>
    <s v="OPTIMIZACIÓN DE PROCESOS"/>
    <s v="GESTIÓN CONTRACTUAL"/>
    <x v="5"/>
    <m/>
    <m/>
    <s v="Procesos"/>
    <m/>
    <s v="Número de solicitudes de contratación tramitadas satisfactoriamente, divididas en el total de solicitudes radicadas ante la DGC"/>
    <s v="Solicitudes de gestión contractual tramitadas"/>
    <s v="Número de contratos elaborados para firma del ordenador del gasto"/>
    <s v="Total de solicitudes de contratación radicadas"/>
    <s v="Corresponde a las minutas de contrato entregados para firma"/>
    <s v="La variable aplica para las solicitudes de contratación directa que corresponden al 70% de la contratación de la entidad."/>
    <s v="Cuadro de control solicitudes de contratación"/>
    <s v="SIGA"/>
    <s v="ND"/>
    <s v="ND"/>
    <x v="3"/>
    <s v="Trimestral"/>
    <s v="Eficacia"/>
    <s v="Auxiliar / Secretaria"/>
    <s v="Profesional Especializado"/>
    <s v="Director (a) de Gestión Corporativa"/>
    <s v="ND"/>
    <n v="1"/>
    <n v="1"/>
    <n v="1"/>
    <n v="1"/>
    <s v="ND"/>
    <n v="1"/>
    <n v="0.94"/>
    <m/>
    <m/>
    <n v="1"/>
    <n v="1"/>
    <n v="1"/>
    <n v="1"/>
    <n v="0.94"/>
    <m/>
    <m/>
    <m/>
    <s v="Durante el primer trimestre se solicitaron por parte de las dependencias 78 solicitudes de contratación, se tramitaron 77 en su totalidad, salvo una sola solicitud que no se tramito por falta de documentación. "/>
    <m/>
    <m/>
    <m/>
    <m/>
    <m/>
    <m/>
    <m/>
    <m/>
    <m/>
    <m/>
    <m/>
    <m/>
  </r>
  <r>
    <x v="1"/>
    <x v="48"/>
    <s v="OPTIMIZACIÓN DE PROCESOS"/>
    <s v="PLANEACIÓN Y MEJORA CONTINUA"/>
    <x v="7"/>
    <m/>
    <s v="Proyecto de Inversión 7502"/>
    <m/>
    <m/>
    <s v="Cumplimiento del plan de trabajo para la Construcción de la Plataforma Estratégica de la Secretaría Jurídica Distrital"/>
    <s v="Fases de implementación"/>
    <s v="Fases definidas para la implementación de la Plataforma estratégica de la Entidad"/>
    <s v="N.A."/>
    <s v="Corresponde al nivel de avance de la Plataforma estratégica"/>
    <s v="N.A."/>
    <s v="Informes de seguimiento y gestión institucional"/>
    <s v="N.A."/>
    <s v="ND"/>
    <s v="ND"/>
    <x v="1"/>
    <s v="Trimestral"/>
    <s v="Eficacia"/>
    <s v="Contratista OAP"/>
    <s v="Contratista OAP"/>
    <s v="JEFE OAP"/>
    <n v="1"/>
    <s v="ND"/>
    <s v="CUMPLIDA"/>
    <m/>
    <m/>
    <n v="0.5"/>
    <n v="0.5"/>
    <s v="CUMPLIDA"/>
    <m/>
    <m/>
    <m/>
    <m/>
    <m/>
    <m/>
    <m/>
    <m/>
    <m/>
    <m/>
    <m/>
    <m/>
    <m/>
    <m/>
    <m/>
    <m/>
    <m/>
    <m/>
    <s v="CREACIÓN"/>
    <s v="FINALIZADO POR CUMPLIMIENTO EN EL 2017"/>
    <m/>
    <m/>
    <n v="2"/>
  </r>
  <r>
    <x v="0"/>
    <x v="49"/>
    <s v="OPTIMIZACIÓN DE PROCESOS"/>
    <s v="PLANEACIÓN Y MEJORA CONTINUA"/>
    <x v="7"/>
    <m/>
    <s v="Proyecto de Inversión 7502"/>
    <m/>
    <m/>
    <s v="Porcentaje de avance en la implementación de la Arquitectura Empresarial de la Secretaría Jurídica Distrital"/>
    <s v="Nivel de Implementación"/>
    <s v="Actividades desarrolladas para implementar y/o articular la Arquitectura Empresarial en la Secretaría Jurídica Distrital"/>
    <s v="Actividades programadas para la implementación y/o articulación de la Arquitectura Empresarial en la SJD "/>
    <s v="Actividades, tareas o compromisos desarrollados en el marco de la A.E."/>
    <s v="Lineamientos temáticos definidos para desarrollar y ajustar el modelo de operación edl SJD"/>
    <s v="Informe de Gestión de contratista / Documento de Trabajo A.E."/>
    <s v="Porpuesta de implementación de A.E."/>
    <s v="ND"/>
    <s v="ND"/>
    <x v="2"/>
    <s v="Trimestral"/>
    <s v="Eficacia"/>
    <s v="Contratista OAP"/>
    <s v="Contratista OAP"/>
    <s v="JEFE OAP"/>
    <s v="ND"/>
    <s v="ND"/>
    <n v="0.4"/>
    <n v="1"/>
    <m/>
    <s v="ND"/>
    <s v="ND"/>
    <n v="0.15"/>
    <m/>
    <m/>
    <n v="0.15"/>
    <n v="0.3"/>
    <n v="0.35"/>
    <n v="0.4"/>
    <n v="0.15"/>
    <m/>
    <m/>
    <m/>
    <s v="En el trimestre se avanzó en la identificación de los elementos o insumos presentes en la SJD, que permiten identificar la arquitectura misional, el cumplimiento de su razón de ser, tales como como la normatividad asociada con la misión y las funciones de la tecnología y la información, se identificó el marco estratégico, los planes de acción, el Organigrama, las Funciones, Mapa de procesos, la documentación asociada a los procesos y procedimientos y se identificaron los grupos de interés vinculados con la misión y con el acceso a los medios tecnológicos que facilita la SJD. Se identificaron y priorizaron los procesos misionales y el direccionamiento de los planes y programas de la SJD."/>
    <m/>
    <m/>
    <m/>
    <m/>
    <m/>
    <m/>
    <m/>
    <s v="CREACIÓN"/>
    <s v="VERSIÓN  1"/>
    <s v="ND"/>
    <s v="ND"/>
    <m/>
  </r>
  <r>
    <x v="1"/>
    <x v="50"/>
    <s v="MODERNIZACIÓN DE SISTEMAS DE INFORMACIÓN. "/>
    <s v="GESTIÓN DE TIC"/>
    <x v="2"/>
    <m/>
    <s v="Plan de Gestión"/>
    <m/>
    <m/>
    <s v="Porcentaje de avance en la implementación de la arquitectura empresarial TIC en la Secretaría Jurídica Distrital"/>
    <s v="Arquietectuta Empresarial TIC implementada"/>
    <s v="Sumatoria del avance en la implementación de la arquietectura TIC"/>
    <s v="N.A."/>
    <s v="Fases definidas para la implementación del modelo de arquitectura TIC en la SJD"/>
    <s v="N.A."/>
    <m/>
    <s v="N.A."/>
    <s v="ND"/>
    <s v="ND"/>
    <x v="1"/>
    <s v="Trimestral"/>
    <s v="Eficacia"/>
    <s v="Profesional Especializado"/>
    <s v="Profesional Especializado"/>
    <s v="Jefe Oficina TIC"/>
    <n v="0"/>
    <n v="0.1"/>
    <n v="0.4"/>
    <n v="0.25"/>
    <n v="0.25"/>
    <n v="0"/>
    <n v="0.1"/>
    <n v="0"/>
    <m/>
    <m/>
    <m/>
    <m/>
    <m/>
    <m/>
    <m/>
    <m/>
    <m/>
    <m/>
    <m/>
    <m/>
    <m/>
    <m/>
    <m/>
    <m/>
    <m/>
    <m/>
    <s v="SE SOLICITA MODIFICACIÓN RAD 3-2017-4325, alineado con el indicador AVANCE EN LA ACTUALIZACIÓN DE LA INFRAESTRUCTURA HW SW COM"/>
    <m/>
    <m/>
    <m/>
    <m/>
  </r>
  <r>
    <x v="0"/>
    <x v="51"/>
    <s v="OPTIMIZACIÓN DE PROCESOS"/>
    <m/>
    <x v="5"/>
    <m/>
    <s v="Proyecto de Inversión 7509"/>
    <m/>
    <m/>
    <m/>
    <m/>
    <m/>
    <m/>
    <m/>
    <m/>
    <m/>
    <m/>
    <m/>
    <m/>
    <x v="2"/>
    <s v="Trimestral"/>
    <s v="Eficacia"/>
    <m/>
    <m/>
    <m/>
    <s v="ND"/>
    <s v="ND"/>
    <n v="0.3"/>
    <n v="0.8"/>
    <n v="1"/>
    <s v="ND"/>
    <s v="ND"/>
    <n v="0.02"/>
    <m/>
    <m/>
    <n v="0.02"/>
    <n v="0.03"/>
    <n v="0.1"/>
    <n v="0.15"/>
    <n v="0.02"/>
    <m/>
    <m/>
    <m/>
    <s v="Se vienen elaborando los documentos y formatos para formalizar los instrumentos archivísticos para la SJD, establecidos en el decreto 2609 de 2012: Procedimiento de Bancos Terminológicos, Procedimiento Guía de Servicios y Tramites Internos de la SJD, Procedimiento Levantamiento Información de Tablas de Retención Documental,  Modelo de Requisitos para Implementación del SGDEA - MOREQ, Formato de Tabla de Retención Documental,  y Formato Único de Inventario Documental FUID"/>
    <m/>
    <m/>
    <m/>
    <m/>
    <m/>
    <m/>
    <m/>
    <m/>
    <m/>
    <m/>
    <m/>
    <m/>
  </r>
  <r>
    <x v="0"/>
    <x v="52"/>
    <s v="OPTIMIZACIÓN DE PROCESOS"/>
    <m/>
    <x v="5"/>
    <m/>
    <s v="Proyecto de Inversión 7509"/>
    <m/>
    <m/>
    <m/>
    <m/>
    <m/>
    <m/>
    <m/>
    <m/>
    <m/>
    <m/>
    <m/>
    <m/>
    <x v="3"/>
    <s v="Trimestral"/>
    <s v="Eficacia"/>
    <m/>
    <m/>
    <m/>
    <s v="ND"/>
    <s v="ND"/>
    <n v="1"/>
    <n v="1"/>
    <n v="1"/>
    <s v="ND"/>
    <s v="ND"/>
    <n v="0"/>
    <m/>
    <m/>
    <n v="0"/>
    <n v="0.3"/>
    <n v="0.65"/>
    <n v="0.05"/>
    <n v="0"/>
    <m/>
    <m/>
    <m/>
    <s v="Se analiza el informe de inspección ergonómica de puestos de trabajo entregado por Positiva Compañía de Seguros, para establecer las necesidades de dotación ergonómica según las recomendaciones (Ver anexo 1)"/>
    <m/>
    <m/>
    <m/>
    <m/>
    <m/>
    <m/>
    <m/>
    <m/>
    <m/>
    <m/>
    <m/>
    <m/>
  </r>
  <r>
    <x v="2"/>
    <x v="53"/>
    <m/>
    <m/>
    <x v="11"/>
    <m/>
    <m/>
    <m/>
    <m/>
    <m/>
    <m/>
    <m/>
    <m/>
    <m/>
    <m/>
    <m/>
    <m/>
    <m/>
    <m/>
    <x v="4"/>
    <m/>
    <m/>
    <m/>
    <m/>
    <m/>
    <m/>
    <m/>
    <m/>
    <m/>
    <m/>
    <m/>
    <m/>
    <m/>
    <m/>
    <m/>
    <m/>
    <m/>
    <m/>
    <m/>
    <m/>
    <m/>
    <m/>
    <m/>
    <m/>
    <m/>
    <m/>
    <m/>
    <m/>
    <m/>
    <m/>
    <m/>
    <m/>
    <s v="VERSIÓN  1"/>
    <s v="ND"/>
    <s v="ND"/>
    <m/>
  </r>
  <r>
    <x v="1"/>
    <x v="54"/>
    <s v="OPTIMIZACIÓN DE PROCESOS"/>
    <s v="GESTIÓN NORMATIVA Y CONCEPTUAL"/>
    <x v="0"/>
    <s v="Plan de Gestión"/>
    <m/>
    <m/>
    <m/>
    <m/>
    <m/>
    <m/>
    <s v="Por definir"/>
    <s v="Por definir"/>
    <s v="Por definir"/>
    <s v="Por definir"/>
    <s v="Por definir"/>
    <s v="Por definir"/>
    <s v="Por definir"/>
    <x v="1"/>
    <m/>
    <m/>
    <m/>
    <m/>
    <m/>
    <s v="ND"/>
    <s v="ND"/>
    <n v="1"/>
    <m/>
    <m/>
    <s v="ND"/>
    <s v="ND"/>
    <n v="0.1"/>
    <m/>
    <m/>
    <n v="0.1"/>
    <n v="0.25"/>
    <n v="0.25"/>
    <n v="0.4"/>
    <n v="0.1"/>
    <m/>
    <m/>
    <m/>
    <m/>
    <m/>
    <m/>
    <m/>
    <m/>
    <m/>
    <m/>
    <m/>
    <s v="FALTA FICHA "/>
    <m/>
    <m/>
    <m/>
    <m/>
  </r>
  <r>
    <x v="2"/>
    <x v="55"/>
    <s v="POSICIONAMIENTO COMO ENTE RECTOR"/>
    <s v="GESTIÓN JURÍDICA DISTRITAL"/>
    <x v="1"/>
    <s v="Plan de Gestión"/>
    <m/>
    <m/>
    <m/>
    <m/>
    <m/>
    <m/>
    <m/>
    <m/>
    <m/>
    <m/>
    <m/>
    <m/>
    <m/>
    <x v="4"/>
    <m/>
    <m/>
    <m/>
    <m/>
    <m/>
    <m/>
    <m/>
    <m/>
    <m/>
    <m/>
    <m/>
    <m/>
    <m/>
    <m/>
    <m/>
    <m/>
    <m/>
    <m/>
    <n v="1"/>
    <n v="0"/>
    <m/>
    <m/>
    <m/>
    <s v="Se tiene programada la ejecución de la meta para el cuarto trimestre de la vigencia no obstante se han ralizado algunas actividades como :  Remisión de la herramienta de adopción e implementación del Decreto que adopta el modelo, y del documento de prevención del daño antijurídico y revisión del plan de acción para la implementación del Modelo de Gerencia."/>
    <m/>
    <m/>
    <m/>
    <m/>
    <m/>
    <m/>
    <m/>
    <m/>
    <m/>
    <m/>
    <m/>
    <m/>
  </r>
  <r>
    <x v="2"/>
    <x v="53"/>
    <m/>
    <m/>
    <x v="11"/>
    <m/>
    <m/>
    <m/>
    <m/>
    <m/>
    <m/>
    <m/>
    <m/>
    <m/>
    <m/>
    <m/>
    <m/>
    <m/>
    <m/>
    <x v="4"/>
    <m/>
    <m/>
    <m/>
    <m/>
    <m/>
    <m/>
    <m/>
    <m/>
    <m/>
    <m/>
    <m/>
    <m/>
    <m/>
    <m/>
    <m/>
    <m/>
    <m/>
    <m/>
    <m/>
    <m/>
    <m/>
    <m/>
    <m/>
    <m/>
    <m/>
    <m/>
    <m/>
    <m/>
    <m/>
    <m/>
    <m/>
    <m/>
    <m/>
    <m/>
    <m/>
    <m/>
  </r>
  <r>
    <x v="2"/>
    <x v="53"/>
    <m/>
    <m/>
    <x v="11"/>
    <m/>
    <m/>
    <m/>
    <m/>
    <m/>
    <m/>
    <m/>
    <m/>
    <m/>
    <m/>
    <m/>
    <m/>
    <m/>
    <m/>
    <x v="4"/>
    <m/>
    <m/>
    <m/>
    <m/>
    <m/>
    <m/>
    <m/>
    <m/>
    <m/>
    <m/>
    <m/>
    <m/>
    <m/>
    <m/>
    <m/>
    <m/>
    <m/>
    <m/>
    <m/>
    <m/>
    <m/>
    <m/>
    <m/>
    <m/>
    <m/>
    <m/>
    <m/>
    <m/>
    <m/>
    <m/>
    <m/>
    <m/>
    <m/>
    <m/>
    <m/>
    <m/>
  </r>
  <r>
    <x v="2"/>
    <x v="53"/>
    <m/>
    <m/>
    <x v="11"/>
    <m/>
    <m/>
    <m/>
    <m/>
    <m/>
    <m/>
    <m/>
    <m/>
    <m/>
    <m/>
    <m/>
    <m/>
    <m/>
    <m/>
    <x v="4"/>
    <m/>
    <m/>
    <m/>
    <m/>
    <m/>
    <m/>
    <m/>
    <m/>
    <m/>
    <m/>
    <m/>
    <m/>
    <m/>
    <m/>
    <m/>
    <m/>
    <m/>
    <m/>
    <m/>
    <m/>
    <m/>
    <m/>
    <m/>
    <m/>
    <m/>
    <m/>
    <m/>
    <m/>
    <m/>
    <m/>
    <m/>
    <m/>
    <m/>
    <m/>
    <m/>
    <m/>
  </r>
  <r>
    <x v="2"/>
    <x v="53"/>
    <m/>
    <m/>
    <x v="11"/>
    <m/>
    <m/>
    <m/>
    <m/>
    <m/>
    <m/>
    <m/>
    <m/>
    <m/>
    <m/>
    <m/>
    <m/>
    <m/>
    <m/>
    <x v="4"/>
    <m/>
    <m/>
    <m/>
    <m/>
    <m/>
    <m/>
    <m/>
    <m/>
    <m/>
    <m/>
    <m/>
    <m/>
    <m/>
    <m/>
    <m/>
    <m/>
    <m/>
    <m/>
    <m/>
    <m/>
    <m/>
    <m/>
    <m/>
    <m/>
    <m/>
    <m/>
    <m/>
    <m/>
    <m/>
    <m/>
    <m/>
    <m/>
    <m/>
    <m/>
    <m/>
    <m/>
  </r>
  <r>
    <x v="2"/>
    <x v="53"/>
    <m/>
    <m/>
    <x v="11"/>
    <m/>
    <m/>
    <m/>
    <m/>
    <m/>
    <m/>
    <m/>
    <m/>
    <m/>
    <m/>
    <m/>
    <m/>
    <m/>
    <m/>
    <x v="4"/>
    <m/>
    <m/>
    <m/>
    <m/>
    <m/>
    <m/>
    <m/>
    <m/>
    <m/>
    <m/>
    <m/>
    <m/>
    <m/>
    <m/>
    <m/>
    <m/>
    <m/>
    <m/>
    <m/>
    <m/>
    <m/>
    <m/>
    <m/>
    <m/>
    <m/>
    <m/>
    <m/>
    <m/>
    <m/>
    <m/>
    <m/>
    <m/>
    <m/>
    <m/>
    <m/>
    <m/>
  </r>
  <r>
    <x v="2"/>
    <x v="53"/>
    <m/>
    <m/>
    <x v="11"/>
    <m/>
    <m/>
    <m/>
    <m/>
    <m/>
    <m/>
    <m/>
    <m/>
    <m/>
    <m/>
    <m/>
    <m/>
    <m/>
    <m/>
    <x v="4"/>
    <m/>
    <m/>
    <m/>
    <m/>
    <m/>
    <m/>
    <m/>
    <m/>
    <m/>
    <m/>
    <m/>
    <m/>
    <m/>
    <m/>
    <m/>
    <m/>
    <m/>
    <m/>
    <m/>
    <m/>
    <m/>
    <m/>
    <m/>
    <m/>
    <m/>
    <m/>
    <m/>
    <m/>
    <m/>
    <m/>
    <m/>
    <m/>
    <m/>
    <m/>
    <m/>
    <m/>
  </r>
  <r>
    <x v="2"/>
    <x v="53"/>
    <m/>
    <m/>
    <x v="11"/>
    <m/>
    <m/>
    <m/>
    <m/>
    <m/>
    <m/>
    <m/>
    <m/>
    <m/>
    <m/>
    <m/>
    <m/>
    <m/>
    <m/>
    <x v="4"/>
    <m/>
    <m/>
    <m/>
    <m/>
    <m/>
    <m/>
    <m/>
    <m/>
    <m/>
    <m/>
    <m/>
    <m/>
    <m/>
    <m/>
    <m/>
    <m/>
    <m/>
    <m/>
    <m/>
    <m/>
    <m/>
    <m/>
    <m/>
    <m/>
    <m/>
    <m/>
    <m/>
    <m/>
    <m/>
    <m/>
    <m/>
    <m/>
    <m/>
    <m/>
    <m/>
    <m/>
  </r>
  <r>
    <x v="2"/>
    <x v="53"/>
    <m/>
    <m/>
    <x v="11"/>
    <m/>
    <m/>
    <m/>
    <m/>
    <m/>
    <m/>
    <m/>
    <m/>
    <m/>
    <m/>
    <m/>
    <m/>
    <m/>
    <m/>
    <x v="4"/>
    <m/>
    <m/>
    <m/>
    <m/>
    <m/>
    <m/>
    <m/>
    <m/>
    <m/>
    <m/>
    <m/>
    <m/>
    <m/>
    <m/>
    <m/>
    <m/>
    <m/>
    <m/>
    <m/>
    <m/>
    <m/>
    <m/>
    <m/>
    <m/>
    <m/>
    <m/>
    <m/>
    <m/>
    <m/>
    <m/>
    <m/>
    <m/>
    <m/>
    <m/>
    <m/>
    <m/>
  </r>
  <r>
    <x v="2"/>
    <x v="53"/>
    <m/>
    <m/>
    <x v="11"/>
    <m/>
    <m/>
    <m/>
    <m/>
    <m/>
    <m/>
    <m/>
    <m/>
    <m/>
    <m/>
    <m/>
    <m/>
    <m/>
    <m/>
    <x v="4"/>
    <m/>
    <m/>
    <m/>
    <m/>
    <m/>
    <m/>
    <m/>
    <m/>
    <m/>
    <m/>
    <m/>
    <m/>
    <m/>
    <m/>
    <m/>
    <m/>
    <m/>
    <m/>
    <m/>
    <m/>
    <m/>
    <m/>
    <m/>
    <m/>
    <m/>
    <m/>
    <m/>
    <m/>
    <m/>
    <m/>
    <m/>
    <m/>
    <m/>
    <m/>
    <m/>
    <m/>
  </r>
  <r>
    <x v="2"/>
    <x v="53"/>
    <m/>
    <m/>
    <x v="11"/>
    <m/>
    <m/>
    <m/>
    <m/>
    <m/>
    <m/>
    <m/>
    <m/>
    <m/>
    <m/>
    <m/>
    <m/>
    <m/>
    <m/>
    <x v="4"/>
    <m/>
    <m/>
    <m/>
    <m/>
    <m/>
    <m/>
    <m/>
    <m/>
    <m/>
    <m/>
    <m/>
    <m/>
    <m/>
    <m/>
    <m/>
    <m/>
    <m/>
    <m/>
    <m/>
    <m/>
    <m/>
    <m/>
    <m/>
    <m/>
    <m/>
    <m/>
    <m/>
    <m/>
    <m/>
    <m/>
    <m/>
    <m/>
    <m/>
    <m/>
    <m/>
    <m/>
  </r>
  <r>
    <x v="2"/>
    <x v="53"/>
    <m/>
    <m/>
    <x v="11"/>
    <m/>
    <m/>
    <m/>
    <m/>
    <m/>
    <m/>
    <m/>
    <m/>
    <m/>
    <m/>
    <m/>
    <m/>
    <m/>
    <m/>
    <x v="4"/>
    <m/>
    <m/>
    <m/>
    <m/>
    <m/>
    <m/>
    <m/>
    <m/>
    <m/>
    <m/>
    <m/>
    <m/>
    <m/>
    <m/>
    <m/>
    <m/>
    <m/>
    <m/>
    <m/>
    <m/>
    <m/>
    <m/>
    <m/>
    <m/>
    <m/>
    <m/>
    <m/>
    <m/>
    <m/>
    <m/>
    <m/>
    <m/>
    <m/>
    <m/>
    <m/>
    <m/>
  </r>
  <r>
    <x v="2"/>
    <x v="53"/>
    <m/>
    <m/>
    <x v="11"/>
    <m/>
    <m/>
    <m/>
    <m/>
    <m/>
    <m/>
    <m/>
    <m/>
    <m/>
    <m/>
    <m/>
    <m/>
    <m/>
    <m/>
    <x v="4"/>
    <m/>
    <m/>
    <m/>
    <m/>
    <m/>
    <m/>
    <m/>
    <m/>
    <m/>
    <m/>
    <m/>
    <m/>
    <m/>
    <m/>
    <m/>
    <m/>
    <m/>
    <m/>
    <m/>
    <m/>
    <m/>
    <m/>
    <m/>
    <m/>
    <m/>
    <m/>
    <m/>
    <m/>
    <m/>
    <m/>
    <m/>
    <m/>
    <m/>
    <m/>
    <m/>
    <m/>
  </r>
  <r>
    <x v="2"/>
    <x v="53"/>
    <m/>
    <m/>
    <x v="11"/>
    <m/>
    <m/>
    <m/>
    <m/>
    <m/>
    <m/>
    <m/>
    <m/>
    <m/>
    <m/>
    <m/>
    <m/>
    <m/>
    <m/>
    <x v="4"/>
    <m/>
    <m/>
    <m/>
    <m/>
    <m/>
    <m/>
    <m/>
    <m/>
    <m/>
    <m/>
    <m/>
    <m/>
    <m/>
    <m/>
    <m/>
    <m/>
    <m/>
    <m/>
    <m/>
    <m/>
    <m/>
    <m/>
    <m/>
    <m/>
    <m/>
    <m/>
    <m/>
    <m/>
    <m/>
    <m/>
    <m/>
    <m/>
    <m/>
    <m/>
    <m/>
    <m/>
  </r>
  <r>
    <x v="2"/>
    <x v="53"/>
    <m/>
    <m/>
    <x v="11"/>
    <m/>
    <m/>
    <m/>
    <m/>
    <m/>
    <m/>
    <m/>
    <m/>
    <m/>
    <m/>
    <m/>
    <m/>
    <m/>
    <m/>
    <x v="4"/>
    <m/>
    <m/>
    <m/>
    <m/>
    <m/>
    <m/>
    <m/>
    <m/>
    <m/>
    <m/>
    <m/>
    <m/>
    <m/>
    <m/>
    <m/>
    <m/>
    <m/>
    <m/>
    <m/>
    <m/>
    <m/>
    <m/>
    <m/>
    <m/>
    <m/>
    <m/>
    <m/>
    <m/>
    <m/>
    <m/>
    <m/>
    <m/>
    <m/>
    <m/>
    <m/>
    <m/>
  </r>
  <r>
    <x v="2"/>
    <x v="53"/>
    <m/>
    <m/>
    <x v="11"/>
    <m/>
    <m/>
    <m/>
    <m/>
    <m/>
    <m/>
    <m/>
    <m/>
    <m/>
    <m/>
    <m/>
    <m/>
    <m/>
    <m/>
    <x v="4"/>
    <m/>
    <m/>
    <m/>
    <m/>
    <m/>
    <m/>
    <m/>
    <m/>
    <m/>
    <m/>
    <m/>
    <m/>
    <m/>
    <m/>
    <m/>
    <m/>
    <m/>
    <m/>
    <m/>
    <m/>
    <m/>
    <m/>
    <m/>
    <m/>
    <m/>
    <m/>
    <m/>
    <m/>
    <m/>
    <m/>
    <m/>
    <m/>
    <m/>
    <m/>
    <m/>
    <m/>
  </r>
  <r>
    <x v="2"/>
    <x v="53"/>
    <m/>
    <m/>
    <x v="11"/>
    <m/>
    <m/>
    <m/>
    <m/>
    <m/>
    <m/>
    <m/>
    <m/>
    <m/>
    <m/>
    <m/>
    <m/>
    <m/>
    <m/>
    <x v="4"/>
    <m/>
    <m/>
    <m/>
    <m/>
    <m/>
    <m/>
    <m/>
    <m/>
    <m/>
    <m/>
    <m/>
    <m/>
    <m/>
    <m/>
    <m/>
    <m/>
    <m/>
    <m/>
    <m/>
    <m/>
    <m/>
    <m/>
    <m/>
    <m/>
    <m/>
    <m/>
    <m/>
    <m/>
    <m/>
    <m/>
    <m/>
    <m/>
    <m/>
    <m/>
    <m/>
    <m/>
  </r>
  <r>
    <x v="2"/>
    <x v="53"/>
    <m/>
    <m/>
    <x v="11"/>
    <m/>
    <m/>
    <m/>
    <m/>
    <m/>
    <m/>
    <m/>
    <m/>
    <m/>
    <m/>
    <m/>
    <m/>
    <m/>
    <m/>
    <x v="4"/>
    <m/>
    <m/>
    <m/>
    <m/>
    <m/>
    <m/>
    <m/>
    <m/>
    <m/>
    <m/>
    <m/>
    <m/>
    <m/>
    <m/>
    <m/>
    <m/>
    <m/>
    <m/>
    <m/>
    <m/>
    <m/>
    <m/>
    <m/>
    <m/>
    <m/>
    <m/>
    <m/>
    <m/>
    <m/>
    <m/>
    <m/>
    <m/>
    <m/>
    <m/>
    <m/>
    <m/>
  </r>
  <r>
    <x v="2"/>
    <x v="53"/>
    <m/>
    <m/>
    <x v="11"/>
    <m/>
    <m/>
    <m/>
    <m/>
    <m/>
    <m/>
    <m/>
    <m/>
    <m/>
    <m/>
    <m/>
    <m/>
    <m/>
    <m/>
    <x v="4"/>
    <m/>
    <m/>
    <m/>
    <m/>
    <m/>
    <m/>
    <m/>
    <m/>
    <m/>
    <m/>
    <m/>
    <m/>
    <m/>
    <m/>
    <m/>
    <m/>
    <m/>
    <m/>
    <m/>
    <m/>
    <m/>
    <m/>
    <m/>
    <m/>
    <m/>
    <m/>
    <m/>
    <m/>
    <m/>
    <m/>
    <m/>
    <m/>
    <m/>
    <m/>
    <m/>
    <m/>
  </r>
</pivotCacheRecords>
</file>

<file path=xl/pivotCache/pivotCacheRecords3.xml><?xml version="1.0" encoding="utf-8"?>
<pivotCacheRecords xmlns="http://schemas.openxmlformats.org/spreadsheetml/2006/main" xmlns:r="http://schemas.openxmlformats.org/officeDocument/2006/relationships" count="53">
  <r>
    <s v="DIRECCIÓN DISTRITAL DE DOCTRINA Y ASUNTOS NORMATIVOS"/>
    <s v="ACCIÓN"/>
    <x v="0"/>
    <x v="0"/>
    <x v="0"/>
    <s v="DIRECCIÓN DISTRITAL DE DOCTRINA Y ASUNTOS NORMATIVOS"/>
    <s v="Plan de Desarrollo"/>
    <s v="Proyecto de Inversión 7501"/>
    <s v="Procesos"/>
    <m/>
    <s v="Promedio de días utilizados para expedir conceptos"/>
    <s v="Días"/>
    <s v="Sumatoria de días utilizados para expedir conceptos"/>
    <s v="Cantidad de conceptos expedidos"/>
    <s v="Sumatoria del total de los días utilizados para expedir conceptos"/>
    <s v="Número de conceptos emitidos"/>
    <s v="Matriz de seguimiento a trámites de la DDDAN"/>
    <s v="Matriz de seguimiento a trámites de la DDDAN"/>
    <s v="23 dias"/>
    <s v="Matriz de seguimiento a trámites de la DDDAN"/>
    <s v="Decreciente"/>
    <s v="Trimestral"/>
    <s v="Eficiencia"/>
    <s v="Secretaria de la DDDAN"/>
    <s v="Contratista de la DDDAN"/>
    <s v="Director(a) de la DDDAN"/>
    <n v="23"/>
    <n v="22.7"/>
    <x v="0"/>
    <n v="22.3"/>
    <n v="22"/>
    <n v="15"/>
    <n v="21.9"/>
    <x v="0"/>
    <m/>
    <m/>
    <n v="22.5"/>
    <n v="22.5"/>
    <n v="22.5"/>
    <n v="22.5"/>
    <n v="12"/>
    <m/>
    <m/>
    <m/>
    <s v="Durante el primer trimestre de 2018, se emitieron 6 conceptos jurídicos en un tiempo promedio de 12 días hábiles, el menor tiempo de respuesta fue de 7 días hábiles y el mayor tiempo de respuesta fue de 30 días hábiles. Logrando así mantener el tiempo promedio para la emisión de conceptos jurídicos_x000a_por debajo de la meta."/>
    <m/>
    <m/>
    <m/>
    <m/>
    <m/>
    <m/>
    <m/>
    <s v="CREACIÓN"/>
    <s v="VERSIÓN  1"/>
    <s v="ND"/>
    <s v="ND"/>
    <m/>
  </r>
  <r>
    <s v="DIRECCIÓN DISTRITAL DE POLÍTICA E INFORMÁTICA JURÍDICA"/>
    <s v="ACCIÓN"/>
    <x v="1"/>
    <x v="1"/>
    <x v="1"/>
    <s v="DIRECCIÓN DISTRITAL DE POLÍTICA E INFORMÁTICA JURÍDICA"/>
    <s v="Plan de Desarrollo"/>
    <s v="Proyecto de Inversión 7501"/>
    <s v="Procesos"/>
    <m/>
    <s v="Sumatoria de estudios jurídicos"/>
    <s v="Número de Estudios"/>
    <s v="Sumatoria de Estudios Jurídicos"/>
    <s v="N.A."/>
    <s v="El acumulado del número de estudios con temáticas de alto impacto para el D.C."/>
    <s v="N.A."/>
    <s v="Secretaría Jurídica - Política/informática / informes de contratistas"/>
    <s v="N.A."/>
    <s v="23 Estudios"/>
    <s v="Plan de Desarrollo Pag 678 / Sec Gral -2015"/>
    <s v="Suma"/>
    <s v="Trimestral"/>
    <s v="Eficacia"/>
    <s v="Profesional Universitario Grado 1"/>
    <s v="Profesional Universitario Grado 2"/>
    <s v="Director(a) Distirtal de Política e Informática Jurídica "/>
    <n v="2"/>
    <n v="5"/>
    <x v="1"/>
    <n v="5"/>
    <n v="2"/>
    <n v="2"/>
    <n v="5"/>
    <x v="1"/>
    <m/>
    <m/>
    <m/>
    <n v="2"/>
    <n v="2"/>
    <n v="2"/>
    <n v="0"/>
    <n v="1"/>
    <m/>
    <m/>
    <s v="No presenta retrasos, toda vez que la ejecución se realizará para el segundo trimestre de acuerdo con la programación establecida.  No obstante, se realizan avances tales como: el registro de informacion en los sistemas de informaciónb jurídica : SIPROJ y Régimen Legal, para facilitar la busqueda de información para la realización de los estudios jurídicos."/>
    <m/>
    <m/>
    <m/>
    <m/>
    <m/>
    <m/>
    <m/>
    <s v="CREACIÓN"/>
    <s v="VERSIÓN  1"/>
    <s v="ND"/>
    <s v="ND"/>
    <m/>
  </r>
  <r>
    <s v="OFICINA DE TECNOLOGÍAS DE LA INFORMACIÓN Y LAS COMUNICACIONES "/>
    <s v="ACCIÓN"/>
    <x v="2"/>
    <x v="2"/>
    <x v="2"/>
    <s v="OFICINA DE TECNOLOGÍAS DE LA INFORMACIÓN Y LAS COMUNICACIONES "/>
    <s v="Plan de Desarrollo"/>
    <m/>
    <m/>
    <m/>
    <s v="Sumatoria de Sistemas de información con desarrollo, soporte y mantenimiento"/>
    <s v="Sistemas de información jurídicos"/>
    <s v="Sumatoria de Sistemas de información con desarrollo, soporte y mantenimiento"/>
    <s v="N.A."/>
    <s v="Número de Sistemas de Información con diagnóstico y propuesta de intervención"/>
    <s v="N.A."/>
    <s v="Informe de Gestión Oficina TIC / Diagnóstico de Sistema Integrado de Información"/>
    <s v="N.A."/>
    <s v="ND"/>
    <s v="ND"/>
    <s v="Suma"/>
    <s v="Anual"/>
    <s v="Eficacia"/>
    <s v="Profesional Especializado TIC"/>
    <s v="Profesional Especializado TIC"/>
    <s v="Jefe Oficina TIC"/>
    <n v="1"/>
    <n v="1"/>
    <x v="2"/>
    <n v="2"/>
    <n v="1"/>
    <n v="0.3"/>
    <n v="1.7"/>
    <x v="2"/>
    <m/>
    <m/>
    <n v="0"/>
    <m/>
    <m/>
    <m/>
    <m/>
    <m/>
    <m/>
    <m/>
    <s v="Se reportará los dos sistemas informáticos con diagnóstico o intervenidos en el segundo semestre de la vigencia"/>
    <m/>
    <m/>
    <m/>
    <m/>
    <m/>
    <m/>
    <m/>
    <s v="CREACIÓN"/>
    <s v="VERSIÓN  1"/>
    <s v="ND"/>
    <s v="ND"/>
    <m/>
  </r>
  <r>
    <s v="DIRECCIÓN DISTRITAL DE POLÍTICA E INFORMÁTICA JURÍDICA"/>
    <s v="ACCIÓN"/>
    <x v="3"/>
    <x v="1"/>
    <x v="1"/>
    <s v="DIRECCIÓN DISTRITAL DE POLÍTICA E INFORMÁTICA JURÍDICA"/>
    <s v="Plan de Desarrollo"/>
    <s v="Proyecto de Inversión 7501"/>
    <s v="Procesos"/>
    <s v="PMR"/>
    <s v="Sumatoria de eventos de orientación jurídica"/>
    <s v="Número de Eventos"/>
    <s v="Sumatoria de eventos de orientación jurídica"/>
    <s v="N.A."/>
    <s v="Eventos de orientación realizados para la actualización del cuerpo de abogados del Distrito Capital"/>
    <s v="N.A."/>
    <s v="Informes de gestión, informes de ejecución del evento, planillas de asistencia, invitaciones correo electronico, Circulares "/>
    <s v="N.A."/>
    <s v="44 eventos"/>
    <s v="Plan de Desarrollo Pag 678 / Sec Gral -2015"/>
    <s v="Suma"/>
    <s v="Trimestral"/>
    <s v="Eficacia"/>
    <s v="Profesional Universitario Grado 1"/>
    <s v="Profesional Universitario Grado 1"/>
    <s v="Director(a) Distirtal de Política e Informática Jurídica "/>
    <n v="4"/>
    <n v="14"/>
    <x v="3"/>
    <n v="13"/>
    <n v="5"/>
    <n v="4"/>
    <n v="14"/>
    <x v="2"/>
    <m/>
    <m/>
    <m/>
    <n v="3"/>
    <n v="4"/>
    <n v="3"/>
    <n v="0"/>
    <m/>
    <m/>
    <m/>
    <s v="No presenta retrasos, toda vez que la ejecución se realizará para el segundo trimestre de acuerdo con la programación establecida. Se avanzó en la proyección y planeación de los eventos de orientación jurídica, tales como: la elaboración de estudio previos y prepliegos, publicación de los mismos en la plataforma SECOP II, y se proyectó por parte de la Dirección de Política la Circular que define los temas y fechas de los eventos de orientación jurídica."/>
    <m/>
    <m/>
    <m/>
    <m/>
    <m/>
    <m/>
    <m/>
    <s v="CREACIÓN"/>
    <s v="VERSIÓN  1"/>
    <s v="ND"/>
    <s v="ND"/>
    <m/>
  </r>
  <r>
    <s v="DIRECCIÓN DISTRITAL DE INSPECCIÓN, VIGILANCIA Y CONTROL DE PERSONAS JURÍDICAS SIN ÁNIMO DE LUCRO"/>
    <s v="ACCIÓN"/>
    <x v="4"/>
    <x v="3"/>
    <x v="3"/>
    <s v="DIRECCIÓN DISTRITAL DE INSPECCIÓN, VIGILANCIA Y CONTROL DE PERSONAS JURÍDICAS SIN ÁNIMO DE LUCRO"/>
    <s v="Plan de Desarrollo"/>
    <s v="Proyecto de Inversión 7501"/>
    <s v="Procesos"/>
    <s v="PMR"/>
    <s v="Sumatoria de ciudadanos orientados en derechos y obligaciones"/>
    <s v="Número de Ciudadanos"/>
    <s v="Número de ciudadanos registrados que asisten a los eventos"/>
    <s v="N.A."/>
    <s v="Es el número de ciudadanos que asisten y participan a los eventos, se verifica a través del registro de asistencia."/>
    <s v="N.A."/>
    <s v="Registro de asistencia del día de los eventos."/>
    <s v="N.A."/>
    <s v="2800 ciudadanos"/>
    <s v="Plan de Desarrollo Pag 678 / Sec Gral -2015"/>
    <s v="Suma"/>
    <s v="Mensual"/>
    <s v="Eficacia"/>
    <s v="Profesional Universitario Grado 18/ Contratista"/>
    <s v="Profesional Universitario Grado 18/ Contratista"/>
    <s v="Director(a) Distirtal de Inspección Vigilancia y Control de PJ Sin Ánimo de Lucro"/>
    <n v="400"/>
    <n v="600"/>
    <x v="4"/>
    <n v="800"/>
    <n v="400"/>
    <n v="402"/>
    <n v="663"/>
    <x v="2"/>
    <m/>
    <m/>
    <n v="0"/>
    <n v="250"/>
    <n v="300"/>
    <n v="250"/>
    <n v="0"/>
    <m/>
    <m/>
    <m/>
    <s v="No presenta retrasos, toda vez que la ejecución se realizará para el segundo trimestre de acuerdo con la programación establecida."/>
    <m/>
    <m/>
    <m/>
    <m/>
    <m/>
    <m/>
    <m/>
    <s v="CREACIÓN"/>
    <s v="VERSIÓN  1"/>
    <s v="ND"/>
    <s v="ND"/>
    <m/>
  </r>
  <r>
    <s v="DIRECCIÓN DISTRITAL DE INSPECCIÓN, VIGILANCIA Y CONTROL DE PERSONAS JURÍDICAS SIN ÁNIMO DE LUCRO"/>
    <s v="ACCIÓN"/>
    <x v="5"/>
    <x v="1"/>
    <x v="3"/>
    <s v="DIRECCIÓN DISTRITAL DE INSPECCIÓN, VIGILANCIA Y CONTROL DE PERSONAS JURÍDICAS SIN ÁNIMO DE LUCRO"/>
    <s v="Plan de Desarrollo"/>
    <s v="Proyecto de Inversión 7501"/>
    <s v="Procesos"/>
    <m/>
    <s v="Promedio de las respuestas del nivel de satisfacción de los encuestados de los servicios prestados por la DDIVC"/>
    <s v="Porcentaje de Nivel de Percepción"/>
    <s v="Promedio de las respuestas de calificación, evaluadas por los usuarios de los servicios ofrecidos por la Dirección de IVC."/>
    <s v="N.A."/>
    <s v="Se tabula y analiza el instrumento de encuesta una vez por semestre. Se aplica en el punto a la ciudadanía y/o se remite por correo electrónico."/>
    <s v="N.A."/>
    <s v="Resultado de la encuesta aplicada / informe de gestión"/>
    <s v="N.A."/>
    <s v="86 % de percepción favorable"/>
    <s v="Informe de gestión de la DDIVC 2016"/>
    <s v="Creciente"/>
    <s v="Semestral"/>
    <s v="Eficacia"/>
    <s v="Profesional Universitario Grado 18 / Contratista"/>
    <s v="Profesional Universitario Grado 18 / Contratista"/>
    <s v="Director(a) Distirtal de Inspección Vigilancia y Control de PJ Sin Ánimo de Lucro"/>
    <n v="0.86"/>
    <n v="0.86099999999999999"/>
    <x v="5"/>
    <n v="0.86699999999999999"/>
    <n v="0.87"/>
    <n v="0.87"/>
    <n v="0.91300000000000003"/>
    <x v="2"/>
    <m/>
    <m/>
    <m/>
    <n v="0.87"/>
    <m/>
    <n v="0.87"/>
    <n v="0"/>
    <m/>
    <m/>
    <m/>
    <s v="Se suscribieron 9 contratos de prestación de servicios en el marco del proyecto de inversión 7501_x000a_1.Se expidió la circular 003 del 2018 por la cual se da orientaciones de carácter informativo y reporte de la correspondiente información financiera a las entidades distritales que ejercen la función de inspección, vigilancia y control de entidades sin ánimo de lucro domiciliadas en Bogotá, D.C._x000a_*Se realizó una mesa de trabajo con el grupo de financieros con el fin de unificar criterios_x000a_*Se identificaron las ESAL que reciben recursos publicos y se analizó información jurídica de las Entidades Sin Ánimo de Lucro, en el desarrollo de su objeto social, cumplimiento de obligaciones legales y estatutarias. _x000a_*Se realizaron visitas administrativas a las Esal que reciben aportes de entidades u organismos distritales y durante el periodo se efectuaron 5 visitas administrativas._x000a_*Se realizaron 755 gestiones en el SIPEJ con el animo de verificar el cumplimiento de las Esal_x000a_Aumento en la percepción de los servicios prestados dada la estandarización de la presentación de información, unificación de criterios del ejercicio de la función de inspección, vigilancia y control y verificación del cumplimiento del objeto social de las Esal._x000a_Miembros de entidades sin ánimo de lucro y/o ciudadanía en general"/>
    <m/>
    <m/>
    <m/>
    <m/>
    <m/>
    <m/>
    <m/>
    <s v="CREACIÓN"/>
    <s v="VERSIÓN  1"/>
    <s v="ND"/>
    <s v="ND"/>
    <m/>
  </r>
  <r>
    <s v="DIRECCIÓN DISTRITAL DE ASUNTOS DISCIPLINARIOS"/>
    <s v="ACCIÓN"/>
    <x v="6"/>
    <x v="3"/>
    <x v="4"/>
    <s v="DIRECCIÓN DISTRITAL DE ASUNTOS DISCIPLINARIOS"/>
    <s v="Plan de Desarrollo"/>
    <s v="Proyecto de Inversión 7501"/>
    <s v="Procesos"/>
    <m/>
    <s v="Sumatoria de directrices en materia política pública disciplinaria distrital"/>
    <s v="Número de Directrices"/>
    <s v="Sumatoria del número de directrices en materia de política pública disciplinaria distrital formuladas por la DDAD"/>
    <s v="N.A."/>
    <s v="Las directrices se considerarán formuladas con la proyección y presentación al comité de Asuntos Disiciplinarios"/>
    <s v="N.A."/>
    <s v="Acta de comité donde se presenta la directriz formulada"/>
    <s v="N.A."/>
    <s v="7 Directrices"/>
    <s v="Plan de Desarrollo Pag 678 / Sec Gral -2015"/>
    <s v="Suma"/>
    <s v="Trimestral"/>
    <s v="Eficacia"/>
    <s v="Profesional universitario grado15"/>
    <s v="Profesional universitario grado15 "/>
    <s v="Director (a) Distrital de Asuntos Disciplinarios"/>
    <n v="0"/>
    <n v="2"/>
    <x v="2"/>
    <n v="2"/>
    <n v="2"/>
    <n v="0"/>
    <n v="2"/>
    <x v="2"/>
    <m/>
    <m/>
    <n v="0"/>
    <n v="1"/>
    <n v="1"/>
    <n v="0"/>
    <n v="0"/>
    <n v="0"/>
    <m/>
    <m/>
    <s v="No presenta retrasos, toda vez que la ejecución se realizará para el segundo trimestre de acuerdo con la programación establecida. En el primer trimestre del año se ha realizado el levantamiento de los insumos para la construcción de las directrices en materia de política pública."/>
    <m/>
    <m/>
    <m/>
    <m/>
    <m/>
    <m/>
    <m/>
    <s v="CREACIÓN"/>
    <s v="VERSIÓN  1"/>
    <s v="ND"/>
    <s v="ND"/>
    <m/>
  </r>
  <r>
    <s v="DIRECCIÓN DISTRITAL DE ASUNTOS DISCIPLINARIOS"/>
    <s v="ACCIÓN"/>
    <x v="7"/>
    <x v="1"/>
    <x v="4"/>
    <s v="DIRECCIÓN DISTRITAL DE ASUNTOS DISCIPLINARIOS"/>
    <s v="Plan de Desarrollo"/>
    <s v="Proyecto de Inversión 7501"/>
    <s v="Procesos"/>
    <m/>
    <s v="Sumatoria de servidores públicos del Distrito orientados en temas de responsabilidad disciplinaria"/>
    <s v="Número de Servidores públicos"/>
    <s v="Sumatoria del número servidores públicos del Distrito orientados en temas de responsabilidad disciplinaria"/>
    <s v="N.A."/>
    <s v="Los servidores públicos orientados en temaáticas de responsabilidad disciplinaria"/>
    <s v="N.A."/>
    <s v="Registro de asistencia in situ / Reportes de herramientas de orientación y/o formación "/>
    <s v="N.A."/>
    <s v="9.073 Servidores"/>
    <s v="Plan de Desarrollo Pag 678 / Sec Gral -2015"/>
    <s v="Suma"/>
    <s v="Trimestral"/>
    <s v="Eficacia"/>
    <s v="Profesional universitario grado15"/>
    <s v="Profesional universitario grado15"/>
    <s v="Director (a) Distrital de Asuntos Disciplinarios"/>
    <n v="0"/>
    <n v="2000"/>
    <x v="6"/>
    <n v="4000"/>
    <n v="2000"/>
    <n v="0"/>
    <n v="2426"/>
    <x v="3"/>
    <m/>
    <m/>
    <n v="0"/>
    <n v="750"/>
    <n v="1750"/>
    <n v="1500"/>
    <n v="0"/>
    <n v="777"/>
    <m/>
    <m/>
    <s v="No presenta retrasos, toda vez que la ejecución se realizará para el segundo trimestre de acuerdo con la programación establecida. Para el segundo trimeste se presento un avance con 777 servidores orientados. _x000a_"/>
    <m/>
    <m/>
    <m/>
    <m/>
    <m/>
    <m/>
    <m/>
    <s v="CREACIÓN"/>
    <s v="VERSIÓN  1"/>
    <s v="ND"/>
    <s v="ND"/>
    <m/>
  </r>
  <r>
    <s v="DIRECCIÓN DISTRITAL DE ASUNTOS DISCIPLINARIOS"/>
    <s v="ACCIÓN"/>
    <x v="8"/>
    <x v="1"/>
    <x v="4"/>
    <s v="DIRECCIÓN DISTRITAL DE ASUNTOS DISCIPLINARIOS"/>
    <s v="Plan de Desarrollo"/>
    <s v="Proyecto de Inversión 7501"/>
    <s v="Procesos"/>
    <m/>
    <s v="Sumatoria del número de capacitaciones a operadores disciplinarios en temas del derecho disciplinarios"/>
    <s v="Número de Capacitaciones"/>
    <s v="Sumatoria de capacitaciones brindadas  en temas propios del derecho disciplinario"/>
    <s v="N.A."/>
    <s v="Suma del número de capacitaciones  a operadores disiciplinarios"/>
    <s v="N.A."/>
    <s v="Registro de asistencia in situ / Reportes de herramientas de orientación y/o formación "/>
    <s v="N.A."/>
    <s v="ND"/>
    <s v="ND"/>
    <s v="Suma"/>
    <s v="Trimestral"/>
    <s v="Eficacia"/>
    <s v="Profesional universitario grado15"/>
    <s v="Profesional universitario grado15"/>
    <s v="Director (a) Distrital de Asuntos Disciplinarios"/>
    <n v="1"/>
    <n v="1"/>
    <x v="2"/>
    <n v="1"/>
    <n v="0"/>
    <n v="1"/>
    <n v="1"/>
    <x v="2"/>
    <m/>
    <m/>
    <n v="0"/>
    <n v="1"/>
    <n v="1"/>
    <n v="0"/>
    <n v="0"/>
    <m/>
    <m/>
    <m/>
    <s v="No presenta retrasos, toda vez que la ejecución se realizará para el segundo trimestre de acuerdo con la programación establecida. En el primer trimestre del año se realizó la etapa precontractual para llevar a cabo la actividad."/>
    <m/>
    <m/>
    <m/>
    <m/>
    <m/>
    <m/>
    <m/>
    <s v="CREACIÓN"/>
    <s v="VERSIÓN  1"/>
    <s v="ND"/>
    <s v="ND"/>
    <m/>
  </r>
  <r>
    <s v="DIRECCIÓN DE GESTIÓN CORPORATIVA"/>
    <s v="GESTIÓN"/>
    <x v="9"/>
    <x v="0"/>
    <x v="5"/>
    <s v="DIRECCIÓN DE GESTIÓN CORPORATIVA"/>
    <m/>
    <m/>
    <s v="Procesos"/>
    <m/>
    <s v="Promedio de los días utilizados para la asignación de las PQRS"/>
    <s v="días para asignar"/>
    <s v="Sumatoria de los días utilizados para la asignación de los PQRS"/>
    <s v="Total de PQRS asignadas a la Secretaría Jurídica Distrital"/>
    <s v="Se toma la fecha final (asignación) menos la fecha inicial (recibido) por cada PQRS, y se resta. Se suman para el total de días."/>
    <s v="Se suman todas la PQRs recibidas"/>
    <s v="Reporte del aplicativo SDQS"/>
    <s v="Reporte del aplicativo SDQS"/>
    <s v="ND"/>
    <s v="ND"/>
    <s v="Constante"/>
    <s v="Trimestral"/>
    <s v="Eficiencia"/>
    <s v="Técnico "/>
    <s v="Profesional Especializado"/>
    <s v="Director (a) de Gestión Corporativa"/>
    <s v="ND"/>
    <n v="1"/>
    <x v="7"/>
    <n v="1"/>
    <n v="1"/>
    <s v="ND"/>
    <n v="1"/>
    <x v="1"/>
    <m/>
    <m/>
    <n v="1"/>
    <n v="1"/>
    <n v="1"/>
    <n v="1"/>
    <n v="1"/>
    <m/>
    <m/>
    <m/>
    <s v="Publicación oportuna en la página web de los informes de PQRS, con los respectivos análisis y conclusiones Iniciación del proceso de cualificación en el proceso de atención a la ciudadanía para 15 servidores de la Secretaría Jurídica Distrital Revisión del portafolio de bienes y servicios (pendiente publicación) Inicio del proyecto piloto para la puesta en marcha del punto de atención a la ciudadanía en el Supercade de la Cra 30 a partir del 2 de mayo de 2018 Inclusión en el Plan de Incentivos 2018, del sistema para destacar el desempeño de los servidores con relación al servicio prestado a la ciudadanía Actualización permanente de la página web de la SJD con el directorio de servidores y contratistas Publicación oportuna del informe de PQRS a la Veeduría Distrital"/>
    <m/>
    <m/>
    <m/>
    <m/>
    <m/>
    <m/>
    <m/>
    <m/>
    <m/>
    <m/>
    <m/>
    <m/>
  </r>
  <r>
    <s v="DIRECCIÓN DISTRITAL DE INSPECCIÓN, VIGILANCIA Y CONTROL DE PERSONAS JURÍDICAS SIN ÁNIMO DE LUCRO"/>
    <s v="GESTIÓN"/>
    <x v="10"/>
    <x v="1"/>
    <x v="3"/>
    <s v="DIRECCIÓN DISTRITAL DE INSPECCIÓN, VIGILANCIA Y CONTROL DE PERSONAS JURÍDICAS SIN ÁNIMO DE LUCRO"/>
    <s v="Plan de Gestión"/>
    <m/>
    <m/>
    <m/>
    <s v="Porcentaje de avance del documento técnico para la formulación de política de IVC en el distrito capital"/>
    <s v="Documento Técnico"/>
    <s v="pendiente"/>
    <m/>
    <m/>
    <m/>
    <m/>
    <m/>
    <s v="ND"/>
    <s v="ND"/>
    <s v="Creciente"/>
    <s v="Trimestral"/>
    <s v="Eficacia"/>
    <m/>
    <m/>
    <m/>
    <s v="ND"/>
    <n v="0.3"/>
    <x v="8"/>
    <n v="1"/>
    <m/>
    <s v="ND"/>
    <n v="0.3"/>
    <x v="4"/>
    <m/>
    <m/>
    <n v="0.3"/>
    <n v="0.1"/>
    <n v="0.1"/>
    <n v="0.1"/>
    <n v="0.3"/>
    <m/>
    <m/>
    <m/>
    <s v="Se estableció la metodología para recolectar información primaria que de cuenta de la problemática, la aplicación de encuestas a las entidades sin ánimo de lucro y ciudadanía en general y la realización de mesas de trabajo con las entidades definidas como actores.   /     Se realizó durante el mes de marzo una mesas de trabajo con la Secretaría de Educación con el fin de establecer la metodología de trabajo a seguir"/>
    <m/>
    <m/>
    <m/>
    <m/>
    <m/>
    <m/>
    <m/>
    <s v="FALTA FICHA "/>
    <m/>
    <m/>
    <m/>
    <m/>
  </r>
  <r>
    <s v="DIRECCIÓN DISTRITAL DE INSPECCIÓN, VIGILANCIA Y CONTROL DE PERSONAS JURÍDICAS SIN ÁNIMO DE LUCRO"/>
    <s v="GESTIÓN"/>
    <x v="11"/>
    <x v="3"/>
    <x v="3"/>
    <s v="DIRECCIÓN DISTRITAL DE INSPECCIÓN, VIGILANCIA Y CONTROL DE PERSONAS JURÍDICAS SIN ÁNIMO DE LUCRO"/>
    <s v="Plan de Gestión"/>
    <m/>
    <m/>
    <m/>
    <s v="Porcentaje de avance en el fortalecmiento de un canal  de comunicaciónque optimice la atención a la ciudadanía"/>
    <m/>
    <m/>
    <m/>
    <m/>
    <m/>
    <m/>
    <m/>
    <m/>
    <m/>
    <s v="Suma"/>
    <s v="Trimestral"/>
    <s v="Eficacia"/>
    <m/>
    <m/>
    <m/>
    <s v="ND"/>
    <n v="1"/>
    <x v="9"/>
    <m/>
    <m/>
    <s v="ND"/>
    <n v="1"/>
    <x v="5"/>
    <m/>
    <m/>
    <m/>
    <m/>
    <m/>
    <m/>
    <m/>
    <m/>
    <m/>
    <m/>
    <m/>
    <m/>
    <m/>
    <m/>
    <m/>
    <m/>
    <m/>
    <m/>
    <s v="FALTA FICHA "/>
    <m/>
    <m/>
    <m/>
    <s v="FINALIZADA"/>
  </r>
  <r>
    <s v="OFICINA DE TECNOLOGÍAS DE LA INFORMACIÓN Y LAS COMUNICACIONES "/>
    <s v="GESTIÓN"/>
    <x v="12"/>
    <x v="2"/>
    <x v="2"/>
    <s v="OFICINA DE TECNOLOGÍAS DE LA INFORMACIÓN Y LAS COMUNICACIONES "/>
    <m/>
    <s v="Plan de Gestión"/>
    <m/>
    <m/>
    <s v="Porcentaje de avance en la actualización del software administrativo y misional"/>
    <s v="% de actualización"/>
    <m/>
    <m/>
    <m/>
    <m/>
    <m/>
    <m/>
    <m/>
    <m/>
    <s v="Suma"/>
    <s v="Trimestral"/>
    <s v="Eficacia"/>
    <s v="por definir"/>
    <s v="por definir"/>
    <s v="Jefe Oficina TIC"/>
    <n v="0"/>
    <n v="0.35"/>
    <x v="10"/>
    <n v="0.3"/>
    <n v="0"/>
    <n v="0"/>
    <n v="0.35"/>
    <x v="2"/>
    <m/>
    <m/>
    <m/>
    <m/>
    <m/>
    <m/>
    <m/>
    <m/>
    <m/>
    <m/>
    <s v="no se adquirió el canal de acceso a internet, canal dedicado y correo electrónico, actividad que afectó la ejecución_x000a_del indicador , por tal razón, esta actividad de acuerdo con el Plan de Trabajo se ejecutará_x000a_para el mes de junio con un porcentaje de ejecución del 20%, con la tarea “Implementación_x000a_de canal de acceso a internet, canal dedicado para sede principal y en el punto de atención_x000a_del CAD de la 30 y correo electrónico”. Ver Plan de trabajo.no se adquirió el canal"/>
    <m/>
    <m/>
    <m/>
    <m/>
    <m/>
    <m/>
    <m/>
    <s v="FALTA FICHA "/>
    <m/>
    <m/>
    <m/>
    <m/>
  </r>
  <r>
    <s v="DIRECCIÓN DISTRITAL DE ASUNTOS DISCIPLINARIOS"/>
    <s v="GESTIÓN"/>
    <x v="13"/>
    <x v="0"/>
    <x v="4"/>
    <s v="DIRECCIÓN DISTRITAL DE ASUNTOS DISCIPLINARIOS"/>
    <s v="Plan de Gestión"/>
    <s v="Procesos"/>
    <m/>
    <m/>
    <s v="Porcentaje de avance en la implementación de la herramienta de seguimiento y control a coNDuctas con mayor incidencia disiciplinaria"/>
    <s v="Herramienta de seguimiento y control"/>
    <m/>
    <m/>
    <m/>
    <m/>
    <m/>
    <m/>
    <m/>
    <m/>
    <s v="Suma"/>
    <s v="Trimestral"/>
    <s v="Eficacia"/>
    <s v="Profesional universitario grado15"/>
    <s v="Profesional universitario grado15"/>
    <s v="Director (a) Distrital de Asuntos Disciplinarios"/>
    <s v="ND"/>
    <n v="0.6"/>
    <x v="11"/>
    <m/>
    <m/>
    <s v="ND"/>
    <n v="0.6"/>
    <x v="6"/>
    <m/>
    <m/>
    <n v="0.1"/>
    <n v="0.1"/>
    <n v="0.1"/>
    <n v="0.1"/>
    <n v="0.1"/>
    <m/>
    <m/>
    <m/>
    <s v="En el primer trimestre del año en curso la DDAD realizó 11 visitas a las oficinas de control interno disciplinario o las que cumplan sus funciones de las siguientes entidades: Secretaría Distrital de Salud, Instituto Distrital de la Participación y Acción Comunal IDPAC, Secretaría Distrital de Movilidad, Secretaría Distrital de Seguridad, Conviviencia y Justicia, UAE de Rehabilitación y Mantenimiento Vial UAERMV, UAE de Catastro Distrital UAECD, Bomberos, Secretaría Distrital de Planeación, Fondo de Prestaciones Económicas, cesantías y Pensiones FONCEP, Empresa de Transporte del Tercer Milenio Trasmilenio S.A, Secretaría Distrital del Hábitat. "/>
    <m/>
    <m/>
    <m/>
    <m/>
    <m/>
    <m/>
    <m/>
    <s v="FALTA FICHA "/>
    <m/>
    <m/>
    <m/>
    <m/>
  </r>
  <r>
    <s v="DIRECCIÓN DISTRITAL DE DOCTRINA Y ASUNTOS NORMATIVOS"/>
    <s v="GESTIÓN"/>
    <x v="14"/>
    <x v="0"/>
    <x v="0"/>
    <s v="DIRECCIÓN DISTRITAL DE DOCTRINA Y ASUNTOS NORMATIVOS"/>
    <s v="Plan de Gestión"/>
    <m/>
    <m/>
    <m/>
    <s v="Porcentaje de avance en la construcción y puesta en funcionamiento del comité de Doctrina."/>
    <s v="Construcción del Comité de Doctrina"/>
    <s v="Por definir"/>
    <s v="Por definir"/>
    <s v="Por definir"/>
    <s v="Por definir"/>
    <s v="Por definir"/>
    <s v="Por definir"/>
    <s v="Por definir"/>
    <s v="Por definir"/>
    <s v="Suma"/>
    <m/>
    <m/>
    <m/>
    <m/>
    <m/>
    <s v="ND"/>
    <n v="1"/>
    <x v="9"/>
    <m/>
    <m/>
    <s v="ND"/>
    <n v="1"/>
    <x v="5"/>
    <m/>
    <m/>
    <m/>
    <m/>
    <m/>
    <m/>
    <m/>
    <m/>
    <m/>
    <m/>
    <s v="En las visitas se realizó la implementanción de la herramienta de seguimiento y control de las directivas en materia disciplinaria, evidenciando el interes por parte de las diferentes entidades visitadas en el buen uso y desarrollo de las directivas al interior de cada entidad,  de igual manera construir estrategias para el desarrollo de un trabajo articulado entre las OCID con la DDAD. CUMPLIDA"/>
    <m/>
    <m/>
    <m/>
    <m/>
    <m/>
    <m/>
    <m/>
    <s v="FALTA FICHA "/>
    <m/>
    <m/>
    <m/>
    <m/>
  </r>
  <r>
    <s v="DESPACHO SECRETARÍA JURÍDICA"/>
    <s v="GESTIÓN"/>
    <x v="15"/>
    <x v="1"/>
    <x v="6"/>
    <s v="DESPACHO SECRETARÍA JURÍDICA"/>
    <m/>
    <m/>
    <s v="Plan de Gestión"/>
    <s v="Plan de Gestión"/>
    <s v="Porcentaje de avance del Plan de Comunicaciones de la Secretaría Jurídica Distrital"/>
    <s v="Acciones"/>
    <s v="Acciones ejecutadas en el periodo"/>
    <s v="Total acciones programdas en el Plan de la vigencia"/>
    <s v="Son las acciones programadas y cumplidas del Plan de Comunicaciones"/>
    <s v="Acciones programadas y aprobadas necesarias para llevar a cabo el plan de Comunicaciones"/>
    <s v="Plan de Comunicaciones / Informes de gestión"/>
    <s v="Plan de Comunicaciones / Informes de gestión"/>
    <s v="ND"/>
    <s v="ND"/>
    <s v="Constante"/>
    <s v="Trimestral"/>
    <s v="Eficacia"/>
    <s v="Profesional Universitario Grado 18"/>
    <s v="Profesional Universitario Grado 18"/>
    <s v="Asesor (a) Despacho"/>
    <s v="ND"/>
    <n v="1"/>
    <x v="7"/>
    <n v="1"/>
    <n v="1"/>
    <s v="ND"/>
    <n v="1"/>
    <x v="7"/>
    <m/>
    <m/>
    <n v="0.25"/>
    <n v="0.25"/>
    <n v="0.25"/>
    <n v="0.25"/>
    <n v="0"/>
    <m/>
    <m/>
    <m/>
    <s v="1. Se realizaron estrategias comunicativas externas con el fin de contribuir a divulgar y posicionar ante la opinión pública a la Secretaría Jurídica Distrital como la máxima autoridad en materia jurídica en Bogotá._x000a__x000a_2. Generación de acciones estratégicas en redes sociales que permitan informar a la opinión pública sobre las actividades de la Secretaría Jurídica Distrital._x000a__x000a_3. Se realizo la seleccion del material de interes, difundido por los medios de comunicación para el conocimiento de la Secretaria Jurídica Distrital, Dalila Hernández Corzo, y la entidad."/>
    <m/>
    <m/>
    <m/>
    <m/>
    <m/>
    <m/>
    <m/>
    <m/>
    <m/>
    <m/>
    <m/>
    <m/>
  </r>
  <r>
    <s v="OFICINA ASESORA DE PLANEACIÓN"/>
    <s v="GESTIÓN"/>
    <x v="16"/>
    <x v="0"/>
    <x v="7"/>
    <s v="OFICINA ASESORA DE PLANEACIÓN"/>
    <s v="Plan de Gestión"/>
    <m/>
    <m/>
    <m/>
    <s v="Porcentaje de avance en el diseño de una estrategia que mejore la gestión institucional en la SJD"/>
    <s v="Estrategia de mejora institucional"/>
    <s v="Diseño de una estrategia que mejore la gestión institucional en la SJD"/>
    <s v="N.A."/>
    <s v="Propuesta de mejora institucional"/>
    <s v="N.A."/>
    <s v="Plan de Trabajo de la Oap"/>
    <s v="N.A."/>
    <s v="ND"/>
    <s v="ND"/>
    <s v="Creciente"/>
    <s v="Trimestral"/>
    <s v="Eficacia"/>
    <m/>
    <m/>
    <m/>
    <s v="ND"/>
    <n v="0.3"/>
    <x v="8"/>
    <n v="0.9"/>
    <n v="1"/>
    <s v="ND"/>
    <n v="0.3"/>
    <x v="8"/>
    <m/>
    <m/>
    <n v="0.15"/>
    <n v="0.25"/>
    <n v="0.25"/>
    <n v="0.35"/>
    <m/>
    <m/>
    <m/>
    <m/>
    <s v="de canal de acceso a internet, canal dedicado para sede principal y en el punto de atención"/>
    <m/>
    <m/>
    <m/>
    <m/>
    <m/>
    <m/>
    <m/>
    <m/>
    <m/>
    <m/>
    <m/>
    <m/>
  </r>
  <r>
    <s v="DIRECCIÓN DISTRITAL DE POLÍTICA E INFORMÁTICA JURÍDICA"/>
    <s v="GESTIÓN"/>
    <x v="17"/>
    <x v="2"/>
    <x v="1"/>
    <s v="DIRECCIÓN DISTRITAL DE POLÍTICA E INFORMÁTICA JURÍDICA"/>
    <s v="Plan de Gestión"/>
    <m/>
    <m/>
    <m/>
    <m/>
    <m/>
    <m/>
    <m/>
    <m/>
    <m/>
    <m/>
    <m/>
    <m/>
    <m/>
    <s v="Suma"/>
    <s v="Trimestral"/>
    <s v="Eficacia"/>
    <m/>
    <m/>
    <m/>
    <s v="ND"/>
    <n v="1"/>
    <x v="12"/>
    <n v="0"/>
    <n v="0"/>
    <s v="ND"/>
    <n v="1"/>
    <x v="9"/>
    <m/>
    <m/>
    <m/>
    <m/>
    <m/>
    <m/>
    <m/>
    <m/>
    <m/>
    <m/>
    <s v="del CAD de la 30 y correo electrónico”. Ver Plan de trabajo."/>
    <m/>
    <m/>
    <m/>
    <m/>
    <m/>
    <m/>
    <m/>
    <s v="FALTA FICHA "/>
    <m/>
    <m/>
    <m/>
    <m/>
  </r>
  <r>
    <s v="DIRECCIÓN DISTRITAL DE DEFENSA JUDICIAL Y PREVENCIÓN DEL DAÑO ANTIJURÍDICO"/>
    <s v="GESTIÓN"/>
    <x v="18"/>
    <x v="1"/>
    <x v="8"/>
    <s v="DIRECCIÓN DISTRITAL DE DEFENSA JUDICIAL Y PREVENCIÓN DEL DAÑO ANTIJURÍDICO"/>
    <s v="Plan de Gestión"/>
    <m/>
    <m/>
    <m/>
    <s v="Porcentaje de Entidades Distritales con seguimiento a la información registrada en SIPROJ"/>
    <s v="Entidades Distritales"/>
    <s v="Cantidades de entidades con seguimiento "/>
    <s v="Total entidades registradas en siprojweb con actividades"/>
    <s v="Entidades con seguimiento con las cuales se realizan actividades de mejoramiento de la información registrada en el siprojweb"/>
    <s v="Sumatoria de las Entidades con seguimiento con las cuales se realizan actividades de mejoramiento de la información registrada en el siprojweb"/>
    <s v="SIPROJWEB"/>
    <s v="SIPROJWEB"/>
    <s v="ND"/>
    <s v="ND"/>
    <s v="Constante"/>
    <s v="Trimestral"/>
    <s v="Eficacia"/>
    <s v="Profesional Universitario Grado 1"/>
    <s v="Profesional Universitario Grado 1"/>
    <s v="Director(a) Distirtal de Defensa Judicial y Prevención del Daño Antijurídico  "/>
    <s v="ND"/>
    <n v="1"/>
    <x v="7"/>
    <n v="1"/>
    <n v="1"/>
    <s v="ND"/>
    <n v="1"/>
    <x v="7"/>
    <m/>
    <m/>
    <n v="0.25"/>
    <n v="0.25"/>
    <n v="0.25"/>
    <n v="0.25"/>
    <n v="0.25"/>
    <m/>
    <m/>
    <m/>
    <s v="Se Proyectaron y presentararon los documentos procesales necesarios para la adecuado representación y Defensa de los intereses del D.C. . Durante el primer trimestre de 2018 se programaron 90 audiencias en los diferentes despachos, las cuales fueron atendidas por los abogados de Representación de la Dirección. Los abogados de representación realizaron 17 fichas de conciliación y 3 de pacto de cumplimiento. Los abogados asistieron a 9 entidades distritales para realizar acompañamiento a los Comites de Conciliación. De igual manera presentaron los informes mensuales correspondientes a las actividades realizadas durante el periodo"/>
    <m/>
    <m/>
    <m/>
    <m/>
    <m/>
    <m/>
    <m/>
    <s v="FALTA FICHA "/>
    <m/>
    <m/>
    <m/>
    <m/>
  </r>
  <r>
    <s v="DIRECCIÓN DISTRITAL DE DEFENSA JUDICIAL Y PREVENCIÓN DEL DAÑO ANTIJURÍDICO"/>
    <s v="ACCIÓN"/>
    <x v="19"/>
    <x v="3"/>
    <x v="8"/>
    <s v="DIRECCIÓN DISTRITAL DE DEFENSA JUDICIAL Y PREVENCIÓN DEL DAÑO ANTIJURÍDICO"/>
    <s v="Plan de Desarrollo"/>
    <s v="Proyecto de Inversión 7501"/>
    <s v="PMR"/>
    <s v="procesos"/>
    <s v="División del valor de las pretensiones indexadas de los procesos terminados en el periodo de análisis"/>
    <s v="Nivel de ahorro"/>
    <s v="Valor de las pretenciones indexadas de los procesos terminados a favor del distrto"/>
    <s v="Valor total de las pretensiones indexadas de los procesos terminados durante el periodo de análisis, en el Distrto Capital"/>
    <s v="Sumatoria del valor de las pretensiones indexadas de los procesos terminados con sentencia ejecutoriada favorable al D.C."/>
    <s v="Sumatoria del valor de las pretensiones indexadas de los procesos terminados, desde el 1 de enero de 2016 hasta la fecha de análisis"/>
    <s v="Sistema de Información de Procesos Judiciales  SIPROJ WEB - Bogotá. "/>
    <s v="Sistema de Información de Procesos Judiciales  SIPROJ WEB - Bogotá. "/>
    <n v="0.82"/>
    <s v="Sistema de Información de Procesos Judiciales  SIPROJ WEB - Bogotá. "/>
    <s v="Constante"/>
    <s v="Trimestral"/>
    <s v="Eficiencia"/>
    <s v="Profesional Universitario Grado 1"/>
    <s v="Profesional Universitario Grado 1"/>
    <s v="Director(a) Distirtal de Defensa Judicial y Prevención del Daño Antijurídico  "/>
    <n v="0.82"/>
    <n v="0.82"/>
    <x v="13"/>
    <n v="0.82"/>
    <n v="0.82"/>
    <n v="0.9"/>
    <n v="0.89"/>
    <x v="10"/>
    <m/>
    <m/>
    <n v="0.82"/>
    <n v="0.82"/>
    <n v="0.82"/>
    <n v="0.82"/>
    <n v="0.89"/>
    <m/>
    <m/>
    <m/>
    <s v="A 31 de marzo de 2018 se logró el 89% de eficiencia fiscal, representado en el valor de las pretensiones indexadas de los procesos que finalizaron con fallo a favor de las entidades del Distrito Capital. Se identificaron 29 procesos de mayor impacto cuyo cumplimiento se encuentra en seguimiento por parte de la Dirección de Defensa Judicial. Se asistió a 7 audiencias de cumplimiento. Se participó en 7 comités de verificación con órganos de control. De igual manera, se participó en la coordinación de 27 mesas de trabajo con las diferentes entidades distritales vinculas en el cumplimiento de sentencias. Durante el primer trimestre de 2018 la Dirección Distrital de Defensa Judicial y Prevención del Daño Antijurídico realizó acompañamiento a diferentes entidades distritales en temas de impacto para el Distrito. El impacto del éxito de eficiencia fiscal acumulado en términos de pretensiones indexadas ha permitido ahorrar a la ciudad $1.8 Billones de pesos y el D.C. ha sido condenado en 225 mil millones de pesos, lo cual representa un éxito del 89%.  Como población beneficiada se identifica a la ciudadanía en general ya que se puede beneficiar con nuevos proyectos sociales en educación y salud. "/>
    <m/>
    <m/>
    <m/>
    <m/>
    <m/>
    <m/>
    <m/>
    <s v="MODIFICACIÓN"/>
    <s v="VERSIÓN  2"/>
    <m/>
    <m/>
    <m/>
  </r>
  <r>
    <s v="SUBSECRETARÍA JURÍDICA DISTRITAL"/>
    <s v="GESTIÓN"/>
    <x v="20"/>
    <x v="0"/>
    <x v="1"/>
    <s v="SUBSECRETARÍA JURÍDICA DISTRITAL"/>
    <s v="Plan de Gestión"/>
    <m/>
    <m/>
    <m/>
    <s v="Porcentaje de ejecución presupuestal del proyecto 7501"/>
    <s v="ejecución presupuestal "/>
    <s v="Valor de Registros presupuestales expedidos"/>
    <s v="Presupuesto disponible"/>
    <s v="Valor acumulado de los registros presupuestales expedidos por el proyecto 7501"/>
    <s v="Valor de la asignación inicial menos reducciones o traslados presupuestales "/>
    <s v="Secretaría de Hacienda Distrital, reporte PRDEIS"/>
    <s v="Secretaría de Hacienda Distrital, reporte PRDEIS"/>
    <n v="0.86409999999999998"/>
    <s v="Secretaría de Hacienda Distrital, reporte PRDEIS"/>
    <s v="Constante"/>
    <s v="Trimestral"/>
    <s v="Eficacia"/>
    <s v="PROFESIONAL ESPECIALIZADO DIRECCIUÓN CORPORATIVA"/>
    <s v="PROFESIONAL ESPECIALIZADO SUBSECRETARÍA"/>
    <s v="SUBSECRETARIO DE DESPACHO"/>
    <s v="ND"/>
    <n v="0.95"/>
    <x v="14"/>
    <n v="0.95"/>
    <n v="0.95"/>
    <s v="ND"/>
    <n v="0.98"/>
    <x v="2"/>
    <m/>
    <m/>
    <n v="0.65"/>
    <n v="0.75"/>
    <n v="0.85"/>
    <n v="0.95"/>
    <m/>
    <m/>
    <m/>
    <m/>
    <m/>
    <m/>
    <m/>
    <m/>
    <s v="3-2018-1040"/>
    <m/>
    <m/>
    <m/>
    <m/>
    <m/>
    <m/>
    <m/>
    <m/>
  </r>
  <r>
    <s v="DIRECCIÓN DISTRITAL DE DEFENSA JUDICIAL Y PREVENCIÓN DEL DAÑO ANTIJURÍDICO"/>
    <s v="GESTIÓN"/>
    <x v="21"/>
    <x v="1"/>
    <x v="8"/>
    <s v="DIRECCIÓN DISTRITAL DE DEFENSA JUDICIAL Y PREVENCIÓN DEL DAÑO ANTIJURÍDICO"/>
    <s v="Plan de Gestión"/>
    <m/>
    <m/>
    <m/>
    <s v="Sumatoria de documentos de análisis orientados a la prevención de Daño antijurídico"/>
    <s v="Documento de Análisis"/>
    <s v="Cantidad de proyectos normativos elaborados "/>
    <s v="NA"/>
    <s v="Documentos elaborados que contienen directrices o proyectos normativos de representación judicial y ectrajudicial para la Administración Distrital"/>
    <s v="NA"/>
    <s v="Por definir"/>
    <s v="Por definir"/>
    <n v="2"/>
    <s v="Por definir"/>
    <s v="Suma"/>
    <s v="Trimestral"/>
    <s v="Eficacia"/>
    <s v="Profesional Universitario Grado 1"/>
    <s v="Profesional Universitario Grado 1"/>
    <s v="Director(a) Distirtal de Defensa Judicial y Prevención del Daño Antijurídico  "/>
    <s v="ND"/>
    <n v="2"/>
    <x v="2"/>
    <n v="2"/>
    <n v="2"/>
    <s v="ND"/>
    <n v="7"/>
    <x v="2"/>
    <m/>
    <m/>
    <m/>
    <n v="1"/>
    <m/>
    <n v="1"/>
    <n v="0"/>
    <m/>
    <m/>
    <m/>
    <s v="Se encuentra en selección del tema sobre el cual se van a realizar dichos documentos. Sin embargo, se relacionan los actos administrativos que se han proyectado desde la Dirección Distrital de Defensa Judicial y Prevención del Daño Antijurídico (8 Circulares)"/>
    <m/>
    <m/>
    <m/>
    <m/>
    <m/>
    <m/>
    <m/>
    <s v="FALTA FICHA "/>
    <m/>
    <m/>
    <m/>
    <m/>
  </r>
  <r>
    <s v="DIRECCIÓN DE GESTIÓN CORPORATIVA"/>
    <s v="GESTIÓN"/>
    <x v="22"/>
    <x v="0"/>
    <x v="7"/>
    <s v="DIRECCIÓN DE GESTIÓN CORPORATIVA"/>
    <s v="Plan de Gestión"/>
    <m/>
    <m/>
    <m/>
    <s v="Porcentaje de avance de entrega de la propuesta de mejora continua de la Dirección de Gestión Corporativa"/>
    <s v="propuesta de mejora"/>
    <s v="Por definir"/>
    <s v="Por definir"/>
    <s v="Por definir"/>
    <s v="Por definir"/>
    <s v="Por definir"/>
    <s v="Por definir"/>
    <s v="Por definir"/>
    <s v="Por definir"/>
    <s v="Suma"/>
    <s v="Trimestral"/>
    <s v="Eficacia"/>
    <m/>
    <m/>
    <m/>
    <s v="ND"/>
    <n v="1"/>
    <x v="9"/>
    <m/>
    <m/>
    <s v="ND"/>
    <n v="1"/>
    <x v="5"/>
    <m/>
    <m/>
    <m/>
    <m/>
    <m/>
    <m/>
    <m/>
    <m/>
    <m/>
    <m/>
    <m/>
    <m/>
    <m/>
    <m/>
    <m/>
    <m/>
    <m/>
    <m/>
    <s v="FALTA FICHA "/>
    <m/>
    <m/>
    <m/>
    <m/>
  </r>
  <r>
    <s v="SUBSECRETARÍA JURÍDICA DISTRITAL"/>
    <s v="GESTIÓN"/>
    <x v="23"/>
    <x v="1"/>
    <x v="1"/>
    <s v="SUBSECRETARÍA JURÍDICA DISTRITAL"/>
    <s v="Plan de Gestión"/>
    <m/>
    <m/>
    <m/>
    <m/>
    <m/>
    <m/>
    <m/>
    <m/>
    <m/>
    <m/>
    <m/>
    <m/>
    <m/>
    <s v="Suma"/>
    <m/>
    <m/>
    <m/>
    <m/>
    <m/>
    <m/>
    <m/>
    <x v="15"/>
    <n v="1"/>
    <m/>
    <m/>
    <m/>
    <x v="11"/>
    <m/>
    <m/>
    <m/>
    <m/>
    <m/>
    <m/>
    <m/>
    <m/>
    <m/>
    <m/>
    <m/>
    <m/>
    <m/>
    <m/>
    <m/>
    <m/>
    <m/>
    <m/>
    <s v="FALTA FICHA "/>
    <m/>
    <m/>
    <m/>
    <m/>
  </r>
  <r>
    <s v="DIRECCIÓN DISTRITAL DE INSPECCIÓN, VIGILANCIA Y CONTROL DE PERSONAS JURÍDICAS SIN ÁNIMO DE LUCRO"/>
    <s v="GESTIÓN"/>
    <x v="24"/>
    <x v="2"/>
    <x v="3"/>
    <s v="DIRECCIÓN DISTRITAL DE INSPECCIÓN, VIGILANCIA Y CONTROL DE PERSONAS JURÍDICAS SIN ÁNIMO DE LUCRO"/>
    <s v="Plan de Gestión"/>
    <m/>
    <m/>
    <m/>
    <s v="Porcentaje de avance de la estrategia para la optimización del SIPEJ"/>
    <m/>
    <m/>
    <m/>
    <m/>
    <m/>
    <m/>
    <m/>
    <m/>
    <m/>
    <s v="Suma"/>
    <s v="Trimestral"/>
    <s v="Eficacia"/>
    <m/>
    <m/>
    <m/>
    <s v="ND"/>
    <n v="1"/>
    <x v="9"/>
    <m/>
    <m/>
    <s v="ND"/>
    <n v="1"/>
    <x v="5"/>
    <m/>
    <m/>
    <m/>
    <m/>
    <m/>
    <m/>
    <m/>
    <m/>
    <m/>
    <m/>
    <m/>
    <m/>
    <m/>
    <m/>
    <m/>
    <m/>
    <m/>
    <m/>
    <s v="FALTA FICHA "/>
    <m/>
    <m/>
    <m/>
    <s v="FINALIZADA"/>
  </r>
  <r>
    <s v="OFICINA ASESORA DE PLANEACIÓN"/>
    <s v="GESTIÓN"/>
    <x v="25"/>
    <x v="1"/>
    <x v="7"/>
    <s v="OFICINA ASESORA DE PLANEACIÓN"/>
    <s v="Plan de Gestión"/>
    <m/>
    <m/>
    <m/>
    <s v="Número de estrategias de posicionamiento de la OAP"/>
    <s v="Estrategias de posicionamiento"/>
    <s v="Número de estrategias de posicionamiento estructuradas por la OAP"/>
    <s v="N.A."/>
    <s v="Cantidad de estrategias de posicionamiento de la gestión de la OAP, estructuradas"/>
    <s v="N.A."/>
    <s v="Informe de gestión de la OAP"/>
    <s v="N.A."/>
    <s v="ND"/>
    <s v="ND"/>
    <s v="Suma"/>
    <s v="Semestral"/>
    <s v="Eficacia"/>
    <m/>
    <m/>
    <m/>
    <s v="ND"/>
    <s v="ND"/>
    <x v="7"/>
    <n v="1"/>
    <m/>
    <s v="ND"/>
    <s v="ND"/>
    <x v="8"/>
    <m/>
    <m/>
    <m/>
    <m/>
    <m/>
    <m/>
    <m/>
    <m/>
    <m/>
    <m/>
    <m/>
    <m/>
    <m/>
    <m/>
    <m/>
    <m/>
    <m/>
    <m/>
    <m/>
    <m/>
    <m/>
    <m/>
    <m/>
  </r>
  <r>
    <s v="DIRECCIÓN DISTRITAL DE DEFENSA JUDICIAL Y PREVENCIÓN DEL DAÑO ANTIJURÍDICO"/>
    <s v="ACCIÓN"/>
    <x v="26"/>
    <x v="1"/>
    <x v="8"/>
    <s v="DIRECCIÓN DISTRITAL DE DEFENSA JUDICIAL Y PREVENCIÓN DEL DAÑO ANTIJURÍDICO"/>
    <s v="Plan de Desarrollo"/>
    <s v="Resultado"/>
    <s v="Procesos"/>
    <m/>
    <s v="Demandas ganadas por el Distrito / Total demandas X 100"/>
    <s v="Demandas ganadas"/>
    <s v="Total demandas contra el Distrito, casos ganados por el Distrito"/>
    <s v="Total demandas contra el Distrito"/>
    <s v="Por definir"/>
    <s v="Por definir"/>
    <s v="Sistema de Información de Procesos Judiciales  SIPROJ WEB - Bogotá. "/>
    <s v="Sistema de Información de Procesos Judiciales  SIPROJ WEB - Bogotá. "/>
    <n v="0.82"/>
    <s v="Sistema de Información de Procesos Judiciales  SIPROJ WEB - Bogotá. "/>
    <s v="Constante"/>
    <s v="Trimestral"/>
    <s v="Eficiencia"/>
    <s v="Profesional Universitario Grado 1"/>
    <s v="Profesional Universitario Grado 1"/>
    <s v="Director(a) Distirtal de Defensa Judicial y Prevención del Daño Antijurídico  "/>
    <n v="0.82"/>
    <n v="0.82"/>
    <x v="13"/>
    <n v="0.82"/>
    <n v="0.82"/>
    <n v="0.89"/>
    <n v="0.87270000000000003"/>
    <x v="12"/>
    <m/>
    <m/>
    <n v="0.82"/>
    <n v="0.82"/>
    <n v="0.82"/>
    <n v="0.82"/>
    <n v="0.86880000000000002"/>
    <m/>
    <m/>
    <m/>
    <s v="Se recibieron 140 fallos de sentencias los cuales los cuales fueron remitidos a las entidades competentes. Se realizaron 1193 gestiones relacionadas con tutelas: 1012 traslados, 97 archivos y 84 Tutelas que son representadas directamente por abogados de representación judicial. El impacto del éxito de eficiencia fiscal acumulado en términos de pretensiones indexadas ha permitido ahorrar a la ciudad $1.8 Billones de pesos y el D.C. ha sido condenado en 225 mil millones de pesos, lo cual representa un éxito del 89%. La ciudadanía en general ya que se puede beneficiar con nuevos proyectos sociales en educación y salud"/>
    <m/>
    <m/>
    <m/>
    <m/>
    <m/>
    <m/>
    <m/>
    <s v="MODIFICACIÓN"/>
    <s v="VERSIÓN  2"/>
    <m/>
    <m/>
    <m/>
  </r>
  <r>
    <s v="DIRECCIÓN DE GESTIÓN CORPORATIVA"/>
    <s v="GESTIÓN"/>
    <x v="27"/>
    <x v="0"/>
    <x v="9"/>
    <s v="DIRECCIÓN DE GESTIÓN CORPORATIVA"/>
    <m/>
    <m/>
    <s v="Procesos"/>
    <m/>
    <s v="Porcentaje de ejecución presupuestal"/>
    <s v="presupuesto ejecutado"/>
    <s v="Presupuesto ejecutado"/>
    <s v="Presupuesto disponible"/>
    <s v="Valor acumulado de los registros presupuestales"/>
    <s v="Resultado de la apropiación inicial y las modificaciones que se den a la apropiación (suspenciones, reducciones, adiciones)"/>
    <s v="SECRETARÍA DE HACIEndA - REPORTE PREDIS"/>
    <s v="SECRETARÍA DE HACIEndA - REPORTE PREDIS"/>
    <n v="0.63"/>
    <s v="SECRETARÍA DE HACIEndA - REPORTE PREDIS 2016"/>
    <s v="Creciente"/>
    <s v="Trimestral"/>
    <s v="Eficacia"/>
    <s v="Profesional Universitario"/>
    <s v="Profesional Especializado"/>
    <s v="Director (a) de Gestión Corporativa"/>
    <s v="ND"/>
    <n v="0.9"/>
    <x v="16"/>
    <n v="0.93"/>
    <n v="0.94"/>
    <s v="ND"/>
    <n v="0.76890000000000003"/>
    <x v="13"/>
    <m/>
    <m/>
    <n v="0.25"/>
    <n v="0.3"/>
    <n v="0.5"/>
    <n v="0.82"/>
    <n v="0.35"/>
    <m/>
    <m/>
    <m/>
    <s v="En enero de 2018, Tesorería Distrital pago las cuentas por pagar que la SJD emitió a 29 de diciembre de 2018.  _x000a__x000a_Las Reservas de los Contratos de Combustibles y Mantenimiento de vehículos se están ejecutando conforme a los gastos que los carros asignados a la Secretaría Jurídica Distrital demandan._x000a__x000a_A la fecha se tienen los saldos iniciales a 1 de enero de 2018 aplicando el nuevo marco normativo contable de la SJD_x000a_"/>
    <m/>
    <m/>
    <m/>
    <m/>
    <m/>
    <m/>
    <m/>
    <s v="FALTA FICHA "/>
    <m/>
    <m/>
    <m/>
    <m/>
  </r>
  <r>
    <s v="DIRECCIÓN DISTRITAL DE DOCTRINA Y ASUNTOS NORMATIVOS"/>
    <s v="GESTIÓN"/>
    <x v="28"/>
    <x v="0"/>
    <x v="0"/>
    <s v="DIRECCIÓN DISTRITAL DE DOCTRINA Y ASUNTOS NORMATIVOS"/>
    <s v="Plan de Gestión"/>
    <m/>
    <m/>
    <m/>
    <s v="Porcentaje de Implementación de la herramienta de seguimiento de la DDDAN"/>
    <s v="Herramienta de Seguimiento"/>
    <s v="Por definir"/>
    <s v="Por definir"/>
    <s v="Por definir"/>
    <s v="Por definir"/>
    <s v="Por definir"/>
    <s v="Por definir"/>
    <s v="Por definir"/>
    <s v="Por definir"/>
    <s v="Suma"/>
    <m/>
    <m/>
    <m/>
    <m/>
    <m/>
    <s v="ND"/>
    <n v="0.6"/>
    <x v="11"/>
    <m/>
    <m/>
    <s v="ND"/>
    <n v="0.6"/>
    <x v="14"/>
    <m/>
    <m/>
    <n v="0.4"/>
    <n v="0.6"/>
    <n v="0"/>
    <n v="0"/>
    <n v="0.4"/>
    <m/>
    <m/>
    <m/>
    <s v="Se realizo la migrarción de  la información en herramienta de seguimiento de Microsoft Excel a Drive de Google (20%) e incorporación de nuevas funcionalidades / Realizar Pruebas de confiabilidad de la Información (20%)."/>
    <m/>
    <m/>
    <m/>
    <m/>
    <m/>
    <m/>
    <m/>
    <s v="FALTA FICHA "/>
    <m/>
    <m/>
    <m/>
    <m/>
  </r>
  <r>
    <s v="DIRECCIÓN DE GESTIÓN CORPORATIVA"/>
    <s v="GESTIÓN"/>
    <x v="29"/>
    <x v="1"/>
    <x v="10"/>
    <s v="DIRECCIÓN DE GESTIÓN CORPORATIVA"/>
    <s v="Plan de Gestión"/>
    <m/>
    <m/>
    <m/>
    <s v="Porcentaje de avance en la implementación de un modelo de gestión del talento humano."/>
    <s v="Modelo de Gestión del Talento Humano de "/>
    <s v="Por definir"/>
    <s v="Por definir"/>
    <s v="Por definir"/>
    <s v="Por definir"/>
    <s v="Por definir"/>
    <s v="Por definir"/>
    <s v="Por definir"/>
    <s v="Por definir"/>
    <s v="Creciente"/>
    <s v="Trimestral"/>
    <s v="Eficacia"/>
    <m/>
    <m/>
    <m/>
    <s v="ND"/>
    <n v="0.25"/>
    <x v="17"/>
    <n v="0.9"/>
    <n v="1"/>
    <s v="ND"/>
    <n v="0.25"/>
    <x v="2"/>
    <m/>
    <m/>
    <n v="0"/>
    <n v="0.25"/>
    <n v="0.25"/>
    <n v="0.25"/>
    <n v="0"/>
    <m/>
    <m/>
    <m/>
    <s v="Se tiene proyectado avance a partir del segundo trimestre, no obstante en conjunto con la oficina Asesora de Planeación procede a desarrollar una mesa de trabajo con la Dirección de Gestión Corporativa con el fin de definir los puntos a desarrollar de manera mancomunada para la implementación del Modelo Integrado de Planeación y Gestión, identificando así que la participación de la DGC es vital en el componente de talento humano, para ello la DGC procede a poner a disposición los recursos necesarios (Físico y Económicos) para  cumplimiento de los requisitos establecidos en el componente de Talento Humano de Modelo Integrado de Planeación y Gestión. _x000a__x000a_Respecto del análisis de Cargas a efectuar en la Organización se ha recibido una propuesta de parte de una empresa consultora, la cual nos da un punto de vista económico para proceder con la contratación a partir del segundo semestre del año en curso._x000a_"/>
    <m/>
    <m/>
    <m/>
    <m/>
    <m/>
    <m/>
    <m/>
    <s v="FALTA FICHA "/>
    <m/>
    <m/>
    <m/>
    <m/>
  </r>
  <r>
    <s v="DIRECCIÓN DE GESTIÓN CORPORATIVA"/>
    <s v="GESTIÓN"/>
    <x v="30"/>
    <x v="0"/>
    <x v="11"/>
    <s v="DIRECCIÓN DE GESTIÓN CORPORATIVA"/>
    <m/>
    <s v="Plan de Gestión"/>
    <s v="Procesos"/>
    <m/>
    <s v="Avance en la implementación del Modelo de Gestión Documental de la SJD"/>
    <s v="Modelo de gestión documental sostenible"/>
    <s v="Fases del modelo de gestión documental implementadas"/>
    <s v="Total de fases definidas para la implementación  del MGD"/>
    <s v="Número de fases implementadas en su totalidad, del modelo de Gestión Documental MGD"/>
    <s v="Fases definidas en el Plan de Trabajo, necesarias para implementar el MGD"/>
    <s v="Plan de Trabajo para la implementación del MGD"/>
    <s v="Plan de Trabajo para la implementación del MGD"/>
    <s v="ND"/>
    <s v="ND"/>
    <s v="Suma"/>
    <s v="Trimestral"/>
    <s v="Eficacia"/>
    <s v="Auxiliar administrativo DGC"/>
    <s v="Profesional Especializado DGC"/>
    <s v="Director (a) de Gestión Corporativa"/>
    <s v="ND"/>
    <n v="0.5"/>
    <x v="11"/>
    <n v="0.1"/>
    <n v="0"/>
    <s v="ND"/>
    <n v="0.5"/>
    <x v="15"/>
    <m/>
    <m/>
    <m/>
    <m/>
    <m/>
    <m/>
    <m/>
    <m/>
    <m/>
    <m/>
    <s v="Este indicador fue armonizado con el indicador de herramientas AVANCE EN LA IMPLEMENTACIÓN DE LAS HERRAMIENTAS DE GESTIÓN Y ADMINISTRATIVAS y se le hara seguimiento a travez del indicador mencionado. "/>
    <m/>
    <m/>
    <m/>
    <m/>
    <m/>
    <m/>
    <m/>
    <m/>
    <m/>
    <m/>
    <m/>
    <m/>
  </r>
  <r>
    <s v="OFICINA ASESORA DE PLANEACIÓN"/>
    <s v="ACCIÓN"/>
    <x v="31"/>
    <x v="0"/>
    <x v="7"/>
    <s v="OFICINA ASESORA DE PLANEACIÓN"/>
    <m/>
    <s v="Proyecto de Inversión 7502"/>
    <m/>
    <m/>
    <s v="Porcentaje de implementación del Sistema Integrado de Gestión de la Secretaría Jurídica"/>
    <s v="Porcentaje de Implementación"/>
    <s v="Etapas realizadas para la implementación del SIG"/>
    <s v="Etapas definidas para la implementación del SIG"/>
    <s v="Se definieron etapas de implementación, articulación y mantenimiento"/>
    <s v="Etapas culminadas conforme a las especificaciones"/>
    <s v="Informe de gestión de la OAP"/>
    <s v="Plan de Trabajo para la implementación del SIG"/>
    <s v="ND"/>
    <s v="ND"/>
    <s v="Suma"/>
    <s v="Trimestral"/>
    <s v="Eficacia"/>
    <s v="Contratista OAP"/>
    <s v="Contratista OAP"/>
    <s v="JEFE OAP"/>
    <n v="0.1"/>
    <n v="0.3"/>
    <x v="18"/>
    <n v="0.2"/>
    <n v="0.1"/>
    <n v="0.03"/>
    <n v="0.35"/>
    <x v="16"/>
    <m/>
    <m/>
    <n v="0.02"/>
    <n v="0.1"/>
    <n v="0.1"/>
    <n v="0.08"/>
    <n v="0.04"/>
    <m/>
    <m/>
    <m/>
    <s v="Como avance para el primer trimestre de la vigencia se cuenta con el Plan de Trabajo para efectuar la implementación del Modelo Integrado de Planeación y Gestión-MIPG en la Entidad, se elabora proyecto de Resolución para la creación del Comité Institucional de Gestión y Desempeño, como parte fundamental para la instauración de la institucionalidad del MIPG en la Secretaría Jurídica Distrital. _x000a_Así mismo durante el primer trimestre del año en curso, se brindó acompañamiento y apoyo a los gestores de los diferentes procesos en el levantamiento y/o actualización de la documentación del Sistema de Gestión de la Entidad, así mismo, se realizó el análisis de capacidad e interacción de los procesos y procedimientos a través de la medición de la duración de las actividades definidas, así como puntos de control entre otros. De manera simultánea, se efectuaron actividades encaminadas a la divulgación de los Procesos y Procedimientos publicados en la Intranet para conocimiento y apropiación de todos los servidores de la Secretaría Jurídica Distrital._x000a_Con el fin de evidenciar el avance de la documentación de los procesos y procedimientos de la Secretaría Jurídica Distrital, los documentos fueron inventariados de acuerdo al tipo, conforme con a los criterios de oficialización, publicación o flujo de creación por parte del proceso. A partir de la información obtenida en dicha revisión, fue posible realizar control detallado sobre los documentos de la entidad. En cuanto al aplicativo del Sistema de Gestión S.M.A.R.T., se realizaron cargues de información en los módulos, necesarios para la puesta en marcha del aplicativo e inicio de los flujos documentales en la entidad. Así mismo, se llevó a cabo el respectivo cargue de información al aplicativo SIG en el módulo de Indicadores, necesarios para la puesta en marcha del aplicativo y los seguimientos posteriores. Se da inicio a la actualización de los procedimientos de la Oficina Asesora de Planeación, en razón a la acción de mejora formulada por la revisión al Proceso de Planeación y Mejora Continua. En el primer trimestre se realiza la actualización del procedimiento de Elaboración y Control de Documentos, por medio del flujo documental del aplicativo del Sistema Integrado de Gestión.Se asignaron los administradores de cada módulo del aplicativo del Sistema Integrado de Gestión y, de acuerdo con las temáticas, se habilitaron los permisos, roles y perfiles asignados para cada uno de ellos. _x000a_Se dictaron capacitaciones técnicas y funcionales a los administradores de módulos, gestores calidad de la entidad, gestores de activos de información, entre otros servidores interesados, en las cuales fueron indicadas las pautas para la parametrización y uso del aplicativo del Sistema Integrado de Gestión.  Así mismo, se brindó mantenimiento y soporte a los requerimientos de los usuarios de los módulos, por medio de la gestión de comunicación con los desarrolladores del aplicativo. Dentro de las actividades orientadas a adelantar las gestiones para la certificación de la entidad bajo la norma NTC ISO 9001: 2015, en el mes de marzo del presente año se definió el alcance del Sistema de Gestión de Calidad, los objetivos de calidad los cuales se encuentran alineados con la política del Sistema Integrado de Gestión vigente y los Imperativos Estratégicos. Igualmente se definieron las cuestiones internas de la Entidad en lo relacionado con los grupos de interés, tramites, productos y servicios.  Actualmente se está definiendo una metodología integrada que permita actualizar información relacionada con el contexto de la organización que facilite su utilización en el marco del Sistema de Gestión de Calidad, Modelo Integrado de Planeación y Gestión, así como Arquitectura Empresarial. Se tiene prevista su aplicación para el mes de abril.   _x000a__x000a_De otra parte, se adelantó el seguimiento a los informes de autogestión de los planes y proyectos de la Secretaria Jurídica Distrital, correspondiente al último trimestre vigencia 2017, así como el Análisis, verificación, actualización, validación y cierre de la información relacionada con el seguimiento y avance de las metas de los proyectos de inversión a través del SEGPLAN, correspondiente al cuarto trimestre del 2017, en los componentes de gestión, inversión, territorialización y actividades. Igualmente, se realizó la reprogramación de los Componentes de Inversión y de Gestión y la programación de la territorialización de la inversión Distrital y las actividades para la vigencia 2018. Se llevó a cabo la consolidación del Informe de Gestión y Resultados de la Secretaria Jurídica Distrital vigencia 2017._x000a_Se consolido la encuesta de satisfacción de los servicios prestados por la Secretaria Jurídica Distrital (Circular 001 de 2018) realizada a 50 Entidades Distritales la cual determinó, que el nivel de satisfacción de los servicios prestados por la Secretaria Jurídica Distrital fue del 94.57% de percepción favorable, logrando aumentar la precepción favorable respecto de la vigencia anterior la cual fue del 90%. _x000a_Se adelantaron las acciones pertinentes en lo referente al componente de racionalización de trámites del Plan Anticorrupción y de Atención al Ciudadano. Adicionalmente, se emite la certificación mensual de los trámites publicados en la guía de trámites y servicios del Distrito, y se consolida el Informe de identificación de trámites y Opas. _x000a_Se efectuó la revisión de las actividades realizadas en cada uno de los Subsistemas del Sistema Integrado de Gestión durante la vigencia 2017 y se presenta informe del avance y estado de la implementación del Sistema Integrado de Gestión. Así mismo, se documentan las acciones que dan cumplimiento a los planes de mejoramiento formulados para dar tratamiento a las oportunidades de mejora con ocasión de la auditoría interna de la vigencia 2017._x000a_Se brinda asesoría y acompañamiento a las dependencias, en cuanto a la formulación de las acciones preventivas y registro del plan de mejoramiento a través del Módulo Mejora del aplicativo que soporta el Sistema Integrado de Gestión de la Secretaría Jurídica Distrital._x000a_Se realizó el cargue de la información correspondiente a MECI 2017, en el aplicativo del Sistema Integrado de Gestión, con el fin de trazar los antecedentes del Modelo en la vigencia anterior, en aprovechamiento de la herramienta tecnológica para la sistematización de los seguimientos realizados de forma manual._x000a__x000a_"/>
    <m/>
    <m/>
    <m/>
    <m/>
    <m/>
    <m/>
    <m/>
    <s v="CREACIÓN"/>
    <s v="VERSIÓN  1"/>
    <s v="ND"/>
    <s v="ND"/>
    <m/>
  </r>
  <r>
    <s v="DIRECCIÓN DISTRITAL DE POLÍTICA E INFORMÁTICA JURÍDICA"/>
    <s v="GESTIÓN"/>
    <x v="32"/>
    <x v="3"/>
    <x v="1"/>
    <s v="DIRECCIÓN DISTRITAL DE POLÍTICA E INFORMÁTICA JURÍDICA"/>
    <s v="Plan de Gestión"/>
    <m/>
    <m/>
    <m/>
    <m/>
    <m/>
    <m/>
    <m/>
    <m/>
    <m/>
    <m/>
    <m/>
    <m/>
    <m/>
    <s v="Constante"/>
    <s v="Trimestral"/>
    <s v="Eficacia"/>
    <m/>
    <m/>
    <m/>
    <s v="ND"/>
    <n v="1"/>
    <x v="7"/>
    <n v="1"/>
    <n v="1"/>
    <s v="ND"/>
    <n v="1"/>
    <x v="7"/>
    <m/>
    <m/>
    <n v="0.25"/>
    <n v="0.25"/>
    <n v="0.25"/>
    <n v="0.25"/>
    <n v="0.25"/>
    <m/>
    <m/>
    <m/>
    <s v="a) Normas incorporadas: En el período comprendido entre el 1 de enero y el 31 de_x000a_marzo, se han incorporado 562 normas al sistema de Información Jurídica Régimen_x000a_Legal._x000a_b) Tematizaciones: En el mismo período, fueron tematizadas 543 normas en el_x000a_sistema de información jurídico Régimen Legal._x000a_c) Boletines Jurídicos: Han sido expedidos 13 Boletines Jurídicos: Boletín No. 1_x000a_(01/01/2018) – Boletín No. 13 (26/03/2018). Estos Boletines son remitidos a un_x000a_número de 2300 personas y publicados en Régimen Legal para consulta de los_x000a_usuarios; contienen de manera semanal las normas distritales y nacionales de_x000a_mayor impacto en el Distrito, de las cuales se exalta una noticia de interés y una_x000a_noticia destacada para el Distrito, y se agrega un dato curioso de la ciudad de_x000a_Bogotá. (Además estos pueden ser consultados en la página web de la Secretaría_x000a_Jurídica Distrital y en Régimen Legal."/>
    <m/>
    <m/>
    <m/>
    <m/>
    <m/>
    <m/>
    <m/>
    <s v="FALTA FICHA "/>
    <m/>
    <m/>
    <m/>
    <m/>
  </r>
  <r>
    <s v="OFICINA ASESORA DE PLANEACIÓN"/>
    <s v="GESTIÓN"/>
    <x v="33"/>
    <x v="0"/>
    <x v="7"/>
    <s v="OFICINA ASESORA DE PLANEACIÓN"/>
    <s v="Plan de Gestión"/>
    <m/>
    <m/>
    <s v="procesos"/>
    <s v="Número de Informes de seguimiento de la gestión de la SJD bajo la herramienta BSC"/>
    <s v="Informes de seguimiento a la gestión institucional"/>
    <s v="Número de informes de seguimiento a la gestión institucional presentados"/>
    <s v="N.A."/>
    <s v="Corresponde a los informes productos de los seguimientos a la gestión de la Entidad"/>
    <s v="N.A."/>
    <s v="Informes de seguimiento y gestión institucional"/>
    <s v="N.A."/>
    <s v="ND"/>
    <s v="ND"/>
    <s v="Suma"/>
    <s v="Anual"/>
    <s v="Eficacia"/>
    <m/>
    <m/>
    <m/>
    <s v="ND"/>
    <n v="1"/>
    <x v="19"/>
    <n v="4"/>
    <n v="4"/>
    <s v="ND"/>
    <n v="1"/>
    <x v="17"/>
    <m/>
    <m/>
    <n v="1"/>
    <n v="1"/>
    <n v="1"/>
    <n v="1"/>
    <n v="1"/>
    <n v="1"/>
    <m/>
    <m/>
    <m/>
    <m/>
    <m/>
    <m/>
    <m/>
    <m/>
    <m/>
    <m/>
    <m/>
    <m/>
    <m/>
    <m/>
    <m/>
  </r>
  <r>
    <s v="DIRECCIÓN DISTRITAL DE POLÍTICA E INFORMÁTICA JURÍDICA"/>
    <s v="GESTIÓN"/>
    <x v="34"/>
    <x v="1"/>
    <x v="1"/>
    <s v="DIRECCIÓN DISTRITAL DE POLÍTICA E INFORMÁTICA JURÍDICA"/>
    <s v="Plan de Gestión"/>
    <m/>
    <m/>
    <m/>
    <m/>
    <m/>
    <m/>
    <m/>
    <m/>
    <m/>
    <m/>
    <m/>
    <m/>
    <m/>
    <s v="Suma"/>
    <s v="Trimestral"/>
    <s v="Eficacia"/>
    <m/>
    <m/>
    <m/>
    <s v="ND"/>
    <n v="8"/>
    <x v="20"/>
    <n v="8"/>
    <n v="8"/>
    <s v="ND"/>
    <n v="9"/>
    <x v="18"/>
    <m/>
    <m/>
    <n v="4"/>
    <n v="4"/>
    <n v="5"/>
    <n v="3"/>
    <n v="4"/>
    <m/>
    <m/>
    <m/>
    <s v="Se proyectaron lineamientos con el fin de mejorar los procesos contractuales en los que participan las diferentes Entidades del Distrito._x000a_a.  Directiva 001 (Lineamientos y buenas prácticas para la liquidación de contratos) _x000a__x000a_b.   Circular 001 de 2018 (Buenas prácticas en materia de expedición y publicación de adendas en los procesos de licitación pública). _x000a__x000a_c.  Circular 002 de 2018 (Buenas prácticas en el contenido de los manuales de contratación de las entidades distritales con régimen especial). _x000a__x000a_d. Directiva 002 de 2018 (Tratamiento de datos personales). _x000a__x000a_Adicionalmente la Dirección Distrital de Política e Informática Jurídica, expidió:_x000a__x000a_- Circular 008 de 2018, el cual puede consultarse en: http://www.bogotajuridica.gov.co/ sisjur/normas/Norma1.jsp?i=75003._x000a_- Circular 005 de 2018, “Solicitud de información de propiedad intelectual en las entidades del sector central y cronograma de trabajo”._x000a_"/>
    <m/>
    <m/>
    <m/>
    <m/>
    <m/>
    <m/>
    <m/>
    <s v="FALTA FICHA "/>
    <m/>
    <m/>
    <m/>
    <m/>
  </r>
  <r>
    <s v="DIRECCIÓN DISTRITAL DE ASUNTOS DISCIPLINARIOS"/>
    <s v="GESTIÓN"/>
    <x v="35"/>
    <x v="0"/>
    <x v="4"/>
    <s v="DIRECCIÓN DISTRITAL DE ASUNTOS DISCIPLINARIOS"/>
    <s v="Plan de Gestión"/>
    <m/>
    <m/>
    <m/>
    <m/>
    <m/>
    <m/>
    <m/>
    <m/>
    <m/>
    <m/>
    <m/>
    <m/>
    <m/>
    <s v="Constante"/>
    <m/>
    <m/>
    <m/>
    <m/>
    <m/>
    <m/>
    <m/>
    <x v="7"/>
    <n v="1"/>
    <n v="1"/>
    <m/>
    <m/>
    <x v="2"/>
    <m/>
    <m/>
    <n v="0"/>
    <n v="1"/>
    <n v="1"/>
    <n v="1"/>
    <n v="0"/>
    <m/>
    <m/>
    <m/>
    <s v="Para el primer trimestre no se tenia programado avance, la ejecuión inicia en el segundo trimestre de la vegencia "/>
    <m/>
    <m/>
    <m/>
    <m/>
    <m/>
    <m/>
    <m/>
    <m/>
    <m/>
    <m/>
    <m/>
    <m/>
  </r>
  <r>
    <s v="DIRECCIÓN DISTRITAL DE ASUNTOS DISCIPLINARIOS"/>
    <s v="GESTIÓN"/>
    <x v="36"/>
    <x v="0"/>
    <x v="4"/>
    <s v="DIRECCIÓN DISTRITAL DE ASUNTOS DISCIPLINARIOS"/>
    <s v="Plan de Gestión"/>
    <s v="Procesos"/>
    <m/>
    <m/>
    <s v="Porcentaje de avance en la metodología de verificación de la impelementación y actualización del SID"/>
    <s v="Metodología de verificación"/>
    <m/>
    <m/>
    <m/>
    <m/>
    <m/>
    <m/>
    <m/>
    <m/>
    <s v="Suma"/>
    <s v="Trimestral"/>
    <s v="Eficacia"/>
    <m/>
    <m/>
    <m/>
    <s v="ND"/>
    <n v="0.4"/>
    <x v="21"/>
    <m/>
    <m/>
    <s v="ND"/>
    <n v="0.39999999999999997"/>
    <x v="19"/>
    <m/>
    <m/>
    <s v="CUMPLIDA    60%"/>
    <m/>
    <m/>
    <m/>
    <n v="0.6"/>
    <m/>
    <m/>
    <m/>
    <s v="Se desarrollo el 100% de la Implementación de la metodologia para verificar la implementación y actualización del S.I.D., con la aplicación de una encuesta y realizando un ánalisis de las visitas y las capacitaciones, evidenciando que las entidades Distritales no reportan en el SID, los procesos que se encuentran en las OCID, este ánalisis logró la creación de estrategias por parte de la DDAD para la utilización e implementación del SID en las entidades Distritales.META CUMPLIDA."/>
    <m/>
    <m/>
    <m/>
    <m/>
    <m/>
    <m/>
    <m/>
    <s v="FALTA FICHA "/>
    <m/>
    <m/>
    <m/>
    <s v="CUMPLIDA"/>
  </r>
  <r>
    <s v="DIRECCIÓN DE GESTIÓN CORPORATIVA"/>
    <s v="GESTIÓN"/>
    <x v="37"/>
    <x v="0"/>
    <x v="10"/>
    <s v="DIRECCIÓN DE GESTIÓN CORPORATIVA"/>
    <m/>
    <m/>
    <s v="Procesos"/>
    <m/>
    <s v="Promedio De las evaluaciones de satisfacción realizadas por los diferentes componentes del proceso"/>
    <s v="Nivel de Satisfacción"/>
    <s v="Niveles de satisafcción ponderados"/>
    <s v="N.A."/>
    <s v="El promedio del nivel de percepción por parte de los servidpores de la SJD, respecto de componentes de la Gestión del Talento Humano"/>
    <s v="N.A."/>
    <s v="Encuestas tabuladas y registradas en la matriz de satisfacción del Talento Humano"/>
    <s v="N.A."/>
    <s v="ND"/>
    <s v="ND"/>
    <s v="Constante"/>
    <s v="Semestral"/>
    <s v="Efectividad"/>
    <s v="Técnico DGC"/>
    <s v="Profesional Especializado"/>
    <s v="Director (a) de Gestión Corporativa"/>
    <s v="ND"/>
    <n v="0.9"/>
    <x v="22"/>
    <n v="0.92"/>
    <n v="0.93"/>
    <s v="ND"/>
    <n v="0.9"/>
    <x v="2"/>
    <m/>
    <m/>
    <s v="ND"/>
    <n v="0.9"/>
    <s v="ND"/>
    <n v="0.9"/>
    <n v="0"/>
    <m/>
    <m/>
    <m/>
    <s v="Para el 1er trimestre no se programó resultado de medición de la Satisfacción, no obstante, procedemos a poner a su conocimiento los avances del proceso de talento humano. _x000a__x000a_1) Adopción de la Política de Seguridad y Salud en el Trabajo, Reglamento de Higiene y Seguridad Industrial, como documentos marco de la gestión en SST._x000a_ 2) Construcción, revisión, aprobación y publicación de procedimientos de SST._x000a_3). Funcionamiento del Comité Paritario de Seguridad y Salud en el Trabajo y Comité de Convivencia Laboral._x000a_ 4). Desarrollo del Programa de capacitación en SST. _x000a_5) Formulación y ejecución de actividades de promoción y prevención, programas de vigilancia epidemiológica, caracterización del ausentismo. _x000a_6. Gestión de peligros y riesgos: aplicación metodología evaluación de riesgos y formulación plan de intervención de los mismos; seguimiento a la ejecución de las acciones de intervención. _x000a_7). Gestión de amenazas: elaboración y socialización del Plan de emergencias, conformación y capacitación de la brigada, participación en Comité de Ayuda Mutua de la Localidad, adquisición de elementos para la prevención y atención de emergencias._x000a__x000a_Desarrollo de actividades en el marco del Programa de Bienestar Social de la Entidad - Se proyectó:  el Plan de Incentivos de la Entidad, los criterios de desempate al mejor empleado de la entidad, los criterios para la financiación de la educación formal de los servidores y sus hijos, para aprobación del Comité de Bienestar, Capacitación e Incentivos. Proyección del Plan Institucional de Capacitación para la vigencia de 2018, para aprobación del mencionado Comité. _x000a_Creación de los Gestores de la felicidad, Conmemoración del día de la mujer, Conmemoración del día del hombre, dentro del marco del Programa de Bienestar Social._x000a_Desarrollo de campañas de gestión de la felicidad &quot;El poder de la sonrisa&quot; y &quot;Comunicación Asertiva&quot;, Video concurso gestión de la felicidad, Envió de piezas publicitarias de ambientes inclusivos, envío de inscripciones a gimnasio, inscripción y acompañamiento de los funcionarios de la Entidad a los juegos inter - entidades organizados por el DASCD."/>
    <m/>
    <m/>
    <m/>
    <m/>
    <m/>
    <m/>
    <m/>
    <m/>
    <m/>
    <m/>
    <m/>
    <m/>
  </r>
  <r>
    <s v="OFICINA DE CONTROL INTERNO"/>
    <s v="GESTIÓN"/>
    <x v="38"/>
    <x v="0"/>
    <x v="12"/>
    <s v="OFICINA DE CONTROL INTERNO"/>
    <m/>
    <s v="Plan de Gestión"/>
    <s v="Procesos"/>
    <m/>
    <s v="Sumatoria de las actividades realizadas dentro del Plan de Auditoría /_x000a_Total actividades del Plan de Auditoría"/>
    <s v="Actividades del Plan de Auditoría"/>
    <s v="N° de Actividades desarrolladas del Plan de Auditoría"/>
    <s v="Actividades Programadas en el Plan de Auditoría"/>
    <s v="Cantidad  de actividades realizadas en el Plan de Auditoría"/>
    <s v="Cantidad de actividades programadas en el Plan Anual de Auditoria"/>
    <s v="Informes de las actividades realizadas."/>
    <s v="Plan Anual de Auditoria."/>
    <s v="ND"/>
    <s v="ND"/>
    <s v="Suma"/>
    <s v="Trimestral"/>
    <s v="Eficacia"/>
    <s v="Profesional Universitario 10"/>
    <s v="Profesional Especialziado Grado 24"/>
    <s v="Jefe Oficina de Control Interno"/>
    <s v="ND"/>
    <n v="1"/>
    <x v="7"/>
    <n v="1"/>
    <n v="1"/>
    <s v="ND"/>
    <n v="1"/>
    <x v="20"/>
    <m/>
    <m/>
    <n v="0.16700000000000001"/>
    <s v="34.7%"/>
    <s v="21.,9%"/>
    <s v="26.7%"/>
    <n v="0.16700000000000001"/>
    <m/>
    <m/>
    <m/>
    <s v="Para el primer trimestre se elaboraron los siguientes informes de ley definidos en el Plan Anual de Auditoria - 2018:_x000a_1.    Informe de Control Interno Contable (publicado en la Web)_x000a_2.    Evaluación Institucional por Dependencias _x000a_3.    Austeridad en el Gasto (Publicado Pagina Web)_x000a_4.    Informe PQRS (publicado Pagina Web)_x000a_5.    Informe Pormenorizado del Sistema de Control Interno (Pagina Web)_x000a_6.    Reporte Plan Anual Auditoria (Anexo Físico)Las Auditorias a procesos darán inicio el miércoles cuatro (04) de abril de 2018._x000a_Se elaboraron los siguientes seguimientos establecidos en el Plan Anual de Auditoria - 2018:_x000a_1.Análisis y diseño del Sistema Integrado misional_x000a_2.Seguimiento al Plan de mejoramiento con la Contraloría Distrital _x000a_3.Seguimiento a los planes de mejoramiento resultado de las_x000a_auditorías internas _x000a_4.Seguimiento a la consolidación y rendición de la cuenta anual a la_x000a_Contraloría Distrital _x000a_5.Seguimiento al plan anticorrupción y mapas de riesgos _x000a_6.Seguimiento Informe Contable cumplimiento resolución 706 de 2016_x000a_7.Seguimiento al Informe Derechos de Autor Software_x000a_8.Seguimiento a las funciones del Comité de Conciliaciones"/>
    <m/>
    <m/>
    <m/>
    <m/>
    <m/>
    <m/>
    <m/>
    <m/>
    <m/>
    <m/>
    <m/>
    <m/>
  </r>
  <r>
    <s v="OFICINA DE CONTROL INTERNO"/>
    <s v="GESTIÓN"/>
    <x v="39"/>
    <x v="0"/>
    <x v="12"/>
    <s v="OFICINA DE CONTROL INTERNO"/>
    <m/>
    <s v="Plan de Gestión"/>
    <s v="Procesos"/>
    <m/>
    <s v="Sumatoria de seguimientos al Plan de Mejoramiento."/>
    <s v="Seguimientos"/>
    <s v="Número de seguimientos realizados al Plan de Mejoramiento"/>
    <s v="N.A."/>
    <s v="Cantidad  de seguimientos al Plan de Mejoramiento realizados en la vigencia a las diferentes dependencias de la SJD"/>
    <s v="N.A."/>
    <s v="Informe de auditorías o seguimientos con  sugerencias o recomendaciones."/>
    <s v="N.A."/>
    <s v="ND"/>
    <s v="ND"/>
    <s v="Suma"/>
    <s v="Semestral"/>
    <s v="Eficacia"/>
    <s v="Profesional Universitario 10"/>
    <s v="Profesional Especialziado Grado 24"/>
    <s v="Jefe Oficina de Control Interno"/>
    <s v="ND"/>
    <s v="finalizado"/>
    <x v="23"/>
    <s v="finalizado"/>
    <s v="finalizado"/>
    <s v="ND"/>
    <m/>
    <x v="11"/>
    <m/>
    <m/>
    <m/>
    <m/>
    <m/>
    <m/>
    <m/>
    <m/>
    <m/>
    <m/>
    <m/>
    <m/>
    <m/>
    <m/>
    <m/>
    <m/>
    <m/>
    <m/>
    <s v="se anula por solicitud de la OCI rad"/>
    <m/>
    <m/>
    <m/>
    <s v="FINALIZADA"/>
  </r>
  <r>
    <s v="SUBSECRETARÍA JURÍDICA DISTRITAL"/>
    <s v="ACCIÓN"/>
    <x v="40"/>
    <x v="0"/>
    <x v="1"/>
    <s v="SUBSECRETARÍA JURÍDICA DISTRITAL"/>
    <s v="Plan de Desarrollo"/>
    <s v="Resultado"/>
    <m/>
    <m/>
    <s v="Promedio ponderado de las evaluaciones a las preguntas de la encuesta de percepción"/>
    <s v="Nivel de satisfacción"/>
    <s v="Nivel de percepción ponderada de la encuesta de Coordinación Jurídica Distrital"/>
    <s v="N.A."/>
    <s v="Lograr una percepción favorable de la Coordinación Jurídica Distrital superior al 88%, a través de la emisión de conceptos jurídicos, eventos de orientación y realización estudios temas de alto impacto en el Distrito Capital, Se tabulan las encuestas enviadas a las entidades distritales y se promedio la percepción "/>
    <s v="N.A."/>
    <s v="Informe de las encuesta"/>
    <m/>
    <n v="0.88"/>
    <s v="Encuesta de percepción año 2016"/>
    <s v="Constante"/>
    <s v="Semestral"/>
    <s v="Efectividad"/>
    <s v="Profesional Especializado"/>
    <s v="Profesional Especializado"/>
    <s v="Subsecretario Jurídico"/>
    <n v="0.88"/>
    <n v="0.88"/>
    <x v="24"/>
    <n v="0.88"/>
    <n v="0.88"/>
    <n v="0.9"/>
    <n v="0.94569999999999999"/>
    <x v="8"/>
    <m/>
    <m/>
    <m/>
    <n v="0.88"/>
    <m/>
    <n v="0.88"/>
    <m/>
    <m/>
    <m/>
    <m/>
    <s v="Se aplica encuesta en el segundo trimestre"/>
    <m/>
    <m/>
    <m/>
    <s v="3-2018-1040"/>
    <m/>
    <m/>
    <m/>
    <s v="CREACIÓN"/>
    <s v="VERSIÓN  1"/>
    <s v="ND"/>
    <s v="ND"/>
    <m/>
  </r>
  <r>
    <s v="OFICINA DE TECNOLOGÍAS DE LA INFORMACIÓN Y LAS COMUNICACIONES "/>
    <s v="GESTIÓN"/>
    <x v="41"/>
    <x v="2"/>
    <x v="2"/>
    <s v="OFICINA DE TECNOLOGÍAS DE LA INFORMACIÓN Y LAS COMUNICACIONES "/>
    <s v="Procesos"/>
    <s v="Proyecto de Inversión 7508"/>
    <s v="Plan de Gestión"/>
    <m/>
    <s v="Porcentaje de avance en la implementación de la infraestructura  tecnologica que soporta los Sistemas de Información Jurídicos"/>
    <s v="Implementación de la infraestructura  tecnologica"/>
    <s v="Sumatoria del avance en la implementación de la infraestructura  tecnologica que soporta los Sistemas de Información Jurídicos"/>
    <s v="N.A."/>
    <s v="Acciones de adecuación de la infraestructura tecnológica (redes, equipos, conectividad)"/>
    <s v="N.A."/>
    <m/>
    <s v="N.A."/>
    <m/>
    <m/>
    <s v="Suma"/>
    <s v="Trimestral"/>
    <s v="Eficacia"/>
    <s v="por definir"/>
    <s v="por definir"/>
    <s v="Jefe Oficina TIC"/>
    <n v="0.03"/>
    <n v="0.17"/>
    <x v="18"/>
    <n v="0.3"/>
    <n v="0.2"/>
    <n v="0.01"/>
    <n v="0.14000000000000001"/>
    <x v="21"/>
    <m/>
    <m/>
    <m/>
    <m/>
    <m/>
    <m/>
    <n v="0.05"/>
    <m/>
    <m/>
    <m/>
    <s v="En la actividad Implementar la Infraestructura TIC (Hard, Software y Comunicaciones) se adquirieron las licencias y el soporte de ORACLE, en cuanto a la adquisición de Licencias MS esta línea de contratación fue modificada en el plan inicial y se elimina, como los recursos no se utilizaron se solicitó a la Dirección de Gestión Corporativa se incluya nuevamente esta línea, por otra parte, la contratación del correo electrónico se realizará en el mes de abril, debido a que el servicio finalizará en ese mes. De acuerdo con la actividad Modernizar los Sistemas de Información Misionales y Administrativos de la SJD se realizaron las siguientes actividades: En el proyecto de Análisis, Diseño de la solución del Sistema Integrado Jurídico y la documentación generada en el desarrollo del proyecto en su Fase de Inicio se elaboró el Project Charter, el Plan de Gestion del Proyecto, los planes subsidiarios y el Cronograma del proyecto, estos documentos fueron aprobados conjuntamente con el equipo de Interventoria y el equipo que gerencia el proyecto . En la Fase de Ejecución se realizaron las reuniones preliminares de Levantamiento de Información con cada una de las Direcciones de la SJD con acompañamiento del equipo que gerencia el proyecto y el de interventoria, asi mismo se realizaron las respectivas reuniones semanales de seguimiento al proyecto y  se han identificados las necesidades de integración o interoperabilidad con otras entidades del distrito o del orden Nacional; de igual manera, se han realizado sesiones con algunas de estas entidades._x000a_Con la adquisición de las licencias y el soporte de Oracle se mantiene un servicio opctimo de la infraestructura tecnológica, que permite que se preste un servicio oportuno en las aplicaciones misionales y administrativas de la entidad. Por otra parte, con el inicio del proyecto de Análisis, Diseño de la solución del Sistema Integrado Jurídico se ha obtenido un gran interés en la ejecución del proyecto en el cual a intervenido el Despacho, las Direcciones, el equipo que Gerencia del proyecto con el Contratista y la Interventoria en la fase de inicio y el levantamiento de requerimientos que permitirá inicar con la estructuración del diseño de la solución."/>
    <m/>
    <m/>
    <m/>
    <m/>
    <m/>
    <m/>
    <m/>
    <s v="SE SOLICITA MODIFICACIÓN RAD 3-2017-4325, alineado con el indicador AVANCE EN LA ACTUALIZACIÓN DE LA INFRAESTRUCTURA HW SW COM"/>
    <m/>
    <m/>
    <m/>
    <m/>
  </r>
  <r>
    <s v="DIRECCIÓN DISTRITAL DE INSPECCIÓN, VIGILANCIA Y CONTROL DE PERSONAS JURÍDICAS SIN ÁNIMO DE LUCRO"/>
    <s v="GESTIÓN"/>
    <x v="42"/>
    <x v="0"/>
    <x v="3"/>
    <s v="DIRECCIÓN DISTRITAL DE INSPECCIÓN, VIGILANCIA Y CONTROL DE PERSONAS JURÍDICAS SIN ÁNIMO DE LUCRO"/>
    <s v="Plan de Gestión"/>
    <m/>
    <m/>
    <m/>
    <s v="Procentaje de procesos administrativos sancionatorios terminados"/>
    <m/>
    <s v="pendiente"/>
    <m/>
    <m/>
    <m/>
    <m/>
    <m/>
    <m/>
    <m/>
    <s v="Constante"/>
    <s v="Trimestral"/>
    <s v="Eficacia"/>
    <m/>
    <m/>
    <m/>
    <s v="ND"/>
    <n v="0.8"/>
    <x v="25"/>
    <n v="0.8"/>
    <n v="0.8"/>
    <s v="ND"/>
    <n v="0.9"/>
    <x v="22"/>
    <m/>
    <m/>
    <n v="0.14000000000000001"/>
    <n v="0.36"/>
    <n v="0.59"/>
    <n v="0.8"/>
    <n v="0.16"/>
    <m/>
    <m/>
    <m/>
    <s v="Durante el período se determinó una linea base correspondiente a 197 procesos, en consecuencia la meta a cumplir durante el año 2018 del 80% corresponde a 158 procesos con decisión definitiva."/>
    <m/>
    <m/>
    <m/>
    <m/>
    <m/>
    <m/>
    <m/>
    <s v="FALTA FICHA "/>
    <m/>
    <m/>
    <m/>
    <m/>
  </r>
  <r>
    <s v="DIRECCIÓN DISTRITAL DE DEFENSA JUDICIAL Y PREVENCIÓN DEL DAÑO ANTIJURÍDICO"/>
    <s v="GESTIÓN"/>
    <x v="43"/>
    <x v="1"/>
    <x v="8"/>
    <s v="DIRECCIÓN DISTRITAL DE DEFENSA JUDICIAL Y PREVENCIÓN DEL DAÑO ANTIJURÍDICO"/>
    <s v="Plan de Gestión"/>
    <s v="Procesos"/>
    <m/>
    <m/>
    <s v="Porcentaje de procesos judiciales y extrajudiciales de la D.D.D.J. representados jurídicamente"/>
    <s v="Procesos judiciales y extrajudiciales"/>
    <s v="Cantidad de procesos representados extrajudicialmente"/>
    <s v="Procesos a representar extrajudicialmente por la SJD"/>
    <s v="Procesos con representación legal a través de los abogados de la DDDJPDA"/>
    <s v="Procesos registrados con representación legal a través de los abogados de la DDDJPDA"/>
    <s v="SIPROJWEB"/>
    <s v="SIPROJWEB"/>
    <s v="ND"/>
    <s v="ND"/>
    <s v="Constante"/>
    <s v="Trimestral"/>
    <s v="Eficacia"/>
    <s v="Profesional Universitario Grado 1"/>
    <s v="Profesional Universitario Grado 1"/>
    <s v="Director(a) Distirtal de Defensa Judicial y Prevención del Daño Antijurídico  "/>
    <s v="ND"/>
    <n v="1"/>
    <x v="7"/>
    <n v="1"/>
    <n v="1"/>
    <s v="ND"/>
    <n v="1"/>
    <x v="1"/>
    <m/>
    <m/>
    <n v="1"/>
    <n v="1"/>
    <n v="1"/>
    <n v="1"/>
    <n v="1"/>
    <m/>
    <m/>
    <m/>
    <s v="Durante el primer trimestre se profirieron un total de 31 actos administrativos con los cuales se dio fin a los procesos administrativos sancionatorios que se encontraban en curso así: 7 actos administrativos en enero, 10 actos administrativos en febrero y 15 actos administrativos en marzo"/>
    <m/>
    <m/>
    <m/>
    <m/>
    <m/>
    <m/>
    <m/>
    <s v="CREACIÓN"/>
    <s v="VERSIÓN  1"/>
    <m/>
    <m/>
    <m/>
  </r>
  <r>
    <s v="SUBSECRETARÍA JURÍDICA DISTRITAL"/>
    <s v="GESTIÓN"/>
    <x v="44"/>
    <x v="0"/>
    <x v="1"/>
    <s v="SUBSECRETARÍA JURÍDICA DISTRITAL"/>
    <s v="Plan de Gestión"/>
    <m/>
    <m/>
    <m/>
    <s v="Promedio de requeirimientos jurídicos gestionados dntro d los tiempos estbalecidos"/>
    <s v="Requerimientos Jurídicos"/>
    <s v="Número de requerimientos tramitados de la Subsecretaría"/>
    <s v="Número de requerimientos que ingresan a la subsecretaría"/>
    <s v="Requerimientos gestionados en un periodo de tiempo determinado"/>
    <s v="Descargue de los trámites gestioandos por la Subsecretaría en determinado tiempo"/>
    <s v="Excel administradp por la Secretaria de la Subsecretaría"/>
    <s v="Excel administradp por la Secretaria de la Subsecretaría"/>
    <s v="N.D."/>
    <s v="N.D."/>
    <s v="Constante"/>
    <s v="Trimestral"/>
    <s v="Eficacia"/>
    <s v="Secretaria Subsecretaría"/>
    <s v="Profesional Especializado"/>
    <s v="SUBSECRETARIO DE DESPACHO"/>
    <s v="ND"/>
    <n v="1"/>
    <x v="7"/>
    <n v="1"/>
    <n v="1"/>
    <s v="ND"/>
    <n v="1"/>
    <x v="8"/>
    <m/>
    <m/>
    <m/>
    <m/>
    <m/>
    <m/>
    <m/>
    <m/>
    <m/>
    <m/>
    <s v="de la Dirección cargan los documentos digitalizados con las principales actuaciones procesales realizadas en cada caso asignado. "/>
    <m/>
    <m/>
    <m/>
    <s v="3-2018-1040"/>
    <m/>
    <m/>
    <m/>
    <s v="CREACIÓN"/>
    <s v="VERSIÓN  1"/>
    <m/>
    <m/>
    <m/>
  </r>
  <r>
    <s v="DIRECCIÓN DE GESTIÓN CORPORATIVA"/>
    <s v="GESTIÓN"/>
    <x v="45"/>
    <x v="0"/>
    <x v="13"/>
    <s v="DIRECCIÓN DE GESTIÓN CORPORATIVA"/>
    <m/>
    <m/>
    <s v="Procesos"/>
    <m/>
    <s v="Sumatoria de solicitudes atendidas, dividido total de servicios requeridos"/>
    <s v="Servivios atendidos"/>
    <s v="Solicitudes de servicios atendidos"/>
    <s v="Solicitudes de servicios demandas"/>
    <s v="Son los requerimientos de servicios efecrtivamente prestados"/>
    <s v="Son las solicitudes de servicios de logísticaviabilizados (cafetería, personal de apoyo, transporte, entre otros)"/>
    <s v="Cuadro de control de consolidación de solicitud de servicios"/>
    <s v="Cuadro de control de consolidación de solicitud de servicios"/>
    <s v="ND"/>
    <s v="ND"/>
    <s v="Constante"/>
    <s v="Trimestral"/>
    <s v="Eficacia"/>
    <s v="Auxiliar administrativo de la DGC"/>
    <s v="Profesional Especializado"/>
    <s v="Director (a) de Gestión Corporativa"/>
    <s v="ND"/>
    <n v="1"/>
    <x v="7"/>
    <n v="1"/>
    <n v="1"/>
    <s v="ND"/>
    <n v="1"/>
    <x v="23"/>
    <m/>
    <m/>
    <n v="1"/>
    <n v="1"/>
    <n v="1"/>
    <n v="1"/>
    <n v="0.94"/>
    <m/>
    <m/>
    <m/>
    <s v="Servicios:  Transporte, La capacidad de respuesta frente a los servicios solicitados fue del 77%, debido a que el vehículo que presta el servicio a las diferentes dependencias, fue objeto de mantenimiento correctivo, lo que implicó estar fuera de servicio por una semana. Caja Menor: Se presentó capacidad de respuesta del 100%, teniendo en cuenta que las 18 solicitudes presentadas por las diferentes dependencias, fueron atendidas en su totalidad. Bienes. Movimientos Almacén: Se atendió el 100% de las solicitudes relacionadas con los bienes de la entidad (ingresos, traslados y egresos). Viáticos y Gastos de Viaje: Se presentaron dos solicitudes de servicio las cuales fueron atendidas en su totalidad."/>
    <m/>
    <m/>
    <m/>
    <m/>
    <m/>
    <m/>
    <m/>
    <m/>
    <m/>
    <m/>
    <m/>
    <m/>
  </r>
  <r>
    <s v="DIRECCIÓN DE GESTIÓN CORPORATIVA"/>
    <s v="GESTIÓN"/>
    <x v="46"/>
    <x v="0"/>
    <x v="14"/>
    <s v="DIRECCIÓN DE GESTIÓN CORPORATIVA"/>
    <m/>
    <m/>
    <s v="Procesos"/>
    <m/>
    <s v="(Número de actos administrativos  publicados, comunicados y/o notificados / Total de actos administrativos recibidos)*100 "/>
    <s v="Actos Adminsitrativos"/>
    <s v="Actos Administrativos publicados, comunicados y/o notificados."/>
    <s v="Total de Actos Administrativos recibidos"/>
    <s v="Cantidad de actos administrativos que se publicaron, comunicarón y/o notificaron, según lo establecido en el acto."/>
    <s v="Cantidad de actos Administrativos recibidos en el proceso de Notificaciones"/>
    <s v="Base de datos proceso de Notificaciones"/>
    <s v="Base de datos proceso de Notificaciones"/>
    <s v="ND"/>
    <s v="ND"/>
    <s v="Constante"/>
    <s v="Trimestral"/>
    <s v="Eficacia"/>
    <s v="Auxiliar / Secretaria"/>
    <s v="Profesional Especializado"/>
    <s v="Director (a) de Gestión Corporativa"/>
    <s v="ND"/>
    <n v="1"/>
    <x v="7"/>
    <n v="1"/>
    <n v="1"/>
    <s v="ND"/>
    <n v="1"/>
    <x v="1"/>
    <m/>
    <m/>
    <n v="1"/>
    <n v="1"/>
    <n v="1"/>
    <n v="1"/>
    <n v="1"/>
    <m/>
    <m/>
    <m/>
    <s v="La Dirección de Gestión Corporativa publica el 100% de las solicitudes de publicación de actos administrativos y notificaciones requerida por las diferentes dependencias de la SJD., a través de la página web, de igual forma a través de la cartelera de cara a la ciudadanía que se encuentra en el lobby de la Alcaldía Mayor se realiza la publicación física de los documentos mencionados dentro de los tiempos de legalidad y se entregan las certificaciones correspondientes lo cual hace parte de los expedientes de la entidad.."/>
    <m/>
    <m/>
    <m/>
    <m/>
    <m/>
    <m/>
    <m/>
    <m/>
    <m/>
    <m/>
    <m/>
    <m/>
  </r>
  <r>
    <s v="DIRECCIÓN DE GESTIÓN CORPORATIVA"/>
    <s v="GESTIÓN"/>
    <x v="47"/>
    <x v="0"/>
    <x v="15"/>
    <s v="DIRECCIÓN DE GESTIÓN CORPORATIVA"/>
    <m/>
    <m/>
    <s v="Procesos"/>
    <m/>
    <s v="Número de solicitudes de contratación tramitadas satisfactoriamente, divididas en el total de solicitudes radicadas ante la DGC"/>
    <s v="Solicitudes de gestión contractual tramitadas"/>
    <s v="Número de contratos elaborados para firma del ordenador del gasto"/>
    <s v="Total de solicitudes de contratación radicadas"/>
    <s v="Corresponde a las minutas de contrato entregados para firma"/>
    <s v="La variable aplica para las solicitudes de contratación directa que corresponden al 70% de la contratación de la entidad."/>
    <s v="Cuadro de control solicitudes de contratación"/>
    <s v="SIGA"/>
    <s v="ND"/>
    <s v="ND"/>
    <s v="Constante"/>
    <s v="Trimestral"/>
    <s v="Eficacia"/>
    <s v="Auxiliar / Secretaria"/>
    <s v="Profesional Especializado"/>
    <s v="Director (a) de Gestión Corporativa"/>
    <s v="ND"/>
    <n v="1"/>
    <x v="7"/>
    <n v="1"/>
    <n v="1"/>
    <s v="ND"/>
    <n v="1"/>
    <x v="23"/>
    <m/>
    <m/>
    <n v="1"/>
    <n v="1"/>
    <n v="1"/>
    <n v="1"/>
    <n v="0.94"/>
    <m/>
    <m/>
    <m/>
    <s v="Durante el primer trimestre se solicitaron por parte de las dependencias 78 solicitudes de contratación, se tramitaron 77 en su totalidad, salvo una sola solicitud que no se tramito por falta de documentación. "/>
    <m/>
    <m/>
    <m/>
    <m/>
    <m/>
    <m/>
    <m/>
    <m/>
    <m/>
    <m/>
    <m/>
    <m/>
  </r>
  <r>
    <s v="OFICINA ASESORA DE PLANEACIÓN"/>
    <s v="GESTIÓN"/>
    <x v="48"/>
    <x v="0"/>
    <x v="7"/>
    <s v="OFICINA ASESORA DE PLANEACIÓN"/>
    <m/>
    <s v="Proyecto de Inversión 7502"/>
    <m/>
    <m/>
    <s v="Cumplimiento del plan de trabajo para la Construcción de la Plataforma Estratégica de la Secretaría Jurídica Distrital"/>
    <s v="Fases de implementación"/>
    <s v="Fases definidas para la implementación de la Plataforma estratégica de la Entidad"/>
    <s v="N.A."/>
    <s v="Corresponde al nivel de avance de la Plataforma estratégica"/>
    <s v="N.A."/>
    <s v="Informes de seguimiento y gestión institucional"/>
    <s v="N.A."/>
    <s v="ND"/>
    <s v="ND"/>
    <s v="Suma"/>
    <s v="Trimestral"/>
    <s v="Eficacia"/>
    <s v="Contratista OAP"/>
    <s v="Contratista OAP"/>
    <s v="JEFE OAP"/>
    <n v="1"/>
    <s v="ND"/>
    <x v="9"/>
    <m/>
    <m/>
    <n v="0.5"/>
    <n v="0.5"/>
    <x v="5"/>
    <m/>
    <m/>
    <m/>
    <m/>
    <m/>
    <m/>
    <m/>
    <m/>
    <m/>
    <m/>
    <m/>
    <m/>
    <m/>
    <m/>
    <m/>
    <m/>
    <m/>
    <m/>
    <s v="CREACIÓN"/>
    <s v="FINALIZADO POR CUMPLIMIENTO EN EL 2017"/>
    <m/>
    <m/>
    <n v="2"/>
  </r>
  <r>
    <s v="OFICINA ASESORA DE PLANEACIÓN"/>
    <s v="ACCIÓN"/>
    <x v="49"/>
    <x v="0"/>
    <x v="7"/>
    <s v="OFICINA ASESORA DE PLANEACIÓN"/>
    <m/>
    <s v="Proyecto de Inversión 7502"/>
    <m/>
    <m/>
    <s v="Porcentaje de avance en la implementación de la Arquitectura Empresarial de la Secretaría Jurídica Distrital"/>
    <s v="Nivel de Implementación"/>
    <s v="Actividades desarrolladas para implementar y/o articular la Arquitectura Empresarial en la Secretaría Jurídica Distrital"/>
    <s v="Actividades programadas para la implementación y/o articulación de la Arquitectura Empresarial en la SJD "/>
    <s v="Actividades, tareas o compromisos desarrollados en el marco de la A.E."/>
    <s v="Lineamientos temáticos definidos para desarrollar y ajustar el modelo de operación edl SJD"/>
    <s v="Informe de Gestión de contratista / Documento de Trabajo A.E."/>
    <s v="Porpuesta de implementación de A.E."/>
    <s v="ND"/>
    <s v="ND"/>
    <s v="Creciente"/>
    <s v="Trimestral"/>
    <s v="Eficacia"/>
    <s v="Contratista OAP"/>
    <s v="Contratista OAP"/>
    <s v="JEFE OAP"/>
    <s v="ND"/>
    <s v="ND"/>
    <x v="11"/>
    <n v="1"/>
    <m/>
    <s v="ND"/>
    <s v="ND"/>
    <x v="24"/>
    <m/>
    <m/>
    <n v="0.15"/>
    <n v="0.3"/>
    <n v="0.35"/>
    <n v="0.4"/>
    <n v="0.15"/>
    <m/>
    <m/>
    <m/>
    <s v="En el trimestre se avanzó en la identificación de los elementos o insumos presentes en la SJD, que permiten identificar la arquitectura misional, el cumplimiento de su razón de ser, tales como como la normatividad asociada con la misión y las funciones de la tecnología y la información, se identificó el marco estratégico, los planes de acción, el Organigrama, las Funciones, Mapa de procesos, la documentación asociada a los procesos y procedimientos y se identificaron los grupos de interés vinculados con la misión y con el acceso a los medios tecnológicos que facilita la SJD. Se identificaron y priorizaron los procesos misionales y el direccionamiento de los planes y programas de la SJD."/>
    <m/>
    <m/>
    <m/>
    <m/>
    <m/>
    <m/>
    <m/>
    <s v="CREACIÓN"/>
    <s v="VERSIÓN  1"/>
    <s v="ND"/>
    <s v="ND"/>
    <m/>
  </r>
  <r>
    <s v="OFICINA DE TECNOLOGÍAS DE LA INFORMACIÓN Y LAS COMUNICACIONES "/>
    <s v="GESTIÓN"/>
    <x v="50"/>
    <x v="2"/>
    <x v="2"/>
    <s v="OFICINA DE TECNOLOGÍAS DE LA INFORMACIÓN Y LAS COMUNICACIONES "/>
    <m/>
    <s v="Plan de Gestión"/>
    <m/>
    <m/>
    <s v="Porcentaje de avance en la implementación de la arquitectura empresarial TIC en la Secretaría Jurídica Distrital"/>
    <s v="Arquietectuta Empresarial TIC implementada"/>
    <s v="Sumatoria del avance en la implementación de la arquietectura TIC"/>
    <s v="N.A."/>
    <s v="Fases definidas para la implementación del modelo de arquitectura TIC en la SJD"/>
    <s v="N.A."/>
    <m/>
    <s v="N.A."/>
    <s v="ND"/>
    <s v="ND"/>
    <s v="Suma"/>
    <s v="Trimestral"/>
    <s v="Eficacia"/>
    <s v="Profesional Especializado"/>
    <s v="Profesional Especializado"/>
    <s v="Jefe Oficina TIC"/>
    <n v="0"/>
    <n v="0.1"/>
    <x v="11"/>
    <n v="0.25"/>
    <n v="0.25"/>
    <n v="0"/>
    <n v="0.1"/>
    <x v="2"/>
    <m/>
    <m/>
    <m/>
    <m/>
    <m/>
    <m/>
    <m/>
    <m/>
    <m/>
    <m/>
    <m/>
    <m/>
    <m/>
    <m/>
    <m/>
    <m/>
    <m/>
    <m/>
    <s v="SE SOLICITA MODIFICACIÓN RAD 3-2017-4325, alineado con el indicador AVANCE EN LA ACTUALIZACIÓN DE LA INFRAESTRUCTURA HW SW COM"/>
    <m/>
    <m/>
    <m/>
    <m/>
  </r>
  <r>
    <s v="DIRECCIÓN DE GESTIÓN CORPORATIVA"/>
    <s v="ACCIÓN"/>
    <x v="51"/>
    <x v="0"/>
    <x v="16"/>
    <s v="DIRECCIÓN DE GESTIÓN CORPORATIVA"/>
    <m/>
    <s v="Proyecto de Inversión 7509"/>
    <m/>
    <m/>
    <m/>
    <m/>
    <m/>
    <m/>
    <m/>
    <m/>
    <m/>
    <m/>
    <m/>
    <m/>
    <s v="Creciente"/>
    <s v="Trimestral"/>
    <s v="Eficacia"/>
    <m/>
    <m/>
    <m/>
    <s v="ND"/>
    <s v="ND"/>
    <x v="18"/>
    <n v="0.8"/>
    <n v="1"/>
    <s v="ND"/>
    <s v="ND"/>
    <x v="25"/>
    <m/>
    <m/>
    <n v="0.02"/>
    <n v="0.03"/>
    <n v="0.1"/>
    <n v="0.15"/>
    <n v="0.02"/>
    <m/>
    <m/>
    <m/>
    <s v="Se vienen elaborando los documentos y formatos para formalizar los instrumentos archivísticos para la SJD, establecidos en el decreto 2609 de 2012: Procedimiento de Bancos Terminológicos, Procedimiento Guía de Servicios y Tramites Internos de la SJD, Procedimiento Levantamiento Información de Tablas de Retención Documental,  Modelo de Requisitos para Implementación del SGDEA - MOREQ, Formato de Tabla de Retención Documental,  y Formato Único de Inventario Documental FUID"/>
    <m/>
    <m/>
    <m/>
    <m/>
    <m/>
    <m/>
    <m/>
    <m/>
    <m/>
    <m/>
    <m/>
    <m/>
  </r>
  <r>
    <s v="DIRECCIÓN DE GESTIÓN CORPORATIVA"/>
    <s v="ACCIÓN"/>
    <x v="52"/>
    <x v="0"/>
    <x v="16"/>
    <s v="DIRECCIÓN DE GESTIÓN CORPORATIVA"/>
    <m/>
    <s v="Proyecto de Inversión 7509"/>
    <m/>
    <m/>
    <m/>
    <m/>
    <m/>
    <m/>
    <m/>
    <m/>
    <m/>
    <m/>
    <m/>
    <m/>
    <s v="Constante"/>
    <s v="Trimestral"/>
    <s v="Eficacia"/>
    <m/>
    <m/>
    <m/>
    <s v="ND"/>
    <s v="ND"/>
    <x v="7"/>
    <n v="1"/>
    <n v="1"/>
    <s v="ND"/>
    <s v="ND"/>
    <x v="2"/>
    <m/>
    <m/>
    <n v="0"/>
    <n v="0.3"/>
    <n v="0.65"/>
    <n v="0.05"/>
    <n v="0"/>
    <m/>
    <m/>
    <m/>
    <s v="Se analiza el informe de inspección ergonómica de puestos de trabajo entregado por Positiva Compañía de Seguros, para establecer las necesidades de dotación ergonómica según las recomendaciones (Ver anexo 1)"/>
    <m/>
    <m/>
    <m/>
    <m/>
    <m/>
    <m/>
    <m/>
    <m/>
    <m/>
    <m/>
    <m/>
    <m/>
  </r>
</pivotCacheRecords>
</file>

<file path=xl/pivotCache/pivotCacheRecords4.xml><?xml version="1.0" encoding="utf-8"?>
<pivotCacheRecords xmlns="http://schemas.openxmlformats.org/spreadsheetml/2006/main" xmlns:r="http://schemas.openxmlformats.org/officeDocument/2006/relationships" count="69">
  <r>
    <x v="0"/>
    <x v="0"/>
    <s v="OPTIMIZACIÓN DE PROCESOS"/>
    <s v="GESTIÓN NORMATIVA Y CONCEPTUAL"/>
    <s v="DIRECCIÓN DISTRITAL DE DOCTRINA Y ASUNTOS NORMATIVOS"/>
    <s v="Plan de Desarrollo"/>
    <s v="Proyecto de Inversión 7501"/>
    <s v="Procesos"/>
    <m/>
    <s v="Promedio de días utilizados para expedir conceptos"/>
    <s v="Días"/>
    <s v="Sumatoria de días utilizados para expedir conceptos"/>
    <s v="Cantidad de conceptos expedidos"/>
    <s v="Sumatoria del total de los días utilizados para expedir conceptos"/>
    <s v="Número de conceptos emitidos"/>
    <s v="Matriz de seguimiento a trámites de la DDDAN"/>
    <s v="Matriz de seguimiento a trámites de la DDDAN"/>
    <s v="23 dias"/>
    <s v="Matriz de seguimiento a trámites de la DDDAN"/>
    <s v="Decreciente"/>
    <s v="Trimestral"/>
    <s v="Eficiencia"/>
    <s v="Secretaria de la DDDAN"/>
    <s v="Contratista de la DDDAN"/>
    <s v="Director(a) de la DDDAN"/>
    <n v="23"/>
    <n v="22.7"/>
    <n v="22.5"/>
    <n v="22.3"/>
    <n v="22"/>
    <n v="15"/>
    <n v="21.9"/>
    <n v="22.3"/>
    <m/>
    <m/>
    <n v="22.5"/>
    <n v="22.5"/>
    <n v="22.5"/>
    <n v="22.5"/>
    <n v="12"/>
    <n v="22.3"/>
    <m/>
    <m/>
    <s v="Durante el primer trimestre de 2018, se emitieron 6 conceptos jurídicos en un tiempo promedio de 12 días hábiles, el menor tiempo de respuesta fue de 7 días hábiles y el mayor tiempo de respuesta fue de 30 días hábiles. Logrando así mantener el tiempo promedio para la emisión de conceptos jurídicos_x000a_por debajo de la meta."/>
    <s v="Se emitieron conceptos jurídicos en un tiempo promedio de 22.3 días hábiles, disminuyendo el tiempo de respuesta el cual tiene como meta 22,5 días hábiles para la vigencia 2018. Estos conceptos se elaboraron con base en los siguientes temas:_x000a_ Elección de miembros del consejo de administración de la propiedad horizontal._x000a_ Manejo información contable convenios interadministrativos Fondo de Vigilancia y Seguridad de Bogotá en liquidación - Fondos de Desarrollo Local._x000a_ Aplicación ley de garantías._x000a_ Vigencias Política Pública Distrital de comunicación comunitaria adoptada mediante Decreto Distrital 150 de 2008._x000a_ Facultades del Alcalde Mayor para devolver las ternas de los Alcaldes Locales elaboradas por las Juntas Administradoras Locales._x000a_ Consulta relacionada con la reglamentación para las Fundaciones._x000a_ Elección y período de miembros de junta directiva de ESAL."/>
    <m/>
    <m/>
  </r>
  <r>
    <x v="0"/>
    <x v="1"/>
    <s v="POSICIONAMIENTO COMO ENTE RECTOR"/>
    <s v="GESTIÓN JURÍDICA DISTRITAL"/>
    <s v="DIRECCIÓN DISTRITAL DE POLÍTICA E INFORMÁTICA JURÍDICA"/>
    <s v="Plan de Desarrollo"/>
    <s v="Proyecto de Inversión 7501"/>
    <s v="Procesos"/>
    <m/>
    <s v="Sumatoria de estudios jurídicos"/>
    <s v="Número de Estudios"/>
    <s v="Sumatoria de Estudios Jurídicos"/>
    <s v="N.A."/>
    <s v="El acumulado del número de estudios con temáticas de alto impacto para el D.C."/>
    <s v="N.A."/>
    <s v="Secretaría Jurídica - Política/informática / informes de contratistas"/>
    <s v="N.A."/>
    <s v="23 Estudios"/>
    <s v="Plan de Desarrollo Pag 678 / Sec Gral -2015"/>
    <s v="Suma"/>
    <s v="Trimestral"/>
    <s v="Eficacia"/>
    <s v="Profesional Universitario Grado 1"/>
    <s v="Profesional Universitario Grado 2"/>
    <s v="Director(a) Distirtal de Política e Informática Jurídica "/>
    <n v="2"/>
    <n v="5"/>
    <n v="6"/>
    <n v="5"/>
    <n v="2"/>
    <n v="2"/>
    <n v="5"/>
    <n v="1"/>
    <m/>
    <m/>
    <m/>
    <n v="2"/>
    <n v="2"/>
    <n v="2"/>
    <n v="0"/>
    <n v="1"/>
    <m/>
    <m/>
    <s v="No presenta retrasos, toda vez que la ejecución se realizará para el segundo trimestre de acuerdo con la programación establecida.  No obstante, se realizan avances tales como: el registro de informacion en los sistemas de informaciónb jurídica : SIPROJ y Régimen Legal, para facilitar la busqueda de información para la realización de los estudios jurídicos."/>
    <s v="Se dio cumplimiento a lo programado , con la emisión de dos estudios juridicos estudios jurídicos terminados y entregados , anunciados a continuación: _x000a_1. Manual de prevención y detección de la colusión en procesos de contratación estatal_x000a_2. Régimen Jurídico de la expropiación aplicable en el Distrito Capital."/>
    <m/>
    <m/>
  </r>
  <r>
    <x v="0"/>
    <x v="2"/>
    <s v="MODERNIZACIÓN DE SISTEMAS DE INFORMACIÓN. "/>
    <s v="GESTIÓN DE TIC"/>
    <s v="OFICINA DE TECNOLOGÍAS DE LA INFORMACIÓN Y LAS COMUNICACIONES "/>
    <s v="Plan de Desarrollo"/>
    <m/>
    <m/>
    <m/>
    <s v="Sumatoria de Sistemas de información con desarrollo, soporte y mantenimiento"/>
    <s v="Sistemas de información jurídicos"/>
    <s v="Sumatoria de Sistemas de información con desarrollo, soporte y mantenimiento"/>
    <s v="N.A."/>
    <s v="Número de Sistemas de Información con diagnóstico y propuesta de intervención"/>
    <s v="N.A."/>
    <s v="Informe de Gestión Oficina TIC / Diagnóstico de Sistema Integrado de Información"/>
    <s v="N.A."/>
    <s v="ND"/>
    <s v="ND"/>
    <s v="Suma"/>
    <s v="Anual"/>
    <s v="Eficacia"/>
    <s v="Profesional Especializado TIC"/>
    <s v="Profesional Especializado TIC"/>
    <s v="Jefe Oficina TIC"/>
    <n v="1"/>
    <n v="1"/>
    <n v="2"/>
    <n v="2"/>
    <n v="1"/>
    <n v="0.3"/>
    <n v="1.7"/>
    <n v="0"/>
    <m/>
    <m/>
    <n v="0"/>
    <n v="0"/>
    <n v="1"/>
    <n v="1"/>
    <n v="0"/>
    <n v="0"/>
    <m/>
    <m/>
    <s v="Se reportará los dos sistemas informáticos con diagnóstico o intervenidos en el segundo semestre de la vigencia"/>
    <s v="Para el segundo trimestre de la vigencia se vienen adelantando varias actividades, que se describen a continuación: Contratación de las Impresoras con la Orden de Compra No. 28672, alquilando catorce (14) Impresoras Multifuncionales B/ N y una (1) Impresora de color.                                                                                                                                       Se contrató Correo Electrónico Orden de Compra No. 15171, se adquirieron 200 buzones de Correo con capacidad ilimitada de Almacenamiento – Acceso a las Apps for Work para cada uno de ellos, además un servicio de respaldo información de los buzones y Soporte técnico Categoría 1 Plata pago por Horas. Se contrató el Hosting con la Orden de Compra No. 2851, se realizó la adquisición del servicio de Hosting para el Portal Web de la entidad. Se contrató el Canal de Internet con la Orden de Compra No. 28803, realizando la compra del servicio de conexión a Internet hasta el 31 de diciembre del 2018 requerido por la entidad, este proceso se llevó a cabo por la plataforma de Tienda Virtual del Estado Colombiano para las instalaciones de la Secretaría Jurídica Distrital y el punto de atención Cade CAD.                                                                                                                                                                                                      En cuanto a modernizar los Sistemas de Información Misionales y Administrativos de la SJD, se realizaron las siguientes actividades: Se realizó diagnóstico y afinamientos en las bases de datos de los sistemas administrativos con el objeto de optimizar el software en la infraestructura de la entidad. Se atendió y clasificó las solicitudes o requerimientos cuando se presenta la ocurrencia de mensajes de error no previstos durante las etapas de soporte y mantenimiento de los Sistemas Misionales, Administrativos por medio de la Herramienta de Soporte GLPI.                                                                                     En el proyecto de Análisis, Diseño de la solución del Sistema Integrado Jurídico y la documentación generada en el desarrollo del proyecto es la siguiente:_x000a_Se realizaron reuniones de validación de requerimientos con las diferentes Direcciones Misionales, para identificar que la información recogida por el contratista en la etapa de entendimiento fue clara y comprendió el funcionamientos actual de los procesos misionales que hacen parte del proyecto, con el objeto de documentar los requerimientos y las necesidades expresadas por los usuarios, la cual dio como resultado la culminación de la fase de análisis, con la entrega de los siguientes documentos: Documento de Actores, Matriz RACI y el Documento de Análisis con el cual se entrega el Documento de Análisis de la solución, Documentos de Requerimientos y Documentos de Casos de Uso y el proyecto se encuentra en fase de Diseño"/>
    <m/>
    <m/>
  </r>
  <r>
    <x v="0"/>
    <x v="3"/>
    <s v="POSICIONAMIENTO COMO ENTE RECTOR"/>
    <s v="GESTIÓN JURÍDICA DISTRITAL"/>
    <s v="DIRECCIÓN DISTRITAL DE POLÍTICA E INFORMÁTICA JURÍDICA"/>
    <s v="Plan de Desarrollo"/>
    <s v="Proyecto de Inversión 7501"/>
    <s v="Procesos"/>
    <s v="PMR"/>
    <s v="Sumatoria de eventos de orientación jurídica"/>
    <s v="Número de Eventos"/>
    <s v="Sumatoria de eventos de orientación jurídica"/>
    <s v="N.A."/>
    <s v="Eventos de orientación realizados para la actualización del cuerpo de abogados del Distrito Capital"/>
    <s v="N.A."/>
    <s v="Informes de gestión, informes de ejecución del evento, planillas de asistencia, invitaciones correo electronico, Circulares "/>
    <s v="N.A."/>
    <s v="44 eventos"/>
    <s v="Plan de Desarrollo Pag 678 / Sec Gral -2015"/>
    <s v="Suma"/>
    <s v="Trimestral"/>
    <s v="Eficacia"/>
    <s v="Profesional Universitario Grado 1"/>
    <s v="Profesional Universitario Grado 1"/>
    <s v="Director(a) Distirtal de Política e Informática Jurídica "/>
    <n v="4"/>
    <n v="14"/>
    <n v="10"/>
    <n v="13"/>
    <n v="5"/>
    <n v="4"/>
    <n v="14"/>
    <n v="2"/>
    <m/>
    <m/>
    <m/>
    <n v="2"/>
    <n v="4"/>
    <n v="4"/>
    <n v="0"/>
    <n v="2"/>
    <m/>
    <m/>
    <s v="No presenta retrasos, toda vez que la ejecución se realizará para el segundo trimestre de acuerdo con la programación establecida. Se avanzó en la proyección y planeación de los eventos de orientación jurídica, tales como: la elaboración de estudio previos y prepliegos, publicación de los mismos en la plataforma SECOP II, y se proyectó por parte de la Dirección de Política la Circular que define los temas y fechas de los eventos de orientación jurídica."/>
    <s v="Se realizaron dos (2) Jornadas de Orientación Jurídica:_x000a_1. Ley de infraestructura - aspectos contractuales para la construcción en el distrito_x000a_2. Liquidación de contratos, convenios y tasación de perjuicios_x000a_"/>
    <m/>
    <m/>
  </r>
  <r>
    <x v="0"/>
    <x v="4"/>
    <s v="RESPALDO JURÍDICO QUE GENERA CONFIANZA. "/>
    <s v="INSPECCIÓN VIGILANCIA Y CONTROL ESAL"/>
    <s v="DIRECCIÓN DISTRITAL DE INSPECCIÓN, VIGILANCIA Y CONTROL DE PERSONAS JURÍDICAS SIN ÁNIMO DE LUCRO"/>
    <s v="Plan de Desarrollo"/>
    <s v="Proyecto de Inversión 7501"/>
    <s v="Procesos"/>
    <s v="PMR"/>
    <s v="Sumatoria de ciudadanos orientados en derechos y obligaciones"/>
    <s v="Número de Ciudadanos"/>
    <s v="Número de ciudadanos registrados que asisten a los eventos"/>
    <s v="N.A."/>
    <s v="Es el número de ciudadanos que asisten y participan a los eventos, se verifica a través del registro de asistencia."/>
    <s v="N.A."/>
    <s v="Registro de asistencia del día de los eventos."/>
    <s v="N.A."/>
    <s v="2800 ciudadanos"/>
    <s v="Plan de Desarrollo Pag 678 / Sec Gral -2015"/>
    <s v="Suma"/>
    <s v="Mensual"/>
    <s v="Eficacia"/>
    <s v="Profesional Universitario Grado 18/ Contratista"/>
    <s v="Profesional Universitario Grado 18/ Contratista"/>
    <s v="Director(a) Distirtal de Inspección Vigilancia y Control de PJ Sin Ánimo de Lucro"/>
    <n v="400"/>
    <n v="600"/>
    <n v="800"/>
    <n v="800"/>
    <n v="400"/>
    <n v="402"/>
    <n v="663"/>
    <n v="385"/>
    <m/>
    <m/>
    <n v="0"/>
    <n v="250"/>
    <n v="300"/>
    <n v="250"/>
    <n v="0"/>
    <n v="385"/>
    <m/>
    <m/>
    <s v="No presenta retrasos, toda vez que la ejecución se realizará para el segundo trimestre de acuerdo con la programación establecida."/>
    <s v="Se realizó la jornada de orientación, cuyo tema fue “la sostenibilidad de las entidades sin ánimo de lucro”, la cual se desarrolló el día 26 de junio de 2018 en el Auditorio Huitaca en el horario de 7:30 am a 12:00 pm. Contó con la participación de 385 personas caracterizadas como Representantes de Entidades sin ánimo de lucro y ciudadanía en general"/>
    <m/>
    <m/>
  </r>
  <r>
    <x v="0"/>
    <x v="5"/>
    <s v="POSICIONAMIENTO COMO ENTE RECTOR"/>
    <s v="INSPECCIÓN VIGILANCIA Y CONTROL ESAL"/>
    <s v="DIRECCIÓN DISTRITAL DE INSPECCIÓN, VIGILANCIA Y CONTROL DE PERSONAS JURÍDICAS SIN ÁNIMO DE LUCRO"/>
    <s v="Plan de Desarrollo"/>
    <s v="Proyecto de Inversión 7501"/>
    <s v="Procesos"/>
    <m/>
    <s v="Promedio de las respuestas del nivel de satisfacción de los encuestados de los servicios prestados por la DDIVC"/>
    <s v="Porcentaje de Nivel de Percepción"/>
    <s v="Promedio de las respuestas de calificación, evaluadas por los usuarios de los servicios ofrecidos por la Dirección de IVC."/>
    <s v="N.A."/>
    <s v="Se tabula y analiza el instrumento de encuesta una vez por semestre. Se aplica en el punto a la ciudadanía y/o se remite por correo electrónico."/>
    <s v="N.A."/>
    <s v="Resultado de la encuesta aplicada / informe de gestión"/>
    <s v="N.A."/>
    <s v="86 % de percepción favorable"/>
    <s v="Informe de gestión de la DDIVC 2016"/>
    <s v="Creciente"/>
    <s v="Semestral"/>
    <s v="Eficacia"/>
    <s v="Profesional Universitario Grado 18 / Contratista"/>
    <s v="Profesional Universitario Grado 18 / Contratista"/>
    <s v="Director(a) Distirtal de Inspección Vigilancia y Control de PJ Sin Ánimo de Lucro"/>
    <n v="0.86"/>
    <n v="0.86099999999999999"/>
    <n v="0.86499999999999999"/>
    <n v="0.86699999999999999"/>
    <n v="0.87"/>
    <n v="0.87"/>
    <n v="0.91300000000000003"/>
    <n v="0.95"/>
    <m/>
    <m/>
    <m/>
    <n v="0.87"/>
    <m/>
    <n v="0.87"/>
    <n v="0"/>
    <n v="0.95"/>
    <m/>
    <m/>
    <s v="Se suscribieron 9 contratos de prestación de servicios en el marco del proyecto de inversión 7501_x000a_1.Se expidió la circular 003 del 2018 por la cual se da orientaciones de carácter informativo y reporte de la correspondiente información financiera a las entidades distritales que ejercen la función de inspección, vigilancia y control de entidades sin ánimo de lucro domiciliadas en Bogotá, D.C._x000a_*Se realizó una mesa de trabajo con el grupo de financieros con el fin de unificar criterios_x000a_*Se identificaron las ESAL que reciben recursos publicos y se analizó información jurídica de las Entidades Sin Ánimo de Lucro, en el desarrollo de su objeto social, cumplimiento de obligaciones legales y estatutarias. _x000a_*Se realizaron visitas administrativas a las Esal que reciben aportes de entidades u organismos distritales y durante el periodo se efectuaron 5 visitas administrativas._x000a_*Se realizaron 755 gestiones en el SIPEJ con el animo de verificar el cumplimiento de las Esal_x000a_Aumento en la percepción de los servicios prestados dada la estandarización de la presentación de información, unificación de criterios del ejercicio de la función de inspección, vigilancia y control y verificación del cumplimiento del objeto social de las Esal._x000a_Miembros de entidades sin ánimo de lucro y/o ciudadanía en general"/>
    <s v="Se dio aplicación a la encuesta de percepción dirigida a la ciudadanía que usa los servicios en el punto de atención obteniendo un total 163 encuestas diligenciadas, de manera general se observa que el 95% califica los servicios de la Dirección como excelente y bueno."/>
    <m/>
    <m/>
  </r>
  <r>
    <x v="0"/>
    <x v="6"/>
    <s v="RESPALDO JURÍDICO QUE GENERA CONFIANZA. "/>
    <s v="GESTIÓN DISCIPLINARIA DISTRITAL"/>
    <s v="DIRECCIÓN DISTRITAL DE ASUNTOS DISCIPLINARIOS"/>
    <s v="Plan de Desarrollo"/>
    <s v="Proyecto de Inversión 7501"/>
    <s v="Procesos"/>
    <m/>
    <s v="Sumatoria de directrices en materia política pública disciplinaria distrital"/>
    <s v="Número de Directrices"/>
    <s v="Sumatoria del número de directrices en materia de política pública disciplinaria distrital formuladas por la DDAD"/>
    <s v="N.A."/>
    <s v="Las directrices se considerarán formuladas con la proyección y presentación al comité de Asuntos Disiciplinarios"/>
    <s v="N.A."/>
    <s v="Acta de comité donde se presenta la directriz formulada"/>
    <s v="N.A."/>
    <s v="7 Directrices"/>
    <s v="Plan de Desarrollo Pag 678 / Sec Gral -2015"/>
    <s v="Suma"/>
    <s v="Trimestral"/>
    <s v="Eficacia"/>
    <s v="Profesional universitario grado15"/>
    <s v="Profesional universitario grado15 "/>
    <s v="Director (a) Distrital de Asuntos Disciplinarios"/>
    <n v="0"/>
    <n v="2"/>
    <n v="2"/>
    <n v="2"/>
    <n v="2"/>
    <n v="0"/>
    <n v="2"/>
    <n v="1"/>
    <m/>
    <m/>
    <n v="0"/>
    <n v="1"/>
    <n v="1"/>
    <n v="0"/>
    <n v="0"/>
    <n v="1"/>
    <m/>
    <m/>
    <s v="No presenta retrasos, toda vez que la ejecución se realizará para el segundo trimestre de acuerdo con la programación establecida. En el primer trimestre del año se ha realizado el levantamiento de los insumos para la construcción de las directrices en materia de política pública."/>
    <s v="En el segundo trimestre del año se formuló la directiva denominada &quot; Directriz para precisar que conductas son consideradas como actos de corrupción para facilitar su adecuación típica en materia disciplinaria &quot;, realizando el proceso de socialización a los 15 miembros del Comité Distrital de Asuntos Disciplinarios y posterior a la revisión de la Dirección de Doctrina y normativa de la SJD._x000a_El día 13 de junio el Comité Distrital de Asuntos Disciplinarios Aprobó el proyecto de directiva"/>
    <m/>
    <m/>
  </r>
  <r>
    <x v="0"/>
    <x v="7"/>
    <s v="POSICIONAMIENTO COMO ENTE RECTOR"/>
    <s v="GESTIÓN DISCIPLINARIA DISTRITAL"/>
    <s v="DIRECCIÓN DISTRITAL DE ASUNTOS DISCIPLINARIOS"/>
    <s v="Plan de Desarrollo"/>
    <s v="Proyecto de Inversión 7501"/>
    <s v="Procesos"/>
    <m/>
    <s v="Sumatoria de servidores públicos del Distrito orientados en temas de responsabilidad disciplinaria"/>
    <s v="Número de Servidores públicos"/>
    <s v="Sumatoria del número servidores públicos del Distrito orientados en temas de responsabilidad disciplinaria"/>
    <s v="N.A."/>
    <s v="Los servidores públicos orientados en temaáticas de responsabilidad disciplinaria"/>
    <s v="N.A."/>
    <s v="Registro de asistencia in situ / Reportes de herramientas de orientación y/o formación "/>
    <s v="N.A."/>
    <s v="9.073 Servidores"/>
    <s v="Plan de Desarrollo Pag 678 / Sec Gral -2015"/>
    <s v="Suma"/>
    <s v="Trimestral"/>
    <s v="Eficacia"/>
    <s v="Profesional universitario grado15"/>
    <s v="Profesional universitario grado15"/>
    <s v="Director (a) Distrital de Asuntos Disciplinarios"/>
    <n v="0"/>
    <n v="2000"/>
    <n v="4000"/>
    <n v="4000"/>
    <n v="2000"/>
    <n v="0"/>
    <n v="2426"/>
    <n v="865"/>
    <m/>
    <m/>
    <n v="0"/>
    <n v="750"/>
    <n v="1750"/>
    <n v="1500"/>
    <n v="0"/>
    <n v="865"/>
    <m/>
    <m/>
    <s v="No presenta retrasos, toda vez que la ejecución se realizará para el segundo trimestre de acuerdo con la programación establecida. Para el segundo trimeste se presento un avance con 777 servidores orientados. _x000a_"/>
    <s v="En el segundo trimestre del año se orientaron a 865 servidores públicos y particulares que ejercen funciones públicas, en materia de responsabilidad disciplinaria conforme a lo solicitado por cada entidad."/>
    <m/>
    <m/>
  </r>
  <r>
    <x v="0"/>
    <x v="8"/>
    <s v="POSICIONAMIENTO COMO ENTE RECTOR"/>
    <s v="GESTIÓN DISCIPLINARIA DISTRITAL"/>
    <s v="DIRECCIÓN DISTRITAL DE ASUNTOS DISCIPLINARIOS"/>
    <s v="Plan de Desarrollo"/>
    <s v="Proyecto de Inversión 7501"/>
    <s v="Procesos"/>
    <m/>
    <s v="Sumatoria del número de capacitaciones a operadores disciplinarios en temas del derecho disciplinarios"/>
    <s v="Número de Capacitaciones"/>
    <s v="Sumatoria de capacitaciones brindadas  en temas propios del derecho disciplinario"/>
    <s v="N.A."/>
    <s v="Suma del número de capacitaciones  a operadores disiciplinarios"/>
    <s v="N.A."/>
    <s v="Registro de asistencia in situ / Reportes de herramientas de orientación y/o formación "/>
    <s v="N.A."/>
    <s v="ND"/>
    <s v="ND"/>
    <s v="Suma"/>
    <s v="Trimestral"/>
    <s v="Eficacia"/>
    <s v="Profesional universitario grado15"/>
    <s v="Profesional universitario grado15"/>
    <s v="Director (a) Distrital de Asuntos Disciplinarios"/>
    <n v="1"/>
    <n v="1"/>
    <n v="2"/>
    <n v="1"/>
    <n v="0"/>
    <n v="1"/>
    <n v="1"/>
    <n v="0"/>
    <m/>
    <m/>
    <n v="0"/>
    <n v="1"/>
    <n v="1"/>
    <n v="0"/>
    <n v="0"/>
    <n v="0"/>
    <m/>
    <m/>
    <s v="No presenta retrasos, toda vez que la ejecución se realizará para el segundo trimestre de acuerdo con la programación establecida. En el primer trimestre del año se realizó la etapa precontractual para llevar a cabo la actividad."/>
    <s v="En el segundo trimestre del año se realizó la etapa contractual con el acompañamiento y apoyo de la Dirección de gestión corporativa, en ejecución del contrato No. 088-2018 se está adelantando de manera mancomunada con el contratista Douglas Trade S.A.S, los términos, características y demás detalles para el desarrollo de las capacitaciones que se van a desarrollar en el tercer trimestre del año. De igual manera se está realizando la convocatoria y divulgación de la capacitación por medio de la circular 03 a todas las entidades del Distrito Capital"/>
    <m/>
    <m/>
  </r>
  <r>
    <x v="1"/>
    <x v="9"/>
    <s v="OPTIMIZACIÓN DE PROCESOS"/>
    <s v="ATENCIÓN A LA CIUDADANÍA"/>
    <s v="DIRECCIÓN DE GESTIÓN CORPORATIVA"/>
    <m/>
    <m/>
    <s v="Procesos"/>
    <m/>
    <s v="Promedio de los días utilizados para la asignación de las PQRS"/>
    <s v="días para asignar"/>
    <s v="Sumatoria de los días utilizados para la asignación de los PQRS"/>
    <s v="Total de PQRS asignadas a la Secretaría Jurídica Distrital"/>
    <s v="Se toma la fecha final (asignación) menos la fecha inicial (recibido) por cada PQRS, y se resta. Se suman para el total de días."/>
    <s v="Se suman todas la PQRs recibidas"/>
    <s v="Reporte del aplicativo SDQS"/>
    <s v="Reporte del aplicativo SDQS"/>
    <s v="ND"/>
    <s v="ND"/>
    <s v="Constante"/>
    <s v="Trimestral"/>
    <s v="Eficiencia"/>
    <s v="Técnico "/>
    <s v="Profesional Especializado"/>
    <s v="Director (a) de Gestión Corporativa"/>
    <s v="ND"/>
    <n v="1"/>
    <n v="1"/>
    <n v="1"/>
    <n v="1"/>
    <s v="ND"/>
    <n v="1"/>
    <n v="1"/>
    <m/>
    <m/>
    <n v="1"/>
    <n v="1"/>
    <n v="1"/>
    <n v="1"/>
    <n v="1"/>
    <n v="1"/>
    <m/>
    <m/>
    <s v="Publicación oportuna en la página web de los informes de PQRS, con los respectivos análisis y conclusiones Iniciación del proceso de cualificación en el proceso de atención a la ciudadanía para 15 servidores de la Secretaría Jurídica Distrital Revisión del portafolio de bienes y servicios (pendiente publicación) Inicio del proyecto piloto para la puesta en marcha del punto de atención a la ciudadanía en el Supercade de la Cra 30 a partir del 2 de mayo de 2018 Inclusión en el Plan de Incentivos 2018, del sistema para destacar el desempeño de los servidores con relación al servicio prestado a la ciudadanía Actualización permanente de la página web de la SJD con el directorio de servidores y contratistas Publicación oportuna del informe de PQRS a la Veeduría Distrital"/>
    <s v="Se publico en la pagina WEB los informes de PQRS con los respectivos análisis y conclusiones. En cumplimiento del Decreto 531 de 2000 .Se evidencia el el 100% de los requerimientos presentados por la ciudadania se registraron en el Sistema. "/>
    <m/>
    <m/>
  </r>
  <r>
    <x v="1"/>
    <x v="10"/>
    <s v="POSICIONAMIENTO COMO ENTE RECTOR"/>
    <s v="INSPECCIÓN VIGILANCIA Y CONTROL ESAL"/>
    <s v="DIRECCIÓN DISTRITAL DE INSPECCIÓN, VIGILANCIA Y CONTROL DE PERSONAS JURÍDICAS SIN ÁNIMO DE LUCRO"/>
    <s v="Plan de Gestión"/>
    <m/>
    <m/>
    <m/>
    <s v="Porcentaje de avance del documento técnico para la formulación de política de IVC en el distrito capital"/>
    <s v="Documento Técnico"/>
    <s v="pendiente"/>
    <m/>
    <m/>
    <m/>
    <m/>
    <m/>
    <s v="ND"/>
    <s v="ND"/>
    <s v="Creciente"/>
    <s v="Trimestral"/>
    <s v="Eficacia"/>
    <m/>
    <m/>
    <m/>
    <s v="ND"/>
    <n v="0.3"/>
    <n v="0.6"/>
    <n v="1"/>
    <m/>
    <s v="ND"/>
    <n v="0.3"/>
    <n v="0.4"/>
    <m/>
    <m/>
    <n v="0.3"/>
    <n v="0.1"/>
    <n v="0.1"/>
    <n v="0.1"/>
    <n v="0.3"/>
    <n v="0.1"/>
    <m/>
    <m/>
    <s v="Se estableció la metodología para recolectar información primaria que de cuenta de la problemática, la aplicación de encuestas a las entidades sin ánimo de lucro y ciudadanía en general y la realización de mesas de trabajo con las entidades definidas como actores.   /     Se realizó durante el mes de marzo una mesas de trabajo con la Secretaría de Educación con el fin de establecer la metodología de trabajo a seguir"/>
    <s v="Se efectuaron diferentes mesas de trabajo con las cuales se avanzó en la recolección de información, Durante el mes de abril se realizaron tres (3) mesas de trabajo con la Secretaría de Ambiente, Secretaría de Salud y Secretaría de Cultura, Recreación y Deporte a fin de socializar la metodología de participación en la construcción del documento técnico, obteniendo una respuesta favorable, producto de las cuales se delegaron representantes que apoyaron el desarrollo de las mesas de trabajo programadas. Adicionalmente, con la colaboración de la Secretaría de Planeación Distrital, se efectuó el taller sobre la formulación de políticas públicas en el marco de la Guía Metodológica, que tuvo la participación de los delegados de las cuatro (4) Secretarías y funcionarios de la Secretaría Jurídica."/>
    <m/>
    <m/>
  </r>
  <r>
    <x v="1"/>
    <x v="11"/>
    <s v="RESPALDO JURÍDICO QUE GENERA CONFIANZA. "/>
    <s v="INSPECCIÓN VIGILANCIA Y CONTROL ESAL"/>
    <s v="DIRECCIÓN DISTRITAL DE INSPECCIÓN, VIGILANCIA Y CONTROL DE PERSONAS JURÍDICAS SIN ÁNIMO DE LUCRO"/>
    <s v="Plan de Gestión"/>
    <m/>
    <m/>
    <m/>
    <s v="Porcentaje de avance en el fortalecmiento de un canal  de comunicaciónque optimice la atención a la ciudadanía"/>
    <m/>
    <m/>
    <m/>
    <m/>
    <m/>
    <m/>
    <m/>
    <m/>
    <m/>
    <s v="Suma"/>
    <s v="Trimestral"/>
    <s v="Eficacia"/>
    <m/>
    <m/>
    <m/>
    <s v="ND"/>
    <n v="1"/>
    <s v="CUMPLIDA"/>
    <m/>
    <m/>
    <s v="ND"/>
    <n v="1"/>
    <s v="CUMPLIDA"/>
    <m/>
    <m/>
    <m/>
    <m/>
    <m/>
    <m/>
    <m/>
    <m/>
    <m/>
    <m/>
    <m/>
    <m/>
    <m/>
    <m/>
  </r>
  <r>
    <x v="1"/>
    <x v="12"/>
    <s v="MODERNIZACIÓN DE SISTEMAS DE INFORMACIÓN. "/>
    <s v="GESTIÓN DE TIC"/>
    <s v="OFICINA DE TECNOLOGÍAS DE LA INFORMACIÓN Y LAS COMUNICACIONES "/>
    <m/>
    <s v="Plan de Gestión"/>
    <m/>
    <m/>
    <s v="Porcentaje de avance en la actualización del software administrativo y misional"/>
    <s v="% de actualización"/>
    <m/>
    <m/>
    <m/>
    <m/>
    <m/>
    <m/>
    <m/>
    <m/>
    <s v="Suma"/>
    <s v="Trimestral"/>
    <s v="Eficacia"/>
    <s v="por definir"/>
    <s v="por definir"/>
    <s v="Jefe Oficina TIC"/>
    <n v="0"/>
    <n v="0.35"/>
    <n v="0.35"/>
    <n v="0.3"/>
    <n v="0"/>
    <n v="0"/>
    <n v="0.35"/>
    <n v="0.44999999999999996"/>
    <m/>
    <m/>
    <n v="0.15"/>
    <n v="0.3"/>
    <n v="0.1"/>
    <n v="0.1"/>
    <n v="0.15"/>
    <n v="0.3"/>
    <m/>
    <m/>
    <m/>
    <s v="Se atendió y clasificó las solicitudes de los incidentes y requerimientos cuando se presenta la ocurrencia de mensajes de error no previstos durante las etapas de soporte y mantenimiento de los Sistemas Misionales, Administrativos por medio de la Herramienta de Soporte GLPI, resolviendo dudas, absolviendo consultas, solucionando inconvenientes, explicando la operatividad y realizando las pruebas respectivas, de tal forma que facilite la identificación de mantenimiento de los componentes requeridos, priorizando las soluciones del mismo en los tiempos establecidos para tal efecto y gestionar los incidentes reportadas con el fin de tener el registro de una base de conocimiento para los sistemas misionales y administrativos de la entidad. Por otra parte, se realizó una mesa de trabajo con los ingenieros Ingeniero Edgar Ovalle y los ingenieros que soportan los sistemas administrativos, para realizar un diagnóstico y afinamientos en la plataforma de bases de datos Oracle de la entidad, con el objeto de optimizar el software administrativo."/>
    <m/>
    <m/>
  </r>
  <r>
    <x v="1"/>
    <x v="13"/>
    <s v="OPTIMIZACIÓN DE PROCESOS"/>
    <s v="GESTIÓN DISCIPLINARIA DISTRITAL"/>
    <s v="DIRECCIÓN DISTRITAL DE ASUNTOS DISCIPLINARIOS"/>
    <s v="Plan de Gestión"/>
    <s v="Procesos"/>
    <m/>
    <m/>
    <s v="Porcentaje de avance en la implementación de la herramienta de seguimiento y control a coNDuctas con mayor incidencia disiciplinaria"/>
    <s v="Herramienta de seguimiento y control"/>
    <m/>
    <m/>
    <m/>
    <m/>
    <m/>
    <m/>
    <m/>
    <m/>
    <s v="Suma"/>
    <s v="Trimestral"/>
    <s v="Eficacia"/>
    <s v="Profesional universitario grado15"/>
    <s v="Profesional universitario grado15"/>
    <s v="Director (a) Distrital de Asuntos Disciplinarios"/>
    <s v="ND"/>
    <n v="0.6"/>
    <n v="0.4"/>
    <m/>
    <m/>
    <s v="ND"/>
    <n v="0.6"/>
    <n v="0.2"/>
    <m/>
    <m/>
    <n v="0.1"/>
    <n v="0.1"/>
    <n v="0.1"/>
    <n v="0.1"/>
    <n v="0.1"/>
    <n v="0.1"/>
    <m/>
    <m/>
    <s v="En el primer trimestre del año en curso la DDAD realizó 11 visitas a las oficinas de control interno disciplinario o las que cumplan sus funciones de las siguientes entidades: Secretaría Distrital de Salud, Instituto Distrital de la Participación y Acción Comunal IDPAC, Secretaría Distrital de Movilidad, Secretaría Distrital de Seguridad, Conviviencia y Justicia, UAE de Rehabilitación y Mantenimiento Vial UAERMV, UAE de Catastro Distrital UAECD, Bomberos, Secretaría Distrital de Planeación, Fondo de Prestaciones Económicas, cesantías y Pensiones FONCEP, Empresa de Transporte del Tercer Milenio Trasmilenio S.A, Secretaría Distrital del Hábitat. "/>
    <s v="En el segundo trimestre del año en curso la DDAD realizó 10 visitas a las oficinas de control interno disciplinario o las que cumplan sus funciones de las siguientes entidades: Instituto para la Economía Social -IPES-, Orquesta Filarmónica de Bogotá -OFB-, Jardín Botánico Jose Celestino Mutis -JBB-, Instituto Distrital de Desarrollo y Deporte -IDRD-, Caja de Vivienda Popular, Instituto para la Protección de la niñez y la juventud -IDIPRON- Instituto Desarrollo Urbano -IDU-, Instituto para la Investigación Educativa y el Desarrollo Pedagógico -IDEP-, Instituto Distrital de Turismo -IDT-, Unidad Administrativa Especial de Servicios Públicos UAESP"/>
    <m/>
    <m/>
  </r>
  <r>
    <x v="1"/>
    <x v="14"/>
    <s v="OPTIMIZACIÓN DE PROCESOS"/>
    <s v="GESTIÓN NORMATIVA Y CONCEPTUAL"/>
    <s v="DIRECCIÓN DISTRITAL DE DOCTRINA Y ASUNTOS NORMATIVOS"/>
    <s v="Plan de Gestión"/>
    <m/>
    <m/>
    <m/>
    <s v="Porcentaje de avance en la construcción y puesta en funcionamiento del comité de Doctrina."/>
    <s v="Construcción del Comité de Doctrina"/>
    <s v="Por definir"/>
    <s v="Por definir"/>
    <s v="Por definir"/>
    <s v="Por definir"/>
    <s v="Por definir"/>
    <s v="Por definir"/>
    <s v="Por definir"/>
    <s v="Por definir"/>
    <s v="Suma"/>
    <m/>
    <m/>
    <m/>
    <m/>
    <m/>
    <s v="ND"/>
    <n v="1"/>
    <s v="CUMPLIDA"/>
    <m/>
    <m/>
    <s v="ND"/>
    <n v="1"/>
    <s v="CUMPLIDA"/>
    <m/>
    <m/>
    <m/>
    <m/>
    <m/>
    <m/>
    <m/>
    <m/>
    <m/>
    <m/>
    <m/>
    <m/>
    <m/>
    <m/>
  </r>
  <r>
    <x v="1"/>
    <x v="15"/>
    <s v="POSICIONAMIENTO COMO ENTE RECTOR"/>
    <s v="GESTIÓN DE LAS COMUNICACIONES"/>
    <s v="DESPACHO SECRETARÍA JURÍDICA"/>
    <m/>
    <m/>
    <s v="Plan de Gestión"/>
    <s v="Plan de Gestión"/>
    <s v="Porcentaje de avance del Plan de Comunicaciones de la Secretaría Jurídica Distrital"/>
    <s v="Acciones"/>
    <s v="Acciones ejecutadas en el periodo"/>
    <s v="Total acciones programdas en el Plan de la vigencia"/>
    <s v="Son las acciones programadas y cumplidas del Plan de Comunicaciones"/>
    <s v="Acciones programadas y aprobadas necesarias para llevar a cabo el plan de Comunicaciones"/>
    <s v="Plan de Comunicaciones / Informes de gestión"/>
    <s v="Plan de Comunicaciones / Informes de gestión"/>
    <s v="ND"/>
    <s v="ND"/>
    <s v="Constante"/>
    <s v="Trimestral"/>
    <s v="Eficacia"/>
    <s v="Profesional Universitario Grado 18"/>
    <s v="Profesional Universitario Grado 18"/>
    <s v="Asesor (a) Despacho"/>
    <s v="ND"/>
    <n v="1"/>
    <n v="1"/>
    <n v="1"/>
    <n v="1"/>
    <s v="ND"/>
    <n v="1"/>
    <n v="0.5"/>
    <m/>
    <m/>
    <n v="0.25"/>
    <n v="0.25"/>
    <n v="0.25"/>
    <n v="0.25"/>
    <n v="0.25"/>
    <n v="0.25"/>
    <m/>
    <m/>
    <s v="1. Se realizaron estrategias comunicativas externas con el fin de contribuir a divulgar y posicionar ante la opinión pública a la Secretaría Jurídica Distrital como la máxima autoridad en materia jurídica en Bogotá._x000a__x000a_2. Generación de acciones estratégicas en redes sociales que permitan informar a la opinión pública sobre las actividades de la Secretaría Jurídica Distrital._x000a__x000a_3. Se realizo la seleccion del material de interes, difundido por los medios de comunicación para el conocimiento de la Secretaria Jurídica Distrital, Dalila Hernández Corzo, y la entidad."/>
    <s v="Se divulga información de interés para la opinión pública, respecto de la gestión de la Entidad ante los medios de comunicación y ciudadanía en general. Para el segundo trimestre de la vigencia, mediante la página www.secretariajuridica.gov.co y el twitter juridicadistri ,   la ciudadanía en general, servidores públicos y partes interesadas, tienen la oportunidad de obtener información en diferentes temas:_x000a_ 10 Actualizaciones en normatividad jurídica para el Distrito – Política e Informática Jurídica._x000a_ Día de la familia._x000a_ Fallo niega demanda que pretendía quitar derechos salariales a funcionarios del Distrito._x000a_ Investigación a dos entidades sin ánimo de lucro por desviación de su objeto social._x000a_ Dirección de Asuntos Disciplinarios superó meta del segundo trimestre en orientación a servidores públicos._x000a_ Secretaría Jurídica Distrital comprometida con la defensa del régimen salariales de los servidores del Distrito._x000a_ Se incrementan los controles a entidades sin ánimo de lucro._x000a_ Ahorros representativos de la Bogotá Jurídica._x000a_ Distrito dará mayor puntaje a licitantes con trabajadores en situación de discapacidad._x000a_ Estrategias para la Implementación del Modelo Integrado de Planeación y Gestión – MIPG._x000a_ |Portafolio de Bienes y Servicios – Secretaria Jurídica Distrital."/>
    <m/>
    <m/>
  </r>
  <r>
    <x v="1"/>
    <x v="16"/>
    <s v="OPTIMIZACIÓN DE PROCESOS"/>
    <s v="PLANEACIÓN Y MEJORA CONTINUA"/>
    <s v="OFICINA ASESORA DE PLANEACIÓN"/>
    <s v="Plan de Gestión"/>
    <m/>
    <m/>
    <m/>
    <s v="Porcentaje de avance en el diseño de una estrategia que mejore la gestión institucional en la SJD"/>
    <s v="Estrategia de mejora institucional"/>
    <s v="Diseño de una estrategia que mejore la gestión institucional en la SJD"/>
    <s v="N.A."/>
    <s v="Propuesta de mejora institucional"/>
    <s v="N.A."/>
    <s v="Plan de Trabajo de la Oap"/>
    <s v="N.A."/>
    <s v="ND"/>
    <s v="ND"/>
    <s v="Creciente"/>
    <s v="Trimestral"/>
    <s v="Eficacia"/>
    <m/>
    <m/>
    <m/>
    <s v="ND"/>
    <n v="0.3"/>
    <n v="0.7"/>
    <m/>
    <m/>
    <s v="ND"/>
    <n v="0.3"/>
    <n v="0.4"/>
    <m/>
    <m/>
    <n v="0.15"/>
    <n v="0.25"/>
    <n v="0.25"/>
    <n v="0.35"/>
    <n v="0.15"/>
    <n v="0.25"/>
    <m/>
    <m/>
    <m/>
    <s v="Se adelantaron varias actividades que apuntan a la mejores practicas de la gestión institucional de la SJD : _x000a_- Divulgación de piezas comunicacionales que evidencian logros y resultados alcanzados por la entidad._x000a_- Divulgación de videos en donde se presentan los Bienes y Servicios de la Entidad. _x000a_- Seguimiento al cumplimiento de actividades del PAAC de la Secretaría Jurídica Distrital, a partir de la revisión constante a las actividades de responsabilidad de la Oficina Asesora de Planeación para desarrollar en el mes de junio de 2018.._x000a_- Se efectuó retroalimentación a las diferentes áreas responsables de los temas, se consolidó y se divulgó el primer seguimiento del Plan Anticorrupción y de Atención al Ciudadano 2018._x000a_- Ley de Transparencia: publicación de documentos del sistema integrado de gestión en la intranet, noticias y otros documentos en la página web, de acuerdo de los requisitos de la ley de transparencia y las necesidades de la Oficina Asesora de Planeación._x000a_-Liderado por la Oficina Asesora de Planeación, se consolida el Portafolio de Bienes y Servicios de la Secretaría Jurídica Distrital._x000a_- Participación en : Política Pública LGBTI, Política Pública de Discapacidad, Plan Estadístico de Bogotá, Política Pública Distrital de Transparencia, Integridad y no Tolerancia con la Corrupción, Plan Institucional de Gestión Ambiental –PIGA. "/>
    <m/>
    <m/>
  </r>
  <r>
    <x v="1"/>
    <x v="17"/>
    <s v="MODERNIZACIÓN DE SISTEMAS DE INFORMACIÓN. "/>
    <s v="GESTIÓN JURÍDICA DISTRITAL"/>
    <s v="DIRECCIÓN DISTRITAL DE POLÍTICA E INFORMÁTICA JURÍDICA"/>
    <s v="Plan de Gestión"/>
    <m/>
    <m/>
    <m/>
    <m/>
    <m/>
    <m/>
    <m/>
    <m/>
    <m/>
    <m/>
    <m/>
    <m/>
    <m/>
    <s v="Suma"/>
    <s v="Trimestral"/>
    <s v="Eficacia"/>
    <m/>
    <m/>
    <m/>
    <s v="ND"/>
    <n v="1"/>
    <n v="0"/>
    <n v="0"/>
    <n v="0"/>
    <s v="ND"/>
    <n v="1"/>
    <s v="CUMPLIDO"/>
    <m/>
    <m/>
    <m/>
    <m/>
    <m/>
    <m/>
    <m/>
    <m/>
    <m/>
    <m/>
    <s v="del CAD de la 30 y correo electrónico”. Ver Plan de trabajo."/>
    <m/>
    <m/>
    <m/>
  </r>
  <r>
    <x v="1"/>
    <x v="18"/>
    <s v="POSICIONAMIENTO COMO ENTE RECTOR"/>
    <s v="GESTIÓN JUDICIAL Y EXTRAJUDICIAL DEL DISTRITO"/>
    <s v="DIRECCIÓN DISTRITAL DE DEFENSA JUDICIAL Y PREVENCIÓN DEL DAÑO ANTIJURÍDICO"/>
    <s v="Plan de Gestión"/>
    <m/>
    <m/>
    <m/>
    <s v="Porcentaje de Entidades Distritales con seguimiento a la información registrada en SIPROJ"/>
    <s v="Entidades Distritales"/>
    <s v="Cantidades de entidades con seguimiento "/>
    <s v="Total entidades registradas en siprojweb con actividades"/>
    <s v="Entidades con seguimiento con las cuales se realizan actividades de mejoramiento de la información registrada en el siprojweb"/>
    <s v="Sumatoria de las Entidades con seguimiento con las cuales se realizan actividades de mejoramiento de la información registrada en el siprojweb"/>
    <s v="SIPROJWEB"/>
    <s v="SIPROJWEB"/>
    <s v="ND"/>
    <s v="ND"/>
    <s v="Constante"/>
    <s v="Trimestral"/>
    <s v="Eficacia"/>
    <s v="Profesional Universitario Grado 1"/>
    <s v="Profesional Universitario Grado 1"/>
    <s v="Director(a) Distirtal de Defensa Judicial y Prevención del Daño Antijurídico  "/>
    <s v="ND"/>
    <n v="1"/>
    <n v="1"/>
    <n v="1"/>
    <n v="1"/>
    <s v="ND"/>
    <n v="1"/>
    <n v="0.25"/>
    <m/>
    <m/>
    <n v="0.25"/>
    <n v="0.25"/>
    <n v="0.25"/>
    <n v="0.25"/>
    <n v="0.25"/>
    <n v="0.25"/>
    <m/>
    <m/>
    <s v="Se Proyectaron y presentararon los documentos procesales necesarios para la adecuado representación y Defensa de los intereses del D.C. . Durante el primer trimestre de 2018 se programaron 90 audiencias en los diferentes despachos, las cuales fueron atendidas por los abogados de Representación de la Dirección. Los abogados de representación realizaron 17 fichas de conciliación y 3 de pacto de cumplimiento. Los abogados asistieron a 9 entidades distritales para realizar acompañamiento a los Comites de Conciliación. De igual manera presentaron los informes mensuales correspondientes a las actividades realizadas durante el periodo"/>
    <s v="Durante el Trimestre se notificaron y registraron en SIPROJ 473 procesos judiciales, 190 Conciliaciones Judiciales, 22 subsanaciones a Conciliaciones Extrajudiciales. y se gestionaron 1415 tutelas. Se realizaron 24 mesas de seguimiento con la participación de 19 entidades y 147_x000a_funcionarios. Se realizaron 22 mesas de trabajo relacionadas con el tema contable y en las cuales se solicita la participación del área financiera y jurídica de 19 entidades y 68 funcionarios. Se realizaron 47 sesiones de capacitación a usuarios nuevos con la participación de 36_x000a_entidades y 83 funcionarios. Se realizaron 18 mesas de trabajo y seguimiento a procesos penales con la participación de 16 entidades y 53 funcionarios. Se crearon 30 usuarios nuevos y se activaron 66 usuarios de diferentes entidades. Se realizaron las parametrizaciones_x000a_solicitadas por los usuarios. Se realizaron 4 mesas de trabajo con Secretaría de Hacienda para adelantar el desarrollo de la nueva metodología de contingente judicial. Se participó en 4 mesas de trabajo con la firma INDUDATA para el levantamiento de requerimientos para el_x000a_desarrollo del nuevo sistema de información. Se realizó análisis de Informe de Gestión de las Entidades Distritales. "/>
    <m/>
    <m/>
  </r>
  <r>
    <x v="0"/>
    <x v="19"/>
    <s v="RESPALDO JURÍDICO QUE GENERA CONFIANZA. "/>
    <s v="GESTIÓN JUDICIAL Y EXTRAJUDICIAL DEL DISTRITO"/>
    <s v="DIRECCIÓN DISTRITAL DE DEFENSA JUDICIAL Y PREVENCIÓN DEL DAÑO ANTIJURÍDICO"/>
    <s v="Plan de Desarrollo"/>
    <s v="Proyecto de Inversión 7501"/>
    <s v="PMR"/>
    <s v="procesos"/>
    <s v="División del valor de las pretensiones indexadas de los procesos terminados en el periodo de análisis"/>
    <s v="Nivel de ahorro"/>
    <s v="Valor de las pretenciones indexadas de los procesos terminados a favor del distrto"/>
    <s v="Valor total de las pretensiones indexadas de los procesos terminados durante el periodo de análisis, en el Distrto Capital"/>
    <s v="Sumatoria del valor de las pretensiones indexadas de los procesos terminados con sentencia ejecutoriada favorable al D.C."/>
    <s v="Sumatoria del valor de las pretensiones indexadas de los procesos terminados, desde el 1 de enero de 2016 hasta la fecha de análisis"/>
    <s v="Sistema de Información de Procesos Judiciales  SIPROJ WEB - Bogotá. "/>
    <s v="Sistema de Información de Procesos Judiciales  SIPROJ WEB - Bogotá. "/>
    <n v="0.82"/>
    <s v="Sistema de Información de Procesos Judiciales  SIPROJ WEB - Bogotá. "/>
    <s v="Constante"/>
    <s v="Trimestral"/>
    <s v="Eficiencia"/>
    <s v="Profesional Universitario Grado 1"/>
    <s v="Profesional Universitario Grado 1"/>
    <s v="Director(a) Distirtal de Defensa Judicial y Prevención del Daño Antijurídico  "/>
    <n v="0.82"/>
    <n v="0.82"/>
    <n v="0.82"/>
    <n v="0.82"/>
    <n v="0.82"/>
    <n v="0.9"/>
    <n v="0.89"/>
    <n v="0.89"/>
    <m/>
    <m/>
    <n v="0.82"/>
    <n v="0.82"/>
    <n v="0.82"/>
    <n v="0.82"/>
    <n v="0.89"/>
    <n v="0.89"/>
    <m/>
    <m/>
    <s v="A 31 de marzo de 2018 se logró el 89% de eficiencia fiscal, representado en el valor de las pretensiones indexadas de los procesos que finalizaron con fallo a favor de las entidades del Distrito Capital. Se identificaron 29 procesos de mayor impacto cuyo cumplimiento se encuentra en seguimiento por parte de la Dirección de Defensa Judicial. Se asistió a 7 audiencias de cumplimiento. Se participó en 7 comités de verificación con órganos de control. De igual manera, se participó en la coordinación de 27 mesas de trabajo con las diferentes entidades distritales vinculas en el cumplimiento de sentencias. Durante el primer trimestre de 2018 la Dirección Distrital de Defensa Judicial y Prevención del Daño Antijurídico realizó acompañamiento a diferentes entidades distritales en temas de impacto para el Distrito. El impacto del éxito de eficiencia fiscal acumulado en términos de pretensiones indexadas ha permitido ahorrar a la ciudad $1.8 Billones de pesos y el D.C. ha sido condenado en 225 mil millones de pesos, lo cual representa un éxito del 89%.  Como población beneficiada se identifica a la ciudadanía en general ya que se puede beneficiar con nuevos proyectos sociales en educación y salud. "/>
    <s v="LOGRO EFICIENCIA FISCAL A JUNIO DE 2018: A la fecha, se mantiene el nivel de eficiencia fiscal el cual se ubica en el 89% representado en el valor de las pretensiones indexadas de los procesos que finalizaron con fallo a favor de las entidades del Distrito Capital._x000a_BENEFICIOS: El impacto del éxito de eficiencia fiscal acumulado en términos de pretensiones indexadas ha permitido ahorrar a la ciudad $2.0 Billones de pesos y el D.C. ha sido condenado en 238 mil millones de pesos, lo cual representa una eficiencia fiscal del 89%."/>
    <m/>
    <m/>
  </r>
  <r>
    <x v="1"/>
    <x v="20"/>
    <s v="OPTIMIZACIÓN DE PROCESOS"/>
    <s v="GESTIÓN JURÍDICA DISTRITAL"/>
    <s v="SUBSECRETARÍA JURÍDICA DISTRITAL"/>
    <s v="Plan de Gestión"/>
    <m/>
    <m/>
    <m/>
    <s v="Porcentaje de ejecución presupuestal del proyecto 7501"/>
    <s v="ejecución presupuestal "/>
    <s v="Valor de Registros presupuestales expedidos"/>
    <s v="Presupuesto disponible"/>
    <s v="Valor acumulado de los registros presupuestales expedidos por el proyecto 7501"/>
    <s v="Valor de la asignación inicial menos reducciones o traslados presupuestales "/>
    <s v="Secretaría de Hacienda Distrital, reporte PRDEIS"/>
    <s v="Secretaría de Hacienda Distrital, reporte PRDEIS"/>
    <n v="0.86409999999999998"/>
    <s v="Secretaría de Hacienda Distrital, reporte PRDEIS"/>
    <s v="Constante"/>
    <s v="Trimestral"/>
    <s v="Eficacia"/>
    <s v="PROFESIONAL ESPECIALIZADO DIRECCIUÓN CORPORATIVA"/>
    <s v="PROFESIONAL ESPECIALIZADO SUBSECRETARÍA"/>
    <s v="SUBSECRETARIO DE DESPACHO"/>
    <s v="ND"/>
    <n v="0.95"/>
    <n v="0.95"/>
    <n v="0.95"/>
    <n v="0.95"/>
    <s v="ND"/>
    <n v="0.98"/>
    <n v="0.78"/>
    <m/>
    <m/>
    <n v="0.65"/>
    <n v="0.75"/>
    <n v="0.85"/>
    <n v="0.95"/>
    <n v="0.72"/>
    <n v="0.78"/>
    <m/>
    <m/>
    <m/>
    <s v="El Proyecto alcanzó una ejecución del 78,41% sobrepasando la meta establecida para el trimestre que fue del 75%, El impacto es significativo, tal y como se puede observar en el desarrollo de las metas físicas y presupuestales del proyecto que muchas de ellas sobrepasaron las expectativas fijadas para el trimestre."/>
    <m/>
    <m/>
  </r>
  <r>
    <x v="1"/>
    <x v="21"/>
    <s v="POSICIONAMIENTO COMO ENTE RECTOR"/>
    <s v="GESTIÓN JUDICIAL Y EXTRAJUDICIAL DEL DISTRITO"/>
    <s v="DIRECCIÓN DISTRITAL DE DEFENSA JUDICIAL Y PREVENCIÓN DEL DAÑO ANTIJURÍDICO"/>
    <s v="Plan de Gestión"/>
    <m/>
    <m/>
    <m/>
    <s v="Sumatoria de documentos de análisis orientados a la prevención de Daño antijurídico"/>
    <s v="Documento de Análisis"/>
    <s v="Cantidad de proyectos normativos elaborados "/>
    <s v="NA"/>
    <s v="Documentos elaborados que contienen directrices o proyectos normativos de representación judicial y ectrajudicial para la Administración Distrital"/>
    <s v="NA"/>
    <s v="Por definir"/>
    <s v="Por definir"/>
    <n v="2"/>
    <s v="Por definir"/>
    <s v="Suma"/>
    <s v="Trimestral"/>
    <s v="Eficacia"/>
    <s v="Profesional Universitario Grado 1"/>
    <s v="Profesional Universitario Grado 1"/>
    <s v="Director(a) Distirtal de Defensa Judicial y Prevención del Daño Antijurídico  "/>
    <s v="ND"/>
    <n v="2"/>
    <n v="2"/>
    <n v="2"/>
    <n v="2"/>
    <s v="ND"/>
    <n v="7"/>
    <n v="1"/>
    <m/>
    <m/>
    <n v="0"/>
    <n v="1"/>
    <n v="0"/>
    <n v="1"/>
    <n v="0"/>
    <n v="1"/>
    <m/>
    <m/>
    <s v="Se encuentra en selección del tema sobre el cual se van a realizar dichos documentos. Sin embargo, se relacionan los actos administrativos que se han proyectado desde la Dirección Distrital de Defensa Judicial y Prevención del Daño Antijurídico (8 Circulares)"/>
    <s v="Decreto 2012 5-04-2018 • Por medio del cual se establecen disposiciones para el ejercicio de la representación judicial y extrajudicial de las Entidades del Nivel Central de Bogotá, D.C., se efectúan unas delegaciones y se dictan otras disposiciones._x000a_Directiva 15 31-05-2018 Lineamientos Para la Prevención del Daño Antijurídico en materia de Contrato Realidad._x000a_Adicionalmente desde la Direción Distrital de Defensa Judicial y Prevención del Daño Antijurídico se proyecto: Resolucion 45 del 24-05-2018, Resolución 49 del 29-05-2018 y las Circulares 13, 15 y 17. "/>
    <m/>
    <m/>
  </r>
  <r>
    <x v="1"/>
    <x v="22"/>
    <s v="OPTIMIZACIÓN DE PROCESOS"/>
    <s v="PLANEACIÓN Y MEJORA CONTINUA"/>
    <s v="DIRECCIÓN DE GESTIÓN CORPORATIVA"/>
    <s v="Plan de Gestión"/>
    <m/>
    <m/>
    <m/>
    <s v="Porcentaje de avance de entrega de la propuesta de mejora continua de la Dirección de Gestión Corporativa"/>
    <s v="propuesta de mejora"/>
    <s v="Por definir"/>
    <s v="Por definir"/>
    <s v="Por definir"/>
    <s v="Por definir"/>
    <s v="Por definir"/>
    <s v="Por definir"/>
    <s v="Por definir"/>
    <s v="Por definir"/>
    <s v="Suma"/>
    <s v="Trimestral"/>
    <s v="Eficacia"/>
    <m/>
    <m/>
    <m/>
    <s v="ND"/>
    <n v="1"/>
    <s v="CUMPLIDA"/>
    <m/>
    <m/>
    <s v="ND"/>
    <n v="1"/>
    <s v="CUMPLIDA"/>
    <m/>
    <m/>
    <m/>
    <m/>
    <m/>
    <m/>
    <m/>
    <m/>
    <m/>
    <m/>
    <m/>
    <m/>
    <m/>
    <m/>
  </r>
  <r>
    <x v="1"/>
    <x v="23"/>
    <s v="POSICIONAMIENTO COMO ENTE RECTOR"/>
    <s v="GESTIÓN JURÍDICA DISTRITAL"/>
    <s v="SUBSECRETARÍA JURÍDICA DISTRITAL"/>
    <s v="Plan de Gestión"/>
    <m/>
    <m/>
    <m/>
    <m/>
    <m/>
    <m/>
    <m/>
    <m/>
    <m/>
    <m/>
    <m/>
    <m/>
    <m/>
    <s v="Suma"/>
    <m/>
    <m/>
    <m/>
    <m/>
    <m/>
    <m/>
    <m/>
    <m/>
    <n v="1"/>
    <m/>
    <m/>
    <m/>
    <m/>
    <m/>
    <m/>
    <m/>
    <m/>
    <m/>
    <m/>
    <m/>
    <m/>
    <m/>
    <m/>
    <m/>
    <m/>
    <m/>
    <m/>
  </r>
  <r>
    <x v="1"/>
    <x v="24"/>
    <s v="MODERNIZACIÓN DE SISTEMAS DE INFORMACIÓN. "/>
    <s v="INSPECCIÓN VIGILANCIA Y CONTROL ESAL"/>
    <s v="DIRECCIÓN DISTRITAL DE INSPECCIÓN, VIGILANCIA Y CONTROL DE PERSONAS JURÍDICAS SIN ÁNIMO DE LUCRO"/>
    <s v="Plan de Gestión"/>
    <m/>
    <m/>
    <m/>
    <s v="Porcentaje de avance de la estrategia para la optimización del SIPEJ"/>
    <m/>
    <m/>
    <m/>
    <m/>
    <m/>
    <m/>
    <m/>
    <m/>
    <m/>
    <s v="Suma"/>
    <s v="Trimestral"/>
    <s v="Eficacia"/>
    <m/>
    <m/>
    <m/>
    <s v="ND"/>
    <n v="1"/>
    <s v="CUMPLIDA"/>
    <m/>
    <m/>
    <s v="ND"/>
    <n v="1"/>
    <s v="CUMPLIDA"/>
    <m/>
    <m/>
    <m/>
    <m/>
    <m/>
    <m/>
    <m/>
    <m/>
    <m/>
    <m/>
    <m/>
    <m/>
    <m/>
    <m/>
  </r>
  <r>
    <x v="1"/>
    <x v="25"/>
    <s v="POSICIONAMIENTO COMO ENTE RECTOR"/>
    <s v="PLANEACIÓN Y MEJORA CONTINUA"/>
    <s v="OFICINA ASESORA DE PLANEACIÓN"/>
    <s v="Plan de Gestión"/>
    <m/>
    <m/>
    <m/>
    <s v="Número de estrategias de posicionamiento de la OAP"/>
    <s v="Estrategias de posicionamiento"/>
    <s v="Número de estrategias de posicionamiento estructuradas por la OAP"/>
    <s v="N.A."/>
    <s v="Cantidad de estrategias de posicionamiento de la gestión de la OAP, estructuradas"/>
    <s v="N.A."/>
    <s v="Informe de gestión de la OAP"/>
    <s v="N.A."/>
    <s v="ND"/>
    <s v="ND"/>
    <s v="Suma"/>
    <s v="Semestral"/>
    <s v="Eficacia"/>
    <m/>
    <m/>
    <m/>
    <s v="ND"/>
    <s v="ND"/>
    <n v="1"/>
    <n v="1"/>
    <m/>
    <s v="ND"/>
    <s v="ND"/>
    <n v="0"/>
    <m/>
    <m/>
    <n v="0"/>
    <n v="0"/>
    <n v="0.4"/>
    <n v="0.6"/>
    <n v="0"/>
    <n v="0"/>
    <m/>
    <m/>
    <m/>
    <m/>
    <m/>
    <m/>
  </r>
  <r>
    <x v="0"/>
    <x v="26"/>
    <s v="POSICIONAMIENTO COMO ENTE RECTOR"/>
    <s v="GESTIÓN JUDICIAL Y EXTRAJUDICIAL DEL DISTRITO"/>
    <s v="DIRECCIÓN DISTRITAL DE DEFENSA JUDICIAL Y PREVENCIÓN DEL DAÑO ANTIJURÍDICO"/>
    <s v="Plan de Desarrollo"/>
    <s v="Resultado"/>
    <s v="Procesos"/>
    <m/>
    <s v="Demandas ganadas por el Distrito / Total demandas X 100"/>
    <s v="Demandas ganadas"/>
    <s v="Total demandas contra el Distrito, casos ganados por el Distrito"/>
    <s v="Total demandas contra el Distrito"/>
    <s v="Por definir"/>
    <s v="Por definir"/>
    <s v="Sistema de Información de Procesos Judiciales  SIPROJ WEB - Bogotá. "/>
    <s v="Sistema de Información de Procesos Judiciales  SIPROJ WEB - Bogotá. "/>
    <n v="0.82"/>
    <s v="Sistema de Información de Procesos Judiciales  SIPROJ WEB - Bogotá. "/>
    <s v="Constante"/>
    <s v="Trimestral"/>
    <s v="Eficiencia"/>
    <s v="Profesional Universitario Grado 1"/>
    <s v="Profesional Universitario Grado 1"/>
    <s v="Director(a) Distirtal de Defensa Judicial y Prevención del Daño Antijurídico  "/>
    <n v="0.82"/>
    <n v="0.82"/>
    <n v="0.82"/>
    <n v="0.82"/>
    <n v="0.82"/>
    <n v="0.89"/>
    <n v="0.87270000000000003"/>
    <n v="0.86"/>
    <m/>
    <m/>
    <n v="0.82"/>
    <n v="0.82"/>
    <n v="0.82"/>
    <n v="0.82"/>
    <n v="0.86880000000000002"/>
    <n v="0.8589"/>
    <m/>
    <m/>
    <s v="Se recibieron 140 fallos de sentencias los cuales los cuales fueron remitidos a las entidades competentes. Se realizaron 1193 gestiones relacionadas con tutelas: 1012 traslados, 97 archivos y 84 Tutelas que son representadas directamente por abogados de representación judicial. El impacto del éxito de eficiencia fiscal acumulado en términos de pretensiones indexadas ha permitido ahorrar a la ciudad $1.8 Billones de pesos y el D.C. ha sido condenado en 225 mil millones de pesos, lo cual representa un éxito del 89%. La ciudadanía en general ya que se puede beneficiar con nuevos proyectos sociales en educación y salud"/>
    <s v="LOGRO DE ÉXITO PROCESAL A JUNIO DE 2018: A la fecha El Distrito Capital presenta 5.117 procesos terminados: 4.395 favorables y 722 desfavorables alcanzando un éxito procesal cualitativo del 85.89%."/>
    <m/>
    <m/>
  </r>
  <r>
    <x v="1"/>
    <x v="27"/>
    <s v="OPTIMIZACIÓN DE PROCESOS"/>
    <s v="GESTIÓN FINANCIERA"/>
    <s v="DIRECCIÓN DE GESTIÓN CORPORATIVA"/>
    <m/>
    <m/>
    <s v="Procesos"/>
    <m/>
    <s v="Porcentaje de ejecución presupuestal"/>
    <s v="presupuesto ejecutado"/>
    <s v="Presupuesto ejecutado"/>
    <s v="Presupuesto disponible"/>
    <s v="Valor acumulado de los registros presupuestales"/>
    <s v="Resultado de la apropiación inicial y las modificaciones que se den a la apropiación (suspenciones, reducciones, adiciones)"/>
    <s v="SECRETARÍA DE HACIEndA - REPORTE PREDIS"/>
    <s v="SECRETARÍA DE HACIEndA - REPORTE PREDIS"/>
    <n v="0.63"/>
    <s v="SECRETARÍA DE HACIEndA - REPORTE PREDIS 2016"/>
    <s v="Creciente"/>
    <s v="Trimestral"/>
    <s v="Eficacia"/>
    <s v="Profesional Universitario"/>
    <s v="Profesional Especializado"/>
    <s v="Director (a) de Gestión Corporativa"/>
    <s v="ND"/>
    <n v="0.9"/>
    <n v="0.92"/>
    <n v="0.93"/>
    <n v="0.94"/>
    <s v="ND"/>
    <n v="0.76890000000000003"/>
    <n v="0.41799999999999998"/>
    <m/>
    <m/>
    <n v="0.25"/>
    <n v="0.3"/>
    <n v="0.5"/>
    <n v="0.82"/>
    <n v="0.35"/>
    <n v="0.41799999999999998"/>
    <m/>
    <m/>
    <s v="En enero de 2018, Tesorería Distrital pago las cuentas por pagar que la SJD emitió a 29 de diciembre de 2018.  _x000a__x000a_Las Reservas de los Contratos de Combustibles y Mantenimiento de vehículos se están ejecutando conforme a los gastos que los carros asignados a la Secretaría Jurídica Distrital demandan._x000a__x000a_A la fecha se tienen los saldos iniciales a 1 de enero de 2018 aplicando el nuevo marco normativo contable de la SJD_x000a_"/>
    <s v="Se reporta el  cumplimiento de lo programado (Programado 30%) dado que se superó el porcentaje de ejecución (Ejecutado 42%) para el segundo trimestre , teniendo en cuenta que los gastos de Funcionamiento superaron el porcentaje programado para el segundo trimestre debido a la interacción constante entre el proceso de Gestión Contractual y Gestión Financiera, por lo anterior a la fecha se tienen:_x000a_- Comprometido (41,8%) _x000a_- Girados (29%)_x000a_"/>
    <m/>
    <m/>
  </r>
  <r>
    <x v="1"/>
    <x v="28"/>
    <s v="OPTIMIZACIÓN DE PROCESOS"/>
    <s v="GESTIÓN NORMATIVA Y CONCEPTUAL"/>
    <s v="DIRECCIÓN DISTRITAL DE DOCTRINA Y ASUNTOS NORMATIVOS"/>
    <s v="Plan de Gestión"/>
    <m/>
    <m/>
    <m/>
    <s v="Porcentaje de Implementación de la herramienta de seguimiento de la DDDAN"/>
    <s v="Herramienta de Seguimiento"/>
    <s v="Por definir"/>
    <s v="Por definir"/>
    <s v="Por definir"/>
    <s v="Por definir"/>
    <s v="Por definir"/>
    <s v="Por definir"/>
    <s v="Por definir"/>
    <s v="Por definir"/>
    <s v="Suma"/>
    <m/>
    <m/>
    <m/>
    <m/>
    <m/>
    <s v="ND"/>
    <n v="0.6"/>
    <n v="0.4"/>
    <m/>
    <m/>
    <s v="ND"/>
    <n v="0.6"/>
    <n v="1"/>
    <m/>
    <m/>
    <n v="0.4"/>
    <n v="0.6"/>
    <n v="0"/>
    <n v="0"/>
    <n v="0.4"/>
    <n v="0.6"/>
    <m/>
    <m/>
    <s v="Se realizo la migrarción de  la información en herramienta de seguimiento de Microsoft Excel a Drive de Google (20%) e incorporación de nuevas funcionalidades / Realizar Pruebas de confiabilidad de la Información (20%). "/>
    <s v="Durante el segundo trimestre se desarrollaron las tareas de: 1) evaluar la unificación de las_x000a_herramientas de seguimiento (20%), la cual se realizó mediante capacitaciones_x000a_desarrolladas por la empresa Xertica, en las que, a partir del conocimiento de las posibles_x000a_funcionalidades, se plantearon sugerencias para la unificación7. 2) Proponer una_x000a_metodología de unificación de herramientas, a través de una propuesta presentada por la_x000a_empresa Xertica, la cual se basó en las capacitaciones y reuniones previas8. 3) Unificar la_x000a_herramienta de seguimiento en google drive con base en el trabajo previo realizado9, la cual_x000a_se encuentra disponible en el enlace electrónico_x000a_https://drive.google.com/open?id=1GtAGCrWSChhQ7ekILBG3S7lHtPSSojOIapMPHS0_O_x000a_I8.                     / META CUMPLIDA"/>
    <m/>
    <m/>
  </r>
  <r>
    <x v="1"/>
    <x v="29"/>
    <s v="POSICIONAMIENTO COMO ENTE RECTOR"/>
    <s v="GESTIÓN DEL TALENTO HUMANO"/>
    <s v="DIRECCIÓN DE GESTIÓN CORPORATIVA"/>
    <s v="Plan de Gestión"/>
    <m/>
    <m/>
    <m/>
    <s v="Porcentaje de avance en la implementación de un modelo de gestión del talento humano."/>
    <s v="Modelo de Gestión del Talento Humano de "/>
    <s v="Por definir"/>
    <s v="Por definir"/>
    <s v="Por definir"/>
    <s v="Por definir"/>
    <s v="Por definir"/>
    <s v="Por definir"/>
    <s v="Por definir"/>
    <s v="Por definir"/>
    <s v="Creciente"/>
    <s v="Trimestral"/>
    <s v="Eficacia"/>
    <m/>
    <m/>
    <m/>
    <s v="ND"/>
    <n v="0.25"/>
    <n v="0.75"/>
    <n v="0.9"/>
    <n v="1"/>
    <s v="ND"/>
    <n v="0.25"/>
    <n v="0.25"/>
    <m/>
    <m/>
    <n v="0"/>
    <n v="0.25"/>
    <n v="0.25"/>
    <n v="0.25"/>
    <n v="0"/>
    <n v="0.25"/>
    <m/>
    <m/>
    <s v="Se tiene proyectado avance a partir del segundo trimestre, no obstante en conjunto con la oficina Asesora de Planeación procede a desarrollar una mesa de trabajo con la Dirección de Gestión Corporativa con el fin de definir los puntos a desarrollar de manera mancomunada para la implementación del Modelo Integrado de Planeación y Gestión, identificando así que la participación de la DGC es vital en el componente de talento humano, para ello la DGC procede a poner a disposición los recursos necesarios (Físico y Económicos) para  cumplimiento de los requisitos establecidos en el componente de Talento Humano de Modelo Integrado de Planeación y Gestión. _x000a__x000a_Respecto del análisis de Cargas a efectuar en la Organización se ha recibido una propuesta de parte de una empresa consultora, la cual nos da un punto de vista económico para proceder con la contratación a partir del segundo semestre del año en curso._x000a_"/>
    <s v="herramientas de seguimiento (20%), la cual se realizó mediante capacitaciones"/>
    <m/>
    <m/>
  </r>
  <r>
    <x v="1"/>
    <x v="30"/>
    <s v="OPTIMIZACIÓN DE PROCESOS"/>
    <s v="GESTIÓN DOCUMENTAL"/>
    <s v="DIRECCIÓN DE GESTIÓN CORPORATIVA"/>
    <m/>
    <s v="Plan de Gestión"/>
    <s v="Procesos"/>
    <m/>
    <s v="Avance en la implementación del Modelo de Gestión Documental de la SJD"/>
    <s v="Modelo de gestión documental sostenible"/>
    <s v="Fases del modelo de gestión documental implementadas"/>
    <s v="Total de fases definidas para la implementación  del MGD"/>
    <s v="Número de fases implementadas en su totalidad, del modelo de Gestión Documental MGD"/>
    <s v="Fases definidas en el Plan de Trabajo, necesarias para implementar el MGD"/>
    <s v="Plan de Trabajo para la implementación del MGD"/>
    <s v="Plan de Trabajo para la implementación del MGD"/>
    <s v="ND"/>
    <s v="ND"/>
    <s v="Suma"/>
    <s v="Trimestral"/>
    <s v="Eficacia"/>
    <s v="Auxiliar administrativo DGC"/>
    <s v="Profesional Especializado DGC"/>
    <s v="Director (a) de Gestión Corporativa"/>
    <s v="ND"/>
    <n v="0.5"/>
    <n v="0.4"/>
    <n v="0.1"/>
    <n v="0"/>
    <s v="ND"/>
    <n v="0.5"/>
    <s v="ARMONIZADO"/>
    <m/>
    <m/>
    <m/>
    <m/>
    <m/>
    <m/>
    <m/>
    <m/>
    <m/>
    <m/>
    <s v="Este indicador fue armonizado con el indicador de herramientas AVANCE EN LA IMPLEMENTACIÓN DE LAS HERRAMIENTAS DE GESTIÓN Y ADMINISTRATIVAS y se le hara seguimiento a travez del indicador mencionado. "/>
    <s v="desarrolladas por la empresa Xertica, en las que, a partir del conocimiento de las posibles"/>
    <m/>
    <m/>
  </r>
  <r>
    <x v="0"/>
    <x v="31"/>
    <s v="OPTIMIZACIÓN DE PROCESOS"/>
    <s v="PLANEACIÓN Y MEJORA CONTINUA"/>
    <s v="OFICINA ASESORA DE PLANEACIÓN"/>
    <m/>
    <s v="Proyecto de Inversión 7502"/>
    <m/>
    <m/>
    <s v="Porcentaje de implementación del Sistema Integrado de Gestión de la Secretaría Jurídica"/>
    <s v="Porcentaje de Implementación"/>
    <s v="Etapas realizadas para la implementación del SIG"/>
    <s v="Etapas definidas para la implementación del SIG"/>
    <s v="Se definieron etapas de implementación, articulación y mantenimiento"/>
    <s v="Etapas culminadas conforme a las especificaciones"/>
    <s v="Informe de gestión de la OAP"/>
    <s v="Plan de Trabajo para la implementación del SIG"/>
    <s v="ND"/>
    <s v="ND"/>
    <s v="Suma"/>
    <s v="Trimestral"/>
    <s v="Eficacia"/>
    <s v="Contratista OAP"/>
    <s v="Contratista OAP"/>
    <s v="JEFE OAP"/>
    <n v="0.1"/>
    <n v="0.3"/>
    <n v="0.3"/>
    <n v="0.2"/>
    <n v="0.1"/>
    <n v="0.03"/>
    <n v="0.35"/>
    <n v="0.14000000000000001"/>
    <m/>
    <m/>
    <n v="0.04"/>
    <n v="0.1"/>
    <n v="0.1"/>
    <n v="0.08"/>
    <n v="0.04"/>
    <n v="0.1"/>
    <m/>
    <m/>
    <s v="Como avance para el primer trimestre de la vigencia se cuenta con el Plan de Trabajo para efectuar la implementación del Modelo Integrado de Planeación y Gestión-MIPG en la Entidad, se elabora proyecto de Resolución para la creación del Comité Institucional de Gestión y Desempeño, como parte fundamental para la instauración de la institucionalidad del MIPG en la Secretaría Jurídica Distrital. _x000a_Así mismo durante el primer trimestre del año en curso, se brindó acompañamiento y apoyo a los gestores de los diferentes procesos en el levantamiento y/o actualización de la documentación del Sistema de Gestión de la Entidad, así mismo, se realizó el análisis de capacidad e interacción de los procesos y procedimientos a través de la medición de la duración de las actividades definidas, así como puntos de control entre otros. De manera simultánea, se efectuaron actividades encaminadas a la divulgación de los Procesos y Procedimientos publicados en la Intranet para conocimiento y apropiación de todos los servidores de la Secretaría Jurídica Distrital._x000a_Con el fin de evidenciar el avance de la documentación de los procesos y procedimientos de la Secretaría Jurídica Distrital, los documentos fueron inventariados de acuerdo al tipo, conforme con a los criterios de oficialización, publicación o flujo de creación por parte del proceso. A partir de la información obtenida en dicha revisión, fue posible realizar control detallado sobre los documentos de la entidad. En cuanto al aplicativo del Sistema de Gestión S.M.A.R.T., se realizaron cargues de información en los módulos, necesarios para la puesta en marcha del aplicativo e inicio de los flujos documentales en la entidad. Así mismo, se llevó a cabo el respectivo cargue de información al aplicativo SIG en el módulo de Indicadores, necesarios para la puesta en marcha del aplicativo y los seguimientos posteriores. Se da inicio a la actualización de los procedimientos de la Oficina Asesora de Planeación, en razón a la acción de mejora formulada por la revisión al Proceso de Planeación y Mejora Continua. En el primer trimestre se realiza la actualización del procedimiento de Elaboración y Control de Documentos, por medio del flujo documental del aplicativo del Sistema Integrado de Gestión.Se asignaron los administradores de cada módulo del aplicativo del Sistema Integrado de Gestión y, de acuerdo con las temáticas, se habilitaron los permisos, roles y perfiles asignados para cada uno de ellos. _x000a_Se dictaron capacitaciones técnicas y funcionales a los administradores de módulos, gestores calidad de la entidad, gestores de activos de información, entre otros servidores interesados, en las cuales fueron indicadas las pautas para la parametrización y uso del aplicativo del Sistema Integrado de Gestión.  Así mismo, se brindó mantenimiento y soporte a los requerimientos de los usuarios de los módulos, por medio de la gestión de comunicación con los desarrolladores del aplicativo. Dentro de las actividades orientadas a adelantar las gestiones para la certificación de la entidad bajo la norma NTC ISO 9001: 2015, en el mes de marzo del presente año se definió el alcance del Sistema de Gestión de Calidad, los objetivos de calidad los cuales se encuentran alineados con la política del Sistema Integrado de Gestión vigente y los Imperativos Estratégicos. Igualmente se definieron las cuestiones internas de la Entidad en lo relacionado con los grupos de interés, tramites, productos y servicios.  Actualmente se está definiendo una metodología integrada que permita actualizar información relacionada con el contexto de la organización que facilite su utilización en el marco del Sistema de Gestión de Calidad, Modelo Integrado de Planeación y Gestión, así como Arquitectura Empresarial. Se tiene prevista su aplicación para el mes de abril.   _x000a__x000a_De otra parte, se adelantó el seguimiento a los informes de autogestión de los planes y proyectos de la Secretaria Jurídica Distrital, correspondiente al último trimestre vigencia 2017, así como el Análisis, verificación, actualización, validación y cierre de la información relacionada con el seguimiento y avance de las metas de los proyectos de inversión a través del SEGPLAN, correspondiente al cuarto trimestre del 2017, en los componentes de gestión, inversión, territorialización y actividades. Igualmente, se realizó la reprogramación de los Componentes de Inversión y de Gestión y la programación de la territorialización de la inversión Distrital y las actividades para la vigencia 2018. Se llevó a cabo la consolidación del Informe de Gestión y Resultados de la Secretaria Jurídica Distrital vigencia 2017._x000a_Se consolido la encuesta de satisfacción de los servicios prestados por la Secretaria Jurídica Distrital (Circular 001 de 2018) realizada a 50 Entidades Distritales la cual determinó, que el nivel de satisfacción de los servicios prestados por la Secretaria Jurídica Distrital fue del 94.57% de percepción favorable, logrando aumentar la precepción favorable respecto de la vigencia anterior la cual fue del 90%. _x000a_Se adelantaron las acciones pertinentes en lo referente al componente de racionalización de trámites del Plan Anticorrupción y de Atención al Ciudadano. Adicionalmente, se emite la certificación mensual de los trámites publicados en la guía de trámites y servicios del Distrito, y se consolida el Informe de identificación de trámites y Opas. _x000a_Se efectuó la revisión de las actividades realizadas en cada uno de los Subsistemas del Sistema Integrado de Gestión durante la vigencia 2017 y se presenta informe del avance y estado de la implementación del Sistema Integrado de Gestión. Así mismo, se documentan las acciones que dan cumplimiento a los planes de mejoramiento formulados para dar tratamiento a las oportunidades de mejora con ocasión de la auditoría interna de la vigencia 2017._x000a_Se brinda asesoría y acompañamiento a las dependencias, en cuanto a la formulación de las acciones preventivas y registro del plan de mejoramiento a través del Módulo Mejora del aplicativo que soporta el Sistema Integrado de Gestión de la Secretaría Jurídica Distrital._x000a_Se realizó el cargue de la información correspondiente a MECI 2017, en el aplicativo del Sistema Integrado de Gestión, con el fin de trazar los antecedentes del Modelo en la vigencia anterior, en aprovechamiento de la herramienta tecnológica para la sistematización de los seguimientos realizados de forma manual._x000a__x000a_"/>
    <s v="Para el segundo trimestre de la vigencia la OAP viene adelantando la Implementación del aplicativo S.M.A.R.T. – Sistema para la medición, análisis, y reporte para la toma de decisiones-, el cual está conformado por módulos tales como planes y proyectos, riesgos, indicadores, gestión ambiental, mejora, documentos y producto no conforme, entre otros; lo que permite realizar la programación y seguimiento a la gestión realizada por las dependencias que conforman la Entidad. Se da continuidad al cargue progresivo de información necesaria para la operación del aplicativo el cual se viene realizando desde el primer trimestre de la vigencia._x000a_Así mismo, se viene realizando la adecuación y ajuste del Modelo de Operación de Planes, Programas y Proyectos de la Secretaría Jurídica con el Modelo Integrado de Planeación y Gestión (MIPG)._x000a_- Dentro de las actividades orientadas a adelantar las gestiones para la certificación de la entidad bajo la norma NTC ISO 9001: 2015, en el segundo trimestre se adelantaron mesas Mesas técnicas orientadas a caracterizar los productos y servicios de la entidad. / Control y seguimiento a la construcción de las tablas de retención documental / Dos jornadas de sensibilización sobre Fundamentos en gestión de calidad y preparación auditoría de certificación, dirigidas a los colaboradores de los procesos de Gestión Normativa y Conceptual y Defensa Judicial y Extrajudicial._x000a_"/>
    <m/>
    <m/>
  </r>
  <r>
    <x v="1"/>
    <x v="32"/>
    <s v="RESPALDO JURÍDICO QUE GENERA CONFIANZA. "/>
    <s v="GESTIÓN JURÍDICA DISTRITAL"/>
    <s v="DIRECCIÓN DISTRITAL DE POLÍTICA E INFORMÁTICA JURÍDICA"/>
    <s v="Plan de Gestión"/>
    <m/>
    <m/>
    <m/>
    <m/>
    <m/>
    <m/>
    <m/>
    <m/>
    <m/>
    <m/>
    <m/>
    <m/>
    <m/>
    <s v="Constante"/>
    <s v="Trimestral"/>
    <s v="Eficacia"/>
    <m/>
    <m/>
    <m/>
    <s v="ND"/>
    <n v="1"/>
    <n v="1"/>
    <n v="1"/>
    <n v="1"/>
    <s v="ND"/>
    <n v="1"/>
    <n v="0.25"/>
    <m/>
    <m/>
    <n v="0.25"/>
    <n v="0.25"/>
    <n v="0.25"/>
    <n v="0.25"/>
    <n v="0.25"/>
    <n v="0.25"/>
    <m/>
    <m/>
    <s v="a) Normas incorporadas: En el período comprendido entre el 1 de enero y el 31 de_x000a_marzo, se han incorporado 562 normas al sistema de Información Jurídica Régimen_x000a_Legal._x000a_b) Tematizaciones: En el mismo período, fueron tematizadas 543 normas en el_x000a_sistema de información jurídico Régimen Legal._x000a_c) Boletines Jurídicos: Han sido expedidos 13 Boletines Jurídicos: Boletín No. 1_x000a_(01/01/2018) – Boletín No. 13 (26/03/2018). Estos Boletines son remitidos a un_x000a_número de 2300 personas y publicados en Régimen Legal para consulta de los_x000a_usuarios; contienen de manera semanal las normas distritales y nacionales de_x000a_mayor impacto en el Distrito, de las cuales se exalta una noticia de interés y una_x000a_noticia destacada para el Distrito, y se agrega un dato curioso de la ciudad de_x000a_Bogotá. (Además estos pueden ser consultados en la página web de la Secretaría_x000a_Jurídica Distrital y en Régimen Legal."/>
    <s v="Normas incorporadas: En el período comprendido entre Abril y Junio se han incorporado 584 normas al sistema de Información Jurídica Régimen_x000a_Legal._x000a_b) Tematizaciones: En el mismo período, fueron tematizadas 795 normas en el_x000a_sistema de información jurídico Régimen Legal._x000a_c) Boletines Jurídicos: Han sido expedidos 13 Boletines Jurídicos:  Estos Boletines son publicados en Régimen Legal para consulta de los usuarios; contienen de manera semanal las normas distritales y nacionales de mayor impacto en el Distrito, de las cuales se exalta una noticia de interés y una noticia destacada para el Distrito, y se agrega un dato curioso de la ciudad de_x000a_Bogotá. (Además estos pueden ser consultados en la página web de la Secretaría_x000a_Jurídica Distrital y en Régimen Legal)"/>
    <m/>
    <m/>
  </r>
  <r>
    <x v="1"/>
    <x v="33"/>
    <s v="OPTIMIZACIÓN DE PROCESOS"/>
    <s v="PLANEACIÓN Y MEJORA CONTINUA"/>
    <s v="OFICINA ASESORA DE PLANEACIÓN"/>
    <s v="Plan de Gestión"/>
    <m/>
    <m/>
    <s v="procesos"/>
    <s v="Número de Informes de seguimiento de la gestión de la SJD bajo la herramienta BSC"/>
    <s v="Informes de seguimiento a la gestión institucional"/>
    <s v="Número de informes de seguimiento a la gestión institucional presentados"/>
    <s v="N.A."/>
    <s v="Corresponde a los informes productos de los seguimientos a la gestión de la Entidad"/>
    <s v="N.A."/>
    <s v="Informes de seguimiento y gestión institucional"/>
    <s v="N.A."/>
    <s v="ND"/>
    <s v="ND"/>
    <s v="Suma"/>
    <s v="Anual"/>
    <s v="Eficacia"/>
    <m/>
    <m/>
    <m/>
    <s v="ND"/>
    <n v="1"/>
    <n v="4"/>
    <n v="4"/>
    <n v="4"/>
    <s v="ND"/>
    <n v="1"/>
    <n v="2"/>
    <m/>
    <m/>
    <n v="1"/>
    <n v="1"/>
    <n v="1"/>
    <n v="1"/>
    <n v="1"/>
    <n v="1"/>
    <m/>
    <m/>
    <s v="Para el primer trimestre de la vigencia se consolido el Informe de Gestión y Resultados correspondiente al 1er trimestre de la vigencia, el cual se publico en la pagina de la Entidad"/>
    <s v="Para el periodo comprendido entre los meses de Abril y  Junio 2018 ( segundo trimestre),  se consolido el Informe de Gestión y Resultados correspondiente al 2do trimestre de la vigencia, el cual se publico en la pagina de la Secretaria Juridica Distrital. _x000a_Dentro de la meta, se contempla la administración de las herramientas de gestión y seguimiento definidas por la entidad, para su análisis y mejora, cuyos resultados se reportaron de manera periódica a la Alta Dirección. Así mismo, se adelantan las siguientes actividades:_x000a_ Verificación y registro de la información de los indicadores de acción y gestión de la entidad y su publicación en la página web e intranet._x000a_ Presentación del seguimiento a la ejecución presupuestal de la entidad, así como a cada uno de los cuatro proyectos de inversión, analizando desde la expedición de CDP hasta los giros realizados, de manera comparativa entre diferentes comités._x000a_ Asesoría y acompañamiento en la elaboración de Fichas Técnicas de indicadores._x000a_ Se realizaron los seguimientos presupuestales a los proyectos de inversión de la Entidad."/>
    <m/>
    <m/>
  </r>
  <r>
    <x v="1"/>
    <x v="34"/>
    <s v="POSICIONAMIENTO COMO ENTE RECTOR"/>
    <s v="GESTIÓN JURÍDICA DISTRITAL"/>
    <s v="DIRECCIÓN DISTRITAL DE POLÍTICA E INFORMÁTICA JURÍDICA"/>
    <s v="Plan de Gestión"/>
    <m/>
    <m/>
    <m/>
    <m/>
    <m/>
    <m/>
    <m/>
    <m/>
    <m/>
    <m/>
    <m/>
    <m/>
    <m/>
    <s v="Suma"/>
    <s v="Trimestral"/>
    <s v="Eficacia"/>
    <m/>
    <m/>
    <m/>
    <s v="ND"/>
    <n v="8"/>
    <n v="8"/>
    <n v="8"/>
    <n v="8"/>
    <s v="ND"/>
    <n v="9"/>
    <n v="7"/>
    <m/>
    <m/>
    <n v="4"/>
    <n v="4"/>
    <n v="5"/>
    <n v="3"/>
    <n v="4"/>
    <n v="3"/>
    <m/>
    <m/>
    <s v="Se proyectaron lineamientos con el fin de mejorar los procesos contractuales en los que participan las diferentes Entidades del Distrito._x000a_a.  Directiva 001 (Lineamientos y buenas prácticas para la liquidación de contratos) _x000a__x000a_b.   Circular 001 de 2018 (Buenas prácticas en materia de expedición y publicación de adendas en los procesos de licitación pública). _x000a__x000a_c.  Circular 002 de 2018 (Buenas prácticas en el contenido de los manuales de contratación de las entidades distritales con régimen especial). _x000a__x000a_d. Directiva 002 de 2018 (Tratamiento de datos personales). _x000a__x000a_Adicionalmente la Dirección Distrital de Política e Informática Jurídica, expidió:_x000a__x000a_- Circular 008 de 2018, el cual puede consultarse en: http://www.bogotajuridica.gov.co/ sisjur/normas/Norma1.jsp?i=75003._x000a_- Circular 005 de 2018, “Solicitud de información de propiedad intelectual en las entidades del sector central y cronograma de trabajo”._x000a_"/>
    <s v="Se expidieron un total de 3 lineamientos, orientados a la mejora de las prácticas de contratación en el Distrito Capital:_x000a_1. Protección de la mujer embarazada en el contrato de prestación de servicios_x000a_2. Alcance a la Directiva 003 de 2017 referente a la contratación con Entidades Sin Ánimo de Lucro - Decreto 092 de 2017._x000a_3.Lineamientos para la prevención del daño antijurídico en materia de Contrato Realidad._x000a__x000a_No obstante, el cuarto lineamiento programado sera presentado para el tercer trimestre dado que su publicación sera en el mes de Julio:_x000a_- Recomendaciones en Materia de Contratación. (Se proyectó, reviso y aprobó en el mes de junio, el trámite de numeración y publicación tardo hasta el día 5 de julio 2018.)"/>
    <s v="u"/>
    <m/>
  </r>
  <r>
    <x v="1"/>
    <x v="35"/>
    <s v="OPTIMIZACIÓN DE PROCESOS"/>
    <s v="GESTIÓN DISCIPLINARIA DISTRITAL"/>
    <s v="DIRECCIÓN DISTRITAL DE ASUNTOS DISCIPLINARIOS"/>
    <s v="Plan de Gestión"/>
    <m/>
    <m/>
    <m/>
    <m/>
    <m/>
    <m/>
    <m/>
    <m/>
    <m/>
    <m/>
    <m/>
    <m/>
    <m/>
    <s v="Constante"/>
    <m/>
    <m/>
    <m/>
    <m/>
    <m/>
    <m/>
    <m/>
    <n v="1"/>
    <n v="1"/>
    <n v="1"/>
    <m/>
    <m/>
    <n v="1"/>
    <m/>
    <m/>
    <n v="0"/>
    <n v="1"/>
    <n v="1"/>
    <n v="1"/>
    <n v="0"/>
    <n v="1"/>
    <m/>
    <m/>
    <s v="Para el primer trimestre no se tenia programado avance, la ejecuión inicia en el segundo trimestre de la vegencia "/>
    <s v="se encuentra disponible en el enlace electrónico"/>
    <m/>
    <m/>
  </r>
  <r>
    <x v="1"/>
    <x v="36"/>
    <s v="OPTIMIZACIÓN DE PROCESOS"/>
    <s v="GESTIÓN DISCIPLINARIA DISTRITAL"/>
    <s v="DIRECCIÓN DISTRITAL DE ASUNTOS DISCIPLINARIOS"/>
    <s v="Plan de Gestión"/>
    <s v="Procesos"/>
    <m/>
    <m/>
    <s v="Porcentaje de avance en la metodología de verificación de la impelementación y actualización del SID"/>
    <s v="Metodología de verificación"/>
    <m/>
    <m/>
    <m/>
    <m/>
    <m/>
    <m/>
    <m/>
    <m/>
    <s v="Suma"/>
    <s v="Trimestral"/>
    <s v="Eficacia"/>
    <m/>
    <m/>
    <m/>
    <s v="ND"/>
    <n v="0.4"/>
    <s v="CUMPLIDA    60%"/>
    <m/>
    <m/>
    <s v="ND"/>
    <n v="0.39999999999999997"/>
    <n v="0.6"/>
    <m/>
    <m/>
    <s v="CUMPLIDA    60%"/>
    <m/>
    <m/>
    <m/>
    <n v="0.6"/>
    <m/>
    <m/>
    <m/>
    <s v="Se desarrollo el 100% de la Implementación de la metodologia para verificar la implementación y actualización del S.I.D., con la aplicación de una encuesta y realizando un ánalisis de las visitas y las capacitaciones, evidenciando que las entidades Distritales no reportan en el SID, los procesos que se encuentran en las OCID, este ánalisis logró la creación de estrategias por parte de la DDAD para la utilización e implementación del SID en las entidades Distritales.META CUMPLIDA."/>
    <m/>
    <m/>
    <m/>
  </r>
  <r>
    <x v="1"/>
    <x v="37"/>
    <s v="OPTIMIZACIÓN DE PROCESOS"/>
    <s v="GESTIÓN DEL TALENTO HUMANO"/>
    <s v="DIRECCIÓN DE GESTIÓN CORPORATIVA"/>
    <m/>
    <m/>
    <s v="Procesos"/>
    <m/>
    <s v="Promedio De las evaluaciones de satisfacción realizadas por los diferentes componentes del proceso"/>
    <s v="Nivel de Satisfacción"/>
    <s v="Niveles de satisafcción ponderados"/>
    <s v="N.A."/>
    <s v="El promedio del nivel de percepción por parte de los servidpores de la SJD, respecto de componentes de la Gestión del Talento Humano"/>
    <s v="N.A."/>
    <s v="Encuestas tabuladas y registradas en la matriz de satisfacción del Talento Humano"/>
    <s v="N.A."/>
    <s v="ND"/>
    <s v="ND"/>
    <s v="Constante"/>
    <s v="Semestral"/>
    <s v="Efectividad"/>
    <s v="Técnico DGC"/>
    <s v="Profesional Especializado"/>
    <s v="Director (a) de Gestión Corporativa"/>
    <s v="ND"/>
    <n v="0.9"/>
    <n v="0.91"/>
    <n v="0.92"/>
    <n v="0.93"/>
    <s v="ND"/>
    <n v="0.9"/>
    <n v="0.82"/>
    <m/>
    <m/>
    <s v="ND"/>
    <n v="0.9"/>
    <s v="ND"/>
    <n v="0.9"/>
    <n v="0"/>
    <n v="0.82"/>
    <m/>
    <m/>
    <s v="Para el 1er trimestre no se programó resultado de medición de la Satisfacción, no obstante, procedemos a poner a su conocimiento los avances del proceso de talento humano. _x000a__x000a_1) Adopción de la Política de Seguridad y Salud en el Trabajo, Reglamento de Higiene y Seguridad Industrial, como documentos marco de la gestión en SST._x000a_ 2) Construcción, revisión, aprobación y publicación de procedimientos de SST._x000a_3). Funcionamiento del Comité Paritario de Seguridad y Salud en el Trabajo y Comité de Convivencia Laboral._x000a_ 4). Desarrollo del Programa de capacitación en SST. _x000a_5) Formulación y ejecución de actividades de promoción y prevención, programas de vigilancia epidemiológica, caracterización del ausentismo. _x000a_6. Gestión de peligros y riesgos: aplicación metodología evaluación de riesgos y formulación plan de intervención de los mismos; seguimiento a la ejecución de las acciones de intervención. _x000a_7). Gestión de amenazas: elaboración y socialización del Plan de emergencias, conformación y capacitación de la brigada, participación en Comité de Ayuda Mutua de la Localidad, adquisición de elementos para la prevención y atención de emergencias._x000a__x000a_Desarrollo de actividades en el marco del Programa de Bienestar Social de la Entidad - Se proyectó:  el Plan de Incentivos de la Entidad, los criterios de desempate al mejor empleado de la entidad, los criterios para la financiación de la educación formal de los servidores y sus hijos, para aprobación del Comité de Bienestar, Capacitación e Incentivos. Proyección del Plan Institucional de Capacitación para la vigencia de 2018, para aprobación del mencionado Comité. _x000a_Creación de los Gestores de la felicidad, Conmemoración del día de la mujer, Conmemoración del día del hombre, dentro del marco del Programa de Bienestar Social._x000a_Desarrollo de campañas de gestión de la felicidad &quot;El poder de la sonrisa&quot; y &quot;Comunicación Asertiva&quot;, Video concurso gestión de la felicidad, Envió de piezas publicitarias de ambientes inclusivos, envío de inscripciones a gimnasio, inscripción y acompañamiento de los funcionarios de la Entidad a los juegos inter - entidades organizados por el DASCD."/>
    <s v="I8."/>
    <m/>
    <m/>
  </r>
  <r>
    <x v="1"/>
    <x v="38"/>
    <s v="OPTIMIZACIÓN DE PROCESOS"/>
    <s v="EVALUACIÓN INDEPENDIENTE"/>
    <s v="OFICINA DE CONTROL INTERNO"/>
    <m/>
    <s v="Plan de Gestión"/>
    <s v="Procesos"/>
    <m/>
    <s v="Sumatoria de las actividades realizadas dentro del Plan de Auditoría /_x000a_Total actividades del Plan de Auditoría"/>
    <s v="Actividades del Plan de Auditoría"/>
    <s v="N° de Actividades desarrolladas del Plan de Auditoría"/>
    <s v="Actividades Programadas en el Plan de Auditoría"/>
    <s v="Cantidad  de actividades realizadas en el Plan de Auditoría"/>
    <s v="Cantidad de actividades programadas en el Plan Anual de Auditoria"/>
    <s v="Informes de las actividades realizadas."/>
    <s v="Plan Anual de Auditoria."/>
    <s v="ND"/>
    <s v="ND"/>
    <s v="Suma"/>
    <s v="Trimestral"/>
    <s v="Eficacia"/>
    <s v="Profesional Universitario 10"/>
    <s v="Profesional Especialziado Grado 24"/>
    <s v="Jefe Oficina de Control Interno"/>
    <s v="ND"/>
    <n v="1"/>
    <n v="1"/>
    <n v="1"/>
    <n v="1"/>
    <s v="ND"/>
    <n v="1"/>
    <n v="0.16700000000000001"/>
    <m/>
    <m/>
    <n v="0.16700000000000001"/>
    <n v="0.35799999999999998"/>
    <n v="0.182"/>
    <n v="0.161"/>
    <n v="0.16700000000000001"/>
    <s v="34.82%"/>
    <m/>
    <m/>
    <s v="Para el primer trimestre se elaboraron los siguientes informes de ley definidos en el Plan Anual de Auditoria - 2018:_x000a_1.    Informe de Control Interno Contable (publicado en la Web)_x000a_2.    Evaluación Institucional por Dependencias _x000a_3.    Austeridad en el Gasto (Publicado Pagina Web)_x000a_4.    Informe PQRS (publicado Pagina Web)_x000a_5.    Informe Pormenorizado del Sistema de Control Interno (Pagina Web)_x000a_6.    Reporte Plan Anual Auditoria (Anexo Físico)Las Auditorias a procesos darán inicio el miércoles cuatro (04) de abril de 2018._x000a_Se elaboraron los siguientes seguimientos establecidos en el Plan Anual de Auditoria - 2018:_x000a_1.Análisis y diseño del Sistema Integrado misional_x000a_2.Seguimiento al Plan de mejoramiento con la Contraloría Distrital _x000a_3.Seguimiento a los planes de mejoramiento resultado de las_x000a_auditorías internas _x000a_4.Seguimiento a la consolidación y rendición de la cuenta anual a la_x000a_Contraloría Distrital _x000a_5.Seguimiento al plan anticorrupción y mapas de riesgos _x000a_6.Seguimiento Informe Contable cumplimiento resolución 706 de 2016_x000a_7.Seguimiento al Informe Derechos de Autor Software_x000a_8.Seguimiento a las funciones del Comité de Conciliaciones"/>
    <s v="_x000a_Para el primer trimestre se elaboraron los siguientes informes de ley definidos en el Plan Anual de Auditoria - 2018:_x000a_1.    AUSTERIDAD DEL GASTO_x000a_2.    INFORMES DE REPORTE AL PLAN ANUAL DE AUDITORIA_x000a_3.    INFORME DE CUMPLIMIENTO A LA DIRECTIVA 003 DE 2013_x000a__x000a_Se realizaron las auditorías programadas en el P.A.A. en el segundo trimestre de la vigencia, a las siguientes dependencias de la Secretaria Jurídica Distrital:_x000a__x000a_1. DIRECCIÓN DE GESTIÓN NORMATIVA Y CONCEPTUAL _x000a_2. DIRECCIÓN DE DEFENSA JUDICIAL Y PREVENCIÓN DEL DAÑO ANTIJURÍDICO _x000a_3. OFICINA ASESORA DE PLANEACIÓN OFICINA TIC_x000a_4. DIRECCIÓN DE GESTIÓN CORPORATIVA (3 procesos)_x000a_"/>
    <m/>
    <m/>
  </r>
  <r>
    <x v="1"/>
    <x v="39"/>
    <s v="OPTIMIZACIÓN DE PROCESOS"/>
    <s v="EVALUACIÓN INDEPENDIENTE"/>
    <s v="OFICINA DE CONTROL INTERNO"/>
    <m/>
    <s v="Plan de Gestión"/>
    <s v="Procesos"/>
    <m/>
    <s v="Sumatoria de seguimientos al Plan de Mejoramiento."/>
    <s v="Seguimientos"/>
    <s v="Número de seguimientos realizados al Plan de Mejoramiento"/>
    <s v="N.A."/>
    <s v="Cantidad  de seguimientos al Plan de Mejoramiento realizados en la vigencia a las diferentes dependencias de la SJD"/>
    <s v="N.A."/>
    <s v="Informe de auditorías o seguimientos con  sugerencias o recomendaciones."/>
    <s v="N.A."/>
    <s v="ND"/>
    <s v="ND"/>
    <s v="Suma"/>
    <s v="Semestral"/>
    <s v="Eficacia"/>
    <s v="Profesional Universitario 10"/>
    <s v="Profesional Especialziado Grado 24"/>
    <s v="Jefe Oficina de Control Interno"/>
    <s v="ND"/>
    <s v="finalizado"/>
    <s v="finalizado"/>
    <s v="finalizado"/>
    <s v="finalizado"/>
    <s v="ND"/>
    <m/>
    <m/>
    <m/>
    <m/>
    <m/>
    <m/>
    <m/>
    <m/>
    <m/>
    <m/>
    <m/>
    <m/>
    <m/>
    <m/>
    <m/>
    <m/>
  </r>
  <r>
    <x v="0"/>
    <x v="40"/>
    <s v="OPTIMIZACIÓN DE PROCESOS"/>
    <s v="GESTIÓN JURÍDICA DISTRITAL"/>
    <s v="SUBSECRETARÍA JURÍDICA DISTRITAL"/>
    <s v="Plan de Desarrollo"/>
    <s v="Resultado"/>
    <m/>
    <m/>
    <s v="Promedio ponderado de las evaluaciones a las preguntas de la encuesta de percepción"/>
    <s v="Nivel de satisfacción"/>
    <s v="Nivel de percepción ponderada de la encuesta de Coordinación Jurídica Distrital"/>
    <s v="N.A."/>
    <s v="Lograr una percepción favorable de la Coordinación Jurídica Distrital superior al 88%, a través de la emisión de conceptos jurídicos, eventos de orientación y realización estudios temas de alto impacto en el Distrito Capital, Se tabulan las encuestas enviadas a las entidades distritales y se promedio la percepción "/>
    <s v="N.A."/>
    <s v="Informe de las encuesta"/>
    <m/>
    <n v="0.88"/>
    <s v="Encuesta de percepción año 2016"/>
    <s v="Constante"/>
    <s v="Semestral"/>
    <s v="Efectividad"/>
    <s v="Profesional Especializado"/>
    <s v="Profesional Especializado"/>
    <s v="Subsecretario Jurídico"/>
    <n v="0.88"/>
    <n v="0.88"/>
    <n v="0.88"/>
    <n v="0.88"/>
    <n v="0.88"/>
    <n v="0.9"/>
    <n v="0.94569999999999999"/>
    <n v="0.87"/>
    <m/>
    <m/>
    <m/>
    <n v="0.88"/>
    <m/>
    <n v="0.88"/>
    <n v="0"/>
    <n v="0.87"/>
    <m/>
    <m/>
    <s v="Se aplica encuesta en el segundo trimestre"/>
    <s v="La encuestaseremitióalasentidadesmediantelaCircular016de2018.Lamismafuecontestadapor49entidadesdelsectorcentralydescentralizado,representadoun90%delatotalidaddelamuestra.Sealcanzóunaprecepciónpromediopositivadelaspreguntasdel87% sumandoypromediandolasvaloracionesconsideradascomoExcelentey buena."/>
    <m/>
    <m/>
  </r>
  <r>
    <x v="1"/>
    <x v="41"/>
    <s v="MODERNIZACIÓN DE SISTEMAS DE INFORMACIÓN. "/>
    <s v="GESTIÓN DE TIC"/>
    <s v="OFICINA DE TECNOLOGÍAS DE LA INFORMACIÓN Y LAS COMUNICACIONES "/>
    <s v="Procesos"/>
    <s v="Proyecto de Inversión 7508"/>
    <s v="Plan de Gestión"/>
    <m/>
    <s v="Porcentaje de avance en la implementación de la infraestructura  tecnologica que soporta los Sistemas de Información Jurídicos"/>
    <s v="Implementación de la infraestructura  tecnologica"/>
    <s v="Sumatoria del avance en la implementación de la infraestructura  tecnologica que soporta los Sistemas de Información Jurídicos"/>
    <s v="N.A."/>
    <s v="Acciones de adecuación de la infraestructura tecnológica (redes, equipos, conectividad)"/>
    <s v="N.A."/>
    <m/>
    <s v="N.A."/>
    <m/>
    <m/>
    <s v="Suma"/>
    <s v="Trimestral"/>
    <s v="Eficacia"/>
    <s v="por definir"/>
    <s v="por definir"/>
    <s v="Jefe Oficina TIC"/>
    <n v="0.03"/>
    <n v="0.17"/>
    <n v="0.3"/>
    <n v="0.3"/>
    <n v="0.2"/>
    <n v="0.01"/>
    <n v="0.14000000000000001"/>
    <n v="0.16999999999999998"/>
    <m/>
    <m/>
    <m/>
    <m/>
    <m/>
    <m/>
    <n v="0.05"/>
    <n v="0.12"/>
    <m/>
    <m/>
    <s v="En la actividad Implementar la Infraestructura TIC (Hard, Software y Comunicaciones) se adquirieron las licencias y el soporte de ORACLE, en cuanto a la adquisición de Licencias MS esta línea de contratación fue modificada en el plan inicial y se elimina, como los recursos no se utilizaron se solicitó a la Dirección de Gestión Corporativa se incluya nuevamente esta línea, por otra parte, la contratación del correo electrónico se realizará en el mes de abril, debido a que el servicio finalizará en ese mes. De acuerdo con la actividad Modernizar los Sistemas de Información Misionales y Administrativos de la SJD se realizaron las siguientes actividades: En el proyecto de Análisis, Diseño de la solución del Sistema Integrado Jurídico y la documentación generada en el desarrollo del proyecto en su Fase de Inicio se elaboró el Project Charter, el Plan de Gestion del Proyecto, los planes subsidiarios y el Cronograma del proyecto, estos documentos fueron aprobados conjuntamente con el equipo de Interventoria y el equipo que gerencia el proyecto . En la Fase de Ejecución se realizaron las reuniones preliminares de Levantamiento de Información con cada una de las Direcciones de la SJD con acompañamiento del equipo que gerencia el proyecto y el de interventoria, asi mismo se realizaron las respectivas reuniones semanales de seguimiento al proyecto y  se han identificados las necesidades de integración o interoperabilidad con otras entidades del distrito o del orden Nacional; de igual manera, se han realizado sesiones con algunas de estas entidades._x000a_Con la adquisición de las licencias y el soporte de Oracle se mantiene un servicio opctimo de la infraestructura tecnológica, que permite que se preste un servicio oportuno en las aplicaciones misionales y administrativas de la entidad. Por otra parte, con el inicio del proyecto de Análisis, Diseño de la solución del Sistema Integrado Jurídico se ha obtenido un gran interés en la ejecución del proyecto en el cual a intervenido el Despacho, las Direcciones, el equipo que Gerencia del proyecto con el Contratista y la Interventoria en la fase de inicio y el levantamiento de requerimientos que permitirá inicar con la estructuración del diseño de la solución."/>
    <s v="Para la vigencia 2018 y con corte al segundo trimestre de la vigencia 2018, esta meta presenta un avance del 17% a la fecha, desarrollado mediante la adquisición de las Impresoras, Correo Electrónico, Hosting, garantizando el servicio de comunicación en la entidad necesario para el desarrollo de las actividades que comprenden la gestión._x000a_Así mismo mediante la adquisición del Canal de Internet, se logra independencia frente a este tema, dado que se venía contando con el apoyo de la Secretaria General frente a los servicios de comunicaciones; Mejorando la navegación, la velocidad y descargue de archivos en las instalaciones de la entidad y en el punto del Supercade C.A.D, el cual beneficiará a los ciudadanos que acudan a los servicios prestados por la Secretaria Jurídica Distrital._x000a_En cuanto a los Sistemas Misionales y Administrativos, se han atendido y clasificado las solicitudes y requerimientos, cuando se presenta la ocurrencia de mensajes de error no previstos durante las etapas de soporte y mantenimiento, para mantener el servicio y las funcionales estables, lo que permite no afectar las actividades diarias de los funcionarios y prestar un mejor servicio a la ciudadanía en general._x000a_Para el proyecto de Análisis, Diseño de la solución del Sistema Integrado Jurídico, desde el Despacho y Direcciones de la Secretaria Jurídica Distrital, se han validado los requerimientos del Sistema Integrado Jurídico de acuerdo con la fase de entendimiento, lo que permitió la finalización de la etapa de Análisis, e iniciar con la etapa de Diseño del proyecto, con el acompañamiento del Equipo de expertos y la interventoría."/>
    <m/>
    <m/>
  </r>
  <r>
    <x v="1"/>
    <x v="42"/>
    <s v="OPTIMIZACIÓN DE PROCESOS"/>
    <s v="INSPECCIÓN VIGILANCIA Y CONTROL ESAL"/>
    <s v="DIRECCIÓN DISTRITAL DE INSPECCIÓN, VIGILANCIA Y CONTROL DE PERSONAS JURÍDICAS SIN ÁNIMO DE LUCRO"/>
    <s v="Plan de Gestión"/>
    <m/>
    <m/>
    <m/>
    <s v="Procentaje de procesos administrativos sancionatorios terminados"/>
    <m/>
    <s v="pendiente"/>
    <m/>
    <m/>
    <m/>
    <m/>
    <m/>
    <m/>
    <m/>
    <s v="Constante"/>
    <s v="Trimestral"/>
    <s v="Eficacia"/>
    <m/>
    <m/>
    <m/>
    <s v="ND"/>
    <n v="0.8"/>
    <n v="0.8"/>
    <n v="0.8"/>
    <n v="0.8"/>
    <s v="ND"/>
    <n v="0.9"/>
    <n v="0.36"/>
    <m/>
    <m/>
    <n v="0.14000000000000001"/>
    <n v="0.36"/>
    <n v="0.59"/>
    <n v="0.8"/>
    <n v="0.16"/>
    <n v="0.36"/>
    <m/>
    <m/>
    <s v="Durante el primer trimestre se profirieron un total de 31 actos administrativos con los cuales se dio fin a los procesos administrativos sancionatorios que se encontraban en curso así: 7 actos administrativos en enero, 10 actos administrativos en febrero y 15 actos administrativos en marzo"/>
    <s v="Durante el segundo trimestre se profirieron un total de 43 actos administrativos con los cuales se dio fin a los procesos administrativos sancionatorios que se encontraban en curso,"/>
    <m/>
    <m/>
  </r>
  <r>
    <x v="1"/>
    <x v="43"/>
    <s v="POSICIONAMIENTO COMO ENTE RECTOR"/>
    <s v="GESTIÓN JUDICIAL Y EXTRAJUDICIAL DEL DISTRITO"/>
    <s v="DIRECCIÓN DISTRITAL DE DEFENSA JUDICIAL Y PREVENCIÓN DEL DAÑO ANTIJURÍDICO"/>
    <s v="Plan de Gestión"/>
    <s v="Procesos"/>
    <m/>
    <m/>
    <s v="Porcentaje de procesos judiciales y extrajudiciales de la D.D.D.J. representados jurídicamente"/>
    <s v="Procesos judiciales y extrajudiciales"/>
    <s v="Cantidad de procesos representados extrajudicialmente"/>
    <s v="Procesos a representar extrajudicialmente por la SJD"/>
    <s v="Procesos con representación legal a través de los abogados de la DDDJPDA"/>
    <s v="Procesos registrados con representación legal a través de los abogados de la DDDJPDA"/>
    <s v="SIPROJWEB"/>
    <s v="SIPROJWEB"/>
    <s v="ND"/>
    <s v="ND"/>
    <s v="Constante"/>
    <s v="Trimestral"/>
    <s v="Eficacia"/>
    <s v="Profesional Universitario Grado 1"/>
    <s v="Profesional Universitario Grado 1"/>
    <s v="Director(a) Distirtal de Defensa Judicial y Prevención del Daño Antijurídico  "/>
    <s v="ND"/>
    <n v="1"/>
    <n v="1"/>
    <n v="1"/>
    <n v="1"/>
    <s v="ND"/>
    <n v="1"/>
    <n v="1"/>
    <m/>
    <m/>
    <n v="1"/>
    <n v="1"/>
    <n v="1"/>
    <n v="1"/>
    <n v="1"/>
    <n v="1"/>
    <m/>
    <m/>
    <s v="Durante el primer trimestre se profirieron un total de 31 actos administrativos con los cuales se dio fin a los procesos administrativos sancionatorios que se encontraban en curso así: 7 actos administrativos en enero, 10 actos administrativos en febrero y 15 actos administrativos en marzo"/>
    <s v=" Los abogados de representación judicial realizaron lo siguiente: Se asistió a 78 diligencias en los diferentes despachos judiciales, se relacionan las 8 fichas de conciliación y las 17 de pacto de cumplimiento realizadas por cada uno de los abogados de representación_x000a_directamente en el Sistema de Información de Procesos Judiciales SIPROJWEB. Presentaron informe mensual de los movimientos o actuaciones procesales surtidas en los procesos judiciales asignados. Asistieron a 12 entidades distritales a participar en los Comités de_x000a_Conciliación, en los cuales se trataron 108 casos y presentaron 10 casos al Comité de Conciliación de la Secretaría Jurídica. _x000a_"/>
    <m/>
    <m/>
  </r>
  <r>
    <x v="1"/>
    <x v="44"/>
    <s v="OPTIMIZACIÓN DE PROCESOS"/>
    <s v="GESTIÓN JURÍDICA DISTRITAL"/>
    <s v="SUBSECRETARÍA JURÍDICA DISTRITAL"/>
    <s v="Plan de Gestión"/>
    <m/>
    <m/>
    <m/>
    <s v="Promedio de requeirimientos jurídicos gestionados dntro d los tiempos estbalecidos"/>
    <s v="Requerimientos Jurídicos"/>
    <s v="Número de requerimientos tramitados de la Subsecretaría"/>
    <s v="Número de requerimientos que ingresan a la subsecretaría"/>
    <s v="Requerimientos gestionados en un periodo de tiempo determinado"/>
    <s v="Descargue de los trámites gestioandos por la Subsecretaría en determinado tiempo"/>
    <s v="Excel administradp por la Secretaria de la Subsecretaría"/>
    <s v="Excel administradp por la Secretaria de la Subsecretaría"/>
    <s v="N.D."/>
    <s v="N.D."/>
    <s v="Constante"/>
    <s v="Trimestral"/>
    <s v="Eficacia"/>
    <s v="Secretaria Subsecretaría"/>
    <s v="Profesional Especializado"/>
    <s v="SUBSECRETARIO DE DESPACHO"/>
    <s v="ND"/>
    <n v="1"/>
    <n v="1"/>
    <n v="1"/>
    <n v="1"/>
    <s v="ND"/>
    <n v="1"/>
    <n v="1"/>
    <m/>
    <m/>
    <n v="1"/>
    <n v="1"/>
    <n v="1"/>
    <n v="1"/>
    <n v="1"/>
    <n v="1"/>
    <m/>
    <m/>
    <s v="de la Dirección cargan los documentos digitalizados con las principales actuaciones procesales realizadas en cada caso asignado. "/>
    <s v="Se gestionaron oportunamente en el trimestre 256 requerimientos de competencia de la Subsecretaría. En el Anexo 1 se remite el detalle de los requerimientos y su tipología del trimestre y su acumulado."/>
    <m/>
    <m/>
  </r>
  <r>
    <x v="1"/>
    <x v="45"/>
    <s v="OPTIMIZACIÓN DE PROCESOS"/>
    <s v="GESTIÓN ADMINISTRATIVA"/>
    <s v="DIRECCIÓN DE GESTIÓN CORPORATIVA"/>
    <m/>
    <m/>
    <s v="Procesos"/>
    <m/>
    <s v="Sumatoria de solicitudes atendidas, dividido total de servicios requeridos"/>
    <s v="Servivios atendidos"/>
    <s v="Solicitudes de servicios atendidos"/>
    <s v="Solicitudes de servicios demandas"/>
    <s v="Son los requerimientos de servicios efecrtivamente prestados"/>
    <s v="Son las solicitudes de servicios de logísticaviabilizados (cafetería, personal de apoyo, transporte, entre otros)"/>
    <s v="Cuadro de control de consolidación de solicitud de servicios"/>
    <s v="Cuadro de control de consolidación de solicitud de servicios"/>
    <s v="ND"/>
    <s v="ND"/>
    <s v="Constante"/>
    <s v="Trimestral"/>
    <s v="Eficacia"/>
    <s v="Auxiliar administrativo de la DGC"/>
    <s v="Profesional Especializado"/>
    <s v="Director (a) de Gestión Corporativa"/>
    <s v="ND"/>
    <n v="1"/>
    <n v="1"/>
    <n v="1"/>
    <n v="1"/>
    <s v="ND"/>
    <n v="1"/>
    <n v="1"/>
    <m/>
    <m/>
    <n v="1"/>
    <n v="1"/>
    <n v="1"/>
    <n v="1"/>
    <n v="0.94"/>
    <n v="1"/>
    <m/>
    <m/>
    <s v="Servicios:  Transporte, La capacidad de respuesta frente a los servicios solicitados fue del 77%, debido a que el vehículo que presta el servicio a las diferentes dependencias, fue objeto de mantenimiento correctivo, lo que implicó estar fuera de servicio por una semana. Caja Menor: Se presentó capacidad de respuesta del 100%, teniendo en cuenta que las 18 solicitudes presentadas por las diferentes dependencias, fueron atendidas en su totalidad. Bienes. Movimientos Almacén: Se atendió el 100% de las solicitudes relacionadas con los bienes de la entidad (ingresos, traslados y egresos). Viáticos y Gastos de Viaje: Se presentaron dos solicitudes de servicio las cuales fueron atendidas en su totalidad."/>
    <s v="Se presentó capacidad de respuesta del 100%, teniendo en cuenta que las 13 solicitudes presentadas por las diferentes dependencias, fueron atendidas en su totalidad. Bienes. Movimientos Almacén: Se atendió el 100% de las solicitudes relacionadas con los bienes de la entidad (ingresos, traslados y egresos).  Viáticos y Gastos de Viaje: Se dio atención a las solicitudes presentadas."/>
    <m/>
    <m/>
  </r>
  <r>
    <x v="1"/>
    <x v="46"/>
    <s v="OPTIMIZACIÓN DE PROCESOS"/>
    <s v="NOTIFICACIONES"/>
    <s v="DIRECCIÓN DE GESTIÓN CORPORATIVA"/>
    <m/>
    <m/>
    <s v="Procesos"/>
    <m/>
    <s v="(Número de actos administrativos  publicados, comunicados y/o notificados / Total de actos administrativos recibidos)*100 "/>
    <s v="Actos Adminsitrativos"/>
    <s v="Actos Administrativos publicados, comunicados y/o notificados."/>
    <s v="Total de Actos Administrativos recibidos"/>
    <s v="Cantidad de actos administrativos que se publicaron, comunicarón y/o notificaron, según lo establecido en el acto."/>
    <s v="Cantidad de actos Administrativos recibidos en el proceso de Notificaciones"/>
    <s v="Base de datos proceso de Notificaciones"/>
    <s v="Base de datos proceso de Notificaciones"/>
    <s v="ND"/>
    <s v="ND"/>
    <s v="Constante"/>
    <s v="Trimestral"/>
    <s v="Eficacia"/>
    <s v="Auxiliar / Secretaria"/>
    <s v="Profesional Especializado"/>
    <s v="Director (a) de Gestión Corporativa"/>
    <s v="ND"/>
    <n v="1"/>
    <n v="1"/>
    <n v="1"/>
    <n v="1"/>
    <s v="ND"/>
    <n v="1"/>
    <n v="1"/>
    <m/>
    <m/>
    <n v="1"/>
    <n v="1"/>
    <n v="1"/>
    <n v="1"/>
    <n v="1"/>
    <n v="1"/>
    <m/>
    <m/>
    <s v="La Dirección de Gestión Corporativa publica el 100% de las solicitudes de publicación de actos administrativos y notificaciones requerida por las diferentes dependencias de la SJD., a través de la página web, de igual forma a través de la cartelera de cara a la ciudadanía que se encuentra en el lobby de la Alcaldía Mayor se realiza la publicación física de los documentos mencionados dentro de los tiempos de legalidad y se entregan las certificaciones correspondientes lo cual hace parte de los expedientes de la entidad.."/>
    <s v="La Dirección de Gestión Corporativa publica el 100% de las solicitudes de publicación de actos administrativos y notificaciones requerida por las diferentes dependencias de la SJD., a través de la página web, de igual forma a través de la cartelera de cara a la ciudadanía que se encuentra en el lobby de la Alcaldía Mayor se realiza la publicación física de los documentos mencionados dentro de los tiempos de legalidad y se entregan las certificaciones correspondientes lo cual hace parte de los expedientes de la entidad.._x000a_Se han presentado errores en la certificaciones expedidas por la Secretaría de General, pero lo anterior no afecta la debida notificación, no obstante la Dirección de Gestión Corporativa a procedido a solicitar los respectivos ajustes."/>
    <m/>
    <m/>
  </r>
  <r>
    <x v="1"/>
    <x v="47"/>
    <s v="OPTIMIZACIÓN DE PROCESOS"/>
    <s v="GESTIÓN CONTRACTUAL"/>
    <s v="DIRECCIÓN DE GESTIÓN CORPORATIVA"/>
    <m/>
    <m/>
    <s v="Procesos"/>
    <m/>
    <s v="Número de solicitudes de contratación tramitadas satisfactoriamente, divididas en el total de solicitudes radicadas ante la DGC"/>
    <s v="Solicitudes de gestión contractual tramitadas"/>
    <s v="Número de contratos elaborados para firma del ordenador del gasto"/>
    <s v="Total de solicitudes de contratación radicadas"/>
    <s v="Corresponde a las minutas de contrato entregados para firma"/>
    <s v="La variable aplica para las solicitudes de contratación directa que corresponden al 70% de la contratación de la entidad."/>
    <s v="Cuadro de control solicitudes de contratación"/>
    <s v="SIGA"/>
    <s v="ND"/>
    <s v="ND"/>
    <s v="Constante"/>
    <s v="Trimestral"/>
    <s v="Eficacia"/>
    <s v="Auxiliar / Secretaria"/>
    <s v="Profesional Especializado"/>
    <s v="Director (a) de Gestión Corporativa"/>
    <s v="ND"/>
    <n v="1"/>
    <n v="1"/>
    <n v="1"/>
    <n v="1"/>
    <s v="ND"/>
    <n v="1"/>
    <n v="1"/>
    <m/>
    <m/>
    <n v="1"/>
    <n v="1"/>
    <n v="1"/>
    <n v="1"/>
    <n v="0.94"/>
    <n v="1"/>
    <m/>
    <m/>
    <s v="Durante el primer trimestre se solicitaron por parte de las dependencias 78 solicitudes de contratación, se tramitaron 77 en su totalidad, salvo una sola solicitud que no se tramito por falta de documentación. "/>
    <s v="Durante el primer trimestre se solicitaron por parte de las dependencias 9 solicitudes de contratación, se tramitaron en su totalidad._x000a_ _x000a_Fuente: _x000a_SECOP II_x000a_El Plan Anual de Adquisiciones - PAA 2018 Segundo Trimestre._x000a_a Programadas (119) Adjudicadas (84)_x000a_"/>
    <m/>
    <m/>
  </r>
  <r>
    <x v="1"/>
    <x v="48"/>
    <s v="OPTIMIZACIÓN DE PROCESOS"/>
    <s v="PLANEACIÓN Y MEJORA CONTINUA"/>
    <s v="OFICINA ASESORA DE PLANEACIÓN"/>
    <m/>
    <s v="Proyecto de Inversión 7502"/>
    <m/>
    <m/>
    <s v="Cumplimiento del plan de trabajo para la Construcción de la Plataforma Estratégica de la Secretaría Jurídica Distrital"/>
    <s v="Fases de implementación"/>
    <s v="Fases definidas para la implementación de la Plataforma estratégica de la Entidad"/>
    <s v="N.A."/>
    <s v="Corresponde al nivel de avance de la Plataforma estratégica"/>
    <s v="N.A."/>
    <s v="Informes de seguimiento y gestión institucional"/>
    <s v="N.A."/>
    <s v="ND"/>
    <s v="ND"/>
    <s v="Suma"/>
    <s v="Trimestral"/>
    <s v="Eficacia"/>
    <s v="Contratista OAP"/>
    <s v="Contratista OAP"/>
    <s v="JEFE OAP"/>
    <n v="1"/>
    <s v="ND"/>
    <s v="CUMPLIDA"/>
    <m/>
    <m/>
    <n v="0.5"/>
    <n v="0.5"/>
    <s v="CUMPLIDA"/>
    <m/>
    <m/>
    <m/>
    <m/>
    <m/>
    <m/>
    <m/>
    <m/>
    <m/>
    <m/>
    <m/>
    <m/>
    <m/>
    <m/>
  </r>
  <r>
    <x v="0"/>
    <x v="49"/>
    <s v="OPTIMIZACIÓN DE PROCESOS"/>
    <s v="PLANEACIÓN Y MEJORA CONTINUA"/>
    <s v="OFICINA ASESORA DE PLANEACIÓN"/>
    <m/>
    <s v="Proyecto de Inversión 7502"/>
    <m/>
    <m/>
    <s v="Porcentaje de avance en la implementación de la Arquitectura Empresarial de la Secretaría Jurídica Distrital"/>
    <s v="Nivel de Implementación"/>
    <s v="Actividades desarrolladas para implementar y/o articular la Arquitectura Empresarial en la Secretaría Jurídica Distrital"/>
    <s v="Actividades programadas para la implementación y/o articulación de la Arquitectura Empresarial en la SJD "/>
    <s v="Actividades, tareas o compromisos desarrollados en el marco de la A.E."/>
    <s v="Lineamientos temáticos definidos para desarrollar y ajustar el modelo de operación edl SJD"/>
    <s v="Informe de Gestión de contratista / Documento de Trabajo A.E."/>
    <s v="Porpuesta de implementación de A.E."/>
    <s v="ND"/>
    <s v="ND"/>
    <s v="Creciente"/>
    <s v="Trimestral"/>
    <s v="Eficacia"/>
    <s v="Contratista OAP"/>
    <s v="Contratista OAP"/>
    <s v="JEFE OAP"/>
    <s v="ND"/>
    <s v="ND"/>
    <n v="0.4"/>
    <n v="1"/>
    <m/>
    <s v="ND"/>
    <s v="ND"/>
    <n v="0.2"/>
    <m/>
    <m/>
    <n v="0.15"/>
    <n v="0.05"/>
    <n v="0.15"/>
    <n v="0.05"/>
    <n v="0.15"/>
    <n v="0.05"/>
    <m/>
    <m/>
    <s v="En el trimestre se avanzó en la identificación de los elementos o insumos presentes en la SJD, que permiten identificar la arquitectura misional, el cumplimiento de su razón de ser, tales como como la normatividad asociada con la misión y las funciones de la tecnología y la información, se identificó el marco estratégico, los planes de acción, el Organigrama, las Funciones, Mapa de procesos, la documentación asociada a los procesos y procedimientos y se identificaron los grupos de interés vinculados con la misión y con el acceso a los medios tecnológicos que facilita la SJD. Se identificaron y priorizaron los procesos misionales y el direccionamiento de los planes y programas de la SJD."/>
    <s v="Esta meta presente un avance del 20% con corte al segundo trimestre de la vigencia. En cumplimiento de lo anterior, se propuso y desarrolló un modelo de revisión estratégica para la Secretaría Jurídica Distrital, como insumo para la construcción de una propuesta de ajuste al modelo actual de Arquitectura Empresarial."/>
    <m/>
    <m/>
  </r>
  <r>
    <x v="1"/>
    <x v="41"/>
    <s v="MODERNIZACIÓN DE SISTEMAS DE INFORMACIÓN. "/>
    <s v="GESTIÓN DE TIC"/>
    <s v="OFICINA DE TECNOLOGÍAS DE LA INFORMACIÓN Y LAS COMUNICACIONES "/>
    <m/>
    <s v="Plan de Gestión"/>
    <m/>
    <m/>
    <s v="Porcentaje de avance en la implementación de la arquitectura empresarial TIC en la Secretaría Jurídica Distrital"/>
    <s v="Arquietectuta Empresarial TIC implementada"/>
    <s v="Sumatoria del avance en la implementación de la arquietectura TIC"/>
    <s v="N.A."/>
    <s v="Fases definidas para la implementación del modelo de arquitectura TIC en la SJD"/>
    <s v="N.A."/>
    <m/>
    <s v="N.A."/>
    <s v="ND"/>
    <s v="ND"/>
    <s v="Suma"/>
    <s v="Trimestral"/>
    <s v="Eficacia"/>
    <s v="Profesional Especializado"/>
    <s v="Profesional Especializado"/>
    <s v="Jefe Oficina TIC"/>
    <n v="0"/>
    <n v="0.1"/>
    <n v="0.4"/>
    <n v="0.25"/>
    <n v="0.25"/>
    <n v="0"/>
    <n v="0.1"/>
    <n v="0"/>
    <m/>
    <m/>
    <m/>
    <m/>
    <m/>
    <m/>
    <m/>
    <m/>
    <m/>
    <m/>
    <m/>
    <m/>
    <m/>
    <m/>
  </r>
  <r>
    <x v="0"/>
    <x v="50"/>
    <s v="OPTIMIZACIÓN DE PROCESOS"/>
    <s v="GESTION DOCUMENTAL"/>
    <s v="DIRECCIÓN DE GESTIÓN CORPORATIVA"/>
    <m/>
    <s v="Proyecto de Inversión 7509"/>
    <m/>
    <m/>
    <s v="Fases implementadas del MGDS / 100% de etapas definidas del MGDS"/>
    <s v="Fases Implementadas"/>
    <s v="Fases desarrolladas e implementadas"/>
    <s v="Total de Fases definidas para implementar el MGDS"/>
    <s v="Mide el % de ejecucion de la implementacion de herramientas administrativas para la vigencia del Proyecto MGDS"/>
    <s v="Totalidad de  fases necesarias para implementar el MGDS"/>
    <s v="Informe de PMR / Cronograma de Planeación"/>
    <s v="Cronograma de Planeación"/>
    <s v="ND"/>
    <s v="ND"/>
    <s v="Creciente"/>
    <s v="Trimestral"/>
    <s v="Eficacia"/>
    <s v="Contratista"/>
    <s v="Contratista"/>
    <s v="Director (a) de Gestión Corporativa"/>
    <s v="ND"/>
    <s v="ND"/>
    <n v="0.3"/>
    <n v="0.8"/>
    <n v="1"/>
    <s v="ND"/>
    <s v="ND"/>
    <n v="0.03"/>
    <m/>
    <m/>
    <n v="0.02"/>
    <n v="0.05"/>
    <n v="0.15"/>
    <n v="0.3"/>
    <n v="0.02"/>
    <n v="0.01"/>
    <m/>
    <m/>
    <s v="Se vienen elaborando los documentos y formatos para formalizar los instrumentos archivísticos para la SJD, establecidos en el decreto 2609 de 2012: Procedimiento de Bancos Terminológicos, Procedimiento Guía de Servicios y Tramites Internos de la SJD, Procedimiento Levantamiento Información de Tablas de Retención Documental,  Modelo de Requisitos para Implementación del SGDEA - MOREQ, Formato de Tabla de Retención Documental,  y Formato Único de Inventario Documental FUID"/>
    <s v="Reporte Abril - Mayo: Se elaboro el Estudio Previo para la Licitación de los Instrumentos Archivístcos con el Estudio de Mercado, el cual esta en proceso de revisión por parte del Archivo de Distrital._x000a_Se vienen elaborando los documentos y formatos para convalidar los instrumentos archivístcos para la SJD, establecidos en el decreto 2609 de 2012:_x000a_- Procedimiento de Bancos Terminológicos,_x000a_- Procedimiento Guía de Servicios y Tramites Internos de la SJD,_x000a_- Procedimiento Levantamiento Información de Tablas de Retención Documental,_x000a_- Modelo de Requisitos para Implementación del SGDEA - MOREQ,_x000a_- Formato de Tablas de Retención Documental,_x000a_- Formato Único de Inventario Documental FUID,_x000a_- Acompañamiento para realizar las encuestas respectvas a los funcionarios para_x000a_el levantamiento de información para construir los insumos de las TRD de Contratación, Financiera,_x000a_Oficina Asesora de Planeación, Oficina de Control Interno y Oficina de las Tecnologías, de la_x000a_Información y las Comunicaciones_x000a_- Tablas de Retención Documental versión 0 de OAP, TICS, OCI, DGC, TH, GC, GD, GF, GA, GAU,_x000a_IVC, PIJ, AD, DJ_x000a_Reporte Junio: Durante el mes de junio la revisión de los documentos reportados en el periodo anterior, son objeto de evaluación en el marco de la Directiva 001 de 2018 (IGA+10), Directiva que le permite a las entidades Distritales tener un acompañamiento durante la construcción de los instrumentos archivísticos._x000a_Acometida la revisión de los mismos esta Dirección procedió a reportar cero (0%) en el mes de junio, en virtud de la no ejecución de lo estableció en la programación mensualizada de la meta &quot;Implementar el 100% de las herramientas de gestión y administrativas&quot; Como quiera que el propósito del mes de junio era la convalidación de los instrumentos archivísticos ante el Archivo Distrital. "/>
    <m/>
    <m/>
  </r>
  <r>
    <x v="0"/>
    <x v="51"/>
    <s v="OPTIMIZACIÓN DE PROCESOS"/>
    <s v="GESTION ADMINISTRATIVA"/>
    <s v="DIRECCIÓN DE GESTIÓN CORPORATIVA"/>
    <m/>
    <s v="Proyecto de Inversión 7509"/>
    <m/>
    <m/>
    <s v="Cantidad de bienes adquiridos / Programa de compras"/>
    <s v="Porcentaje de dotación"/>
    <s v="Sumatoria de los bienes adquiridos e instalados"/>
    <s v="Plan de Compras para la vigencia"/>
    <s v="Mide cantidad de bienes adquiridos e instalados enlas instalaciones de la Secretaría Jurídica Distrital."/>
    <s v="Involucra el diagnóstico de necesidades de bienes a adquirir e instalar en una vigenca"/>
    <s v="Informes de Contratista"/>
    <s v="Plan Anual de adquisiciones y cronograma de instalaciones"/>
    <s v="ND"/>
    <s v="ND"/>
    <s v="Suma"/>
    <s v="Trimestral"/>
    <s v="Eficacia"/>
    <m/>
    <m/>
    <m/>
    <s v="ND"/>
    <s v="ND"/>
    <n v="1"/>
    <n v="1"/>
    <n v="1"/>
    <s v="ND"/>
    <s v="ND"/>
    <n v="0.3"/>
    <m/>
    <m/>
    <n v="0"/>
    <n v="0.3"/>
    <n v="0.65"/>
    <n v="0.05"/>
    <n v="0"/>
    <n v="0.3"/>
    <m/>
    <m/>
    <s v="Se analiza el informe de inspección ergonómica de puestos de trabajo entregado por Positiva Compañía de Seguros, para establecer las necesidades de dotación ergonómica según las recomendaciones (Ver anexo 1)"/>
    <s v="Se elaboró el Estudio Previo para el “Suministro e instalación el mobiliario necesario para adecuar y dotar las instalaciones de la Secretaría Jurídica Distrital asignadas en el edificio municipal de la manzana Liévano”, el cual esta en proceso de revisión y en estudio de mercado  (Estudios previos adquisición mobiliario&quot;). De otra parte la Directora de Gestión Corporativa y su equipo de trabajo procedio a desarrollar la gestión necesaria para la adquisición de vehiculos, ya que la Secretaría Jurídica no cuenta con vehiculos de su propiedad para atender las necesidades transporte para fines misionales a los servidores de la Secretaría Juridica Distrital, lo anterior con la correspondiente aprobación de la Secretaría de Hacienda Distrital.  &quot;Justificación Vehiculos&quot;."/>
    <m/>
    <m/>
  </r>
  <r>
    <x v="2"/>
    <x v="52"/>
    <m/>
    <m/>
    <m/>
    <m/>
    <m/>
    <m/>
    <m/>
    <m/>
    <m/>
    <m/>
    <m/>
    <m/>
    <m/>
    <m/>
    <m/>
    <m/>
    <m/>
    <m/>
    <m/>
    <m/>
    <m/>
    <m/>
    <m/>
    <m/>
    <m/>
    <m/>
    <m/>
    <m/>
    <m/>
    <m/>
    <m/>
    <m/>
    <m/>
    <m/>
    <m/>
    <m/>
    <m/>
    <m/>
    <m/>
    <m/>
    <m/>
    <m/>
    <m/>
    <m/>
    <m/>
  </r>
  <r>
    <x v="1"/>
    <x v="53"/>
    <s v="OPTIMIZACIÓN DE PROCESOS"/>
    <s v="GESTIÓN NORMATIVA Y CONCEPTUAL"/>
    <s v="DIRECCIÓN DISTRITAL DE DOCTRINA Y ASUNTOS NORMATIVOS"/>
    <s v="Plan de Gestión"/>
    <m/>
    <m/>
    <m/>
    <m/>
    <m/>
    <m/>
    <s v="Por definir"/>
    <s v="Por definir"/>
    <s v="Por definir"/>
    <s v="Por definir"/>
    <s v="Por definir"/>
    <s v="Por definir"/>
    <s v="Por definir"/>
    <s v="Suma"/>
    <m/>
    <m/>
    <m/>
    <m/>
    <m/>
    <s v="ND"/>
    <s v="ND"/>
    <n v="1"/>
    <m/>
    <m/>
    <s v="ND"/>
    <s v="ND"/>
    <n v="0.35"/>
    <m/>
    <m/>
    <n v="0.1"/>
    <n v="0.25"/>
    <n v="0.25"/>
    <n v="0.4"/>
    <n v="0.1"/>
    <n v="0.25"/>
    <m/>
    <m/>
    <s v="Durante el periodo se definió un primer borrador de metodología para desarrollar el espacio_x000a_de dialogo (10%), la cual está sujeta a los ajustes que resulten del proceso de diagnóstico_x000a_de necesidades y socialización con el equipo de la DDDAN en los meses de abril y mayo4_x000a_."/>
    <s v="Durante el periodo se diagnosticaron las necesidades y se definieron las tareas en el equipo_x000a_de la Dirección (5%) y se socializó la metodología para desarrollar el espacio de dialogo,_x000a_actividades estas realizadas en el Subcomité de Autocontrol del 27 de abril de 2018._x000a_Además, se desarrolló el primer espacio de diálogo, relacionado con los criterios para tener_x000a_en cuenta en la formulación del proyecto de Decreto de consolidación de las delegaciones_x000a_del Alcalde Mayor6."/>
    <m/>
    <m/>
  </r>
  <r>
    <x v="2"/>
    <x v="54"/>
    <s v="POSICIONAMIENTO COMO ENTE RECTOR"/>
    <s v="GESTIÓN JURÍDICA DISTRITAL"/>
    <s v="DIRECCIÓN DISTRITAL DE POLÍTICA E INFORMÁTICA JURÍDICA"/>
    <s v="Plan de Gestión"/>
    <m/>
    <m/>
    <m/>
    <m/>
    <m/>
    <m/>
    <m/>
    <m/>
    <m/>
    <m/>
    <m/>
    <m/>
    <m/>
    <m/>
    <m/>
    <m/>
    <m/>
    <m/>
    <m/>
    <m/>
    <m/>
    <m/>
    <m/>
    <m/>
    <m/>
    <m/>
    <n v="0"/>
    <m/>
    <m/>
    <m/>
    <m/>
    <m/>
    <n v="1"/>
    <n v="0"/>
    <n v="0"/>
    <m/>
    <m/>
    <s v="Se tiene programada la ejecución de la meta para el cuarto trimestre de la vigencia no obstante se han ralizado algunas actividades como :  Remisión de la herramienta de adopción e implementación del Decreto que adopta el modelo, y del documento de prevención del daño antijurídico y revisión del plan de acción para la implementación del Modelo de Gerencia."/>
    <s v="Se vienen adelantando las siguientes actividades:_x000a_- Proyecto de Decreto Modelo de Gestión Jurídica Pública_x000a_- Elaboración de la Política de Prevención del Daño Antijurídico_x000a_- Realizar el seguimiento a la Dirección de Doctrina en la elaboración de estándar mínimo, para la emisión de Conceptos._x000a_- Realizar modelos estándar de matriz de riesgos, actas de liquidación y estudios previos. entre otras."/>
    <m/>
    <m/>
  </r>
  <r>
    <x v="2"/>
    <x v="52"/>
    <m/>
    <m/>
    <m/>
    <m/>
    <m/>
    <m/>
    <m/>
    <m/>
    <m/>
    <m/>
    <m/>
    <m/>
    <m/>
    <m/>
    <m/>
    <m/>
    <m/>
    <m/>
    <m/>
    <m/>
    <m/>
    <m/>
    <m/>
    <m/>
    <m/>
    <m/>
    <m/>
    <m/>
    <m/>
    <m/>
    <m/>
    <m/>
    <m/>
    <m/>
    <m/>
    <m/>
    <m/>
    <m/>
    <m/>
    <m/>
    <m/>
    <m/>
    <m/>
    <m/>
    <m/>
  </r>
  <r>
    <x v="2"/>
    <x v="52"/>
    <m/>
    <m/>
    <m/>
    <m/>
    <m/>
    <m/>
    <m/>
    <m/>
    <m/>
    <m/>
    <m/>
    <m/>
    <m/>
    <m/>
    <m/>
    <m/>
    <m/>
    <m/>
    <m/>
    <m/>
    <m/>
    <m/>
    <m/>
    <m/>
    <m/>
    <m/>
    <m/>
    <m/>
    <m/>
    <m/>
    <m/>
    <m/>
    <m/>
    <m/>
    <m/>
    <m/>
    <m/>
    <m/>
    <m/>
    <m/>
    <m/>
    <m/>
    <m/>
    <m/>
    <m/>
  </r>
  <r>
    <x v="2"/>
    <x v="52"/>
    <m/>
    <m/>
    <m/>
    <m/>
    <m/>
    <m/>
    <m/>
    <m/>
    <m/>
    <m/>
    <m/>
    <m/>
    <m/>
    <m/>
    <m/>
    <m/>
    <m/>
    <m/>
    <m/>
    <m/>
    <m/>
    <m/>
    <m/>
    <m/>
    <m/>
    <m/>
    <m/>
    <m/>
    <m/>
    <m/>
    <m/>
    <m/>
    <m/>
    <m/>
    <m/>
    <m/>
    <m/>
    <m/>
    <m/>
    <m/>
    <m/>
    <m/>
    <m/>
    <m/>
    <m/>
  </r>
  <r>
    <x v="2"/>
    <x v="52"/>
    <m/>
    <m/>
    <m/>
    <m/>
    <m/>
    <m/>
    <m/>
    <m/>
    <m/>
    <m/>
    <m/>
    <m/>
    <m/>
    <m/>
    <m/>
    <m/>
    <m/>
    <m/>
    <m/>
    <m/>
    <m/>
    <m/>
    <m/>
    <m/>
    <m/>
    <m/>
    <m/>
    <m/>
    <m/>
    <m/>
    <m/>
    <m/>
    <m/>
    <m/>
    <m/>
    <m/>
    <m/>
    <m/>
    <m/>
    <m/>
    <m/>
    <m/>
    <m/>
    <m/>
    <m/>
  </r>
  <r>
    <x v="2"/>
    <x v="52"/>
    <m/>
    <m/>
    <m/>
    <m/>
    <m/>
    <m/>
    <m/>
    <m/>
    <m/>
    <m/>
    <m/>
    <m/>
    <m/>
    <m/>
    <m/>
    <m/>
    <m/>
    <m/>
    <m/>
    <m/>
    <m/>
    <m/>
    <m/>
    <m/>
    <m/>
    <m/>
    <m/>
    <m/>
    <m/>
    <m/>
    <m/>
    <m/>
    <m/>
    <m/>
    <m/>
    <m/>
    <m/>
    <m/>
    <m/>
    <m/>
    <m/>
    <m/>
    <m/>
    <m/>
    <m/>
  </r>
  <r>
    <x v="2"/>
    <x v="52"/>
    <m/>
    <m/>
    <m/>
    <m/>
    <m/>
    <m/>
    <m/>
    <m/>
    <m/>
    <m/>
    <m/>
    <m/>
    <m/>
    <m/>
    <m/>
    <m/>
    <m/>
    <m/>
    <m/>
    <m/>
    <m/>
    <m/>
    <m/>
    <m/>
    <m/>
    <m/>
    <m/>
    <m/>
    <m/>
    <m/>
    <m/>
    <m/>
    <m/>
    <m/>
    <m/>
    <m/>
    <m/>
    <m/>
    <m/>
    <m/>
    <m/>
    <m/>
    <m/>
    <m/>
    <m/>
  </r>
  <r>
    <x v="2"/>
    <x v="52"/>
    <m/>
    <m/>
    <m/>
    <m/>
    <m/>
    <m/>
    <m/>
    <m/>
    <m/>
    <m/>
    <m/>
    <m/>
    <m/>
    <m/>
    <m/>
    <m/>
    <m/>
    <m/>
    <m/>
    <m/>
    <m/>
    <m/>
    <m/>
    <m/>
    <m/>
    <m/>
    <m/>
    <m/>
    <m/>
    <m/>
    <m/>
    <m/>
    <m/>
    <m/>
    <m/>
    <m/>
    <m/>
    <m/>
    <m/>
    <m/>
    <m/>
    <m/>
    <m/>
    <m/>
    <m/>
  </r>
  <r>
    <x v="2"/>
    <x v="52"/>
    <m/>
    <m/>
    <m/>
    <m/>
    <m/>
    <m/>
    <m/>
    <m/>
    <m/>
    <m/>
    <m/>
    <m/>
    <m/>
    <m/>
    <m/>
    <m/>
    <m/>
    <m/>
    <m/>
    <m/>
    <m/>
    <m/>
    <m/>
    <m/>
    <m/>
    <m/>
    <m/>
    <m/>
    <m/>
    <m/>
    <m/>
    <m/>
    <m/>
    <m/>
    <m/>
    <m/>
    <m/>
    <m/>
    <m/>
    <m/>
    <m/>
    <m/>
    <m/>
    <m/>
    <m/>
  </r>
  <r>
    <x v="2"/>
    <x v="52"/>
    <m/>
    <m/>
    <m/>
    <m/>
    <m/>
    <m/>
    <m/>
    <m/>
    <m/>
    <m/>
    <m/>
    <m/>
    <m/>
    <m/>
    <m/>
    <m/>
    <m/>
    <m/>
    <m/>
    <m/>
    <m/>
    <m/>
    <m/>
    <m/>
    <m/>
    <m/>
    <m/>
    <m/>
    <m/>
    <m/>
    <m/>
    <m/>
    <m/>
    <m/>
    <m/>
    <m/>
    <m/>
    <m/>
    <m/>
    <m/>
    <m/>
    <m/>
    <m/>
    <m/>
    <m/>
  </r>
  <r>
    <x v="2"/>
    <x v="52"/>
    <m/>
    <m/>
    <m/>
    <m/>
    <m/>
    <m/>
    <m/>
    <m/>
    <m/>
    <m/>
    <m/>
    <m/>
    <m/>
    <m/>
    <m/>
    <m/>
    <m/>
    <m/>
    <m/>
    <m/>
    <m/>
    <m/>
    <m/>
    <m/>
    <m/>
    <m/>
    <m/>
    <m/>
    <m/>
    <m/>
    <m/>
    <m/>
    <m/>
    <m/>
    <m/>
    <m/>
    <m/>
    <m/>
    <m/>
    <m/>
    <m/>
    <m/>
    <m/>
    <m/>
    <m/>
  </r>
  <r>
    <x v="2"/>
    <x v="52"/>
    <m/>
    <m/>
    <m/>
    <m/>
    <m/>
    <m/>
    <m/>
    <m/>
    <m/>
    <m/>
    <m/>
    <m/>
    <m/>
    <m/>
    <m/>
    <m/>
    <m/>
    <m/>
    <m/>
    <m/>
    <m/>
    <m/>
    <m/>
    <m/>
    <m/>
    <m/>
    <m/>
    <m/>
    <m/>
    <m/>
    <m/>
    <m/>
    <m/>
    <m/>
    <m/>
    <m/>
    <m/>
    <m/>
    <m/>
    <m/>
    <m/>
    <m/>
    <m/>
    <m/>
    <m/>
  </r>
  <r>
    <x v="2"/>
    <x v="52"/>
    <m/>
    <m/>
    <m/>
    <m/>
    <m/>
    <m/>
    <m/>
    <m/>
    <m/>
    <m/>
    <m/>
    <m/>
    <m/>
    <m/>
    <m/>
    <m/>
    <m/>
    <m/>
    <m/>
    <m/>
    <m/>
    <m/>
    <m/>
    <m/>
    <m/>
    <m/>
    <m/>
    <m/>
    <m/>
    <m/>
    <m/>
    <m/>
    <m/>
    <m/>
    <m/>
    <m/>
    <m/>
    <m/>
    <m/>
    <m/>
    <m/>
    <m/>
    <m/>
    <m/>
    <m/>
  </r>
  <r>
    <x v="2"/>
    <x v="52"/>
    <m/>
    <m/>
    <m/>
    <m/>
    <m/>
    <m/>
    <m/>
    <m/>
    <m/>
    <m/>
    <m/>
    <m/>
    <m/>
    <m/>
    <m/>
    <m/>
    <m/>
    <m/>
    <m/>
    <m/>
    <m/>
    <m/>
    <m/>
    <m/>
    <m/>
    <m/>
    <m/>
    <m/>
    <m/>
    <m/>
    <m/>
    <m/>
    <m/>
    <m/>
    <m/>
    <m/>
    <m/>
    <m/>
    <m/>
    <m/>
    <m/>
    <m/>
    <m/>
    <m/>
    <m/>
  </r>
</pivotCacheRecords>
</file>

<file path=xl/pivotCache/pivotCacheRecords5.xml><?xml version="1.0" encoding="utf-8"?>
<pivotCacheRecords xmlns="http://schemas.openxmlformats.org/spreadsheetml/2006/main" xmlns:r="http://schemas.openxmlformats.org/officeDocument/2006/relationships" count="96">
  <r>
    <s v="ACCIÓN"/>
    <x v="0"/>
    <x v="0"/>
    <s v="GESTIÓN NORMATIVA Y CONCEPTUAL"/>
    <s v="DIRECCIÓN DISTRITAL DE DOCTRINA Y ASUNTOS NORMATIVOS"/>
    <s v="Plan de Desarrollo"/>
    <s v="Proyecto de Inversión 7501"/>
    <s v="Procesos"/>
    <m/>
    <s v="Promedio de días utilizados para expedir conceptos"/>
    <s v="Días"/>
    <s v="Sumatoria de días utilizados para expedir conceptos"/>
    <s v="Cantidad de conceptos expedidos"/>
    <s v="Sumatoria del total de los días utilizados para expedir conceptos"/>
    <s v="Número de conceptos emitidos"/>
    <s v="Matriz de seguimiento a trámites de la DDDAN"/>
    <s v="Matriz de seguimiento a trámites de la DDDAN"/>
    <s v="23 dias"/>
    <s v="Matriz de seguimiento a trámites de la DDDAN"/>
    <s v="Decreciente"/>
    <s v="Trimestral"/>
    <s v="Eficiencia"/>
    <s v="Secretaria de la DDDAN"/>
    <s v="Contratista de la DDDAN"/>
    <s v="Director(a) de la DDDAN"/>
    <n v="23"/>
    <n v="22.7"/>
    <n v="22.5"/>
    <n v="22.3"/>
    <n v="22"/>
    <x v="0"/>
    <x v="0"/>
    <x v="0"/>
    <x v="0"/>
    <x v="0"/>
    <n v="22.5"/>
    <n v="22.5"/>
    <n v="22.5"/>
    <n v="22.5"/>
    <n v="12"/>
    <n v="22.3"/>
    <m/>
    <m/>
    <s v="Durante el primer trimestre de 2018, se emitieron 6 conceptos jurídicos en un tiempo promedio de 12 días hábiles, el menor tiempo de respuesta fue de 7 días hábiles y el mayor tiempo de respuesta fue de 30 días hábiles. Logrando así mantener el tiempo promedio para la emisión de conceptos jurídicos_x000a_por debajo de la meta."/>
    <s v="Se emitieron conceptos jurídicos en un tiempo promedio de 22.3 días hábiles, disminuyendo el tiempo de respuesta el cual tiene como meta 22,5 días hábiles para la vigencia 2018. Estos conceptos se elaboraron con base en los siguientes temas:_x000a_ Elección de miembros del consejo de administración de la propiedad horizontal._x000a_ Manejo información contable convenios interadministrativos Fondo de Vigilancia y Seguridad de Bogotá en liquidación - Fondos de Desarrollo Local._x000a_ Aplicación ley de garantías._x000a_ Vigencias Política Pública Distrital de comunicación comunitaria adoptada mediante Decreto Distrital 150 de 2008._x000a_ Facultades del Alcalde Mayor para devolver las ternas de los Alcaldes Locales elaboradas por las Juntas Administradoras Locales._x000a_ Consulta relacionada con la reglamentación para las Fundaciones._x000a_ Elección y período de miembros de junta directiva de ESAL."/>
    <m/>
    <m/>
    <m/>
    <m/>
    <m/>
    <m/>
    <s v="CREACIÓN"/>
    <s v="VERSIÓN  1"/>
    <s v="ND"/>
    <s v="ND"/>
  </r>
  <r>
    <s v="ACCIÓN"/>
    <x v="1"/>
    <x v="1"/>
    <s v="GESTIÓN JURÍDICA DISTRITAL"/>
    <s v="DIRECCIÓN DISTRITAL DE POLÍTICA E INFORMÁTICA JURÍDICA"/>
    <s v="Plan de Desarrollo"/>
    <s v="Proyecto de Inversión 7501"/>
    <s v="Procesos"/>
    <m/>
    <s v="Sumatoria de estudios jurídicos"/>
    <s v="Número de Estudios"/>
    <s v="Sumatoria de Estudios Jurídicos"/>
    <s v="N.A."/>
    <s v="El acumulado del número de estudios con temáticas de alto impacto para el D.C."/>
    <s v="N.A."/>
    <s v="Secretaría Jurídica - Política/informática / informes de contratistas"/>
    <s v="N.A."/>
    <s v="23 Estudios"/>
    <s v="Plan de Desarrollo Pag 678 / Sec Gral -2015"/>
    <s v="Suma"/>
    <s v="Trimestral"/>
    <s v="Eficacia"/>
    <s v="Profesional Universitario Grado 1"/>
    <s v="Profesional Universitario Grado 2"/>
    <s v="Director(a) Distirtal de Política e Informática Jurídica "/>
    <n v="2"/>
    <n v="5"/>
    <n v="6"/>
    <n v="5"/>
    <n v="2"/>
    <x v="1"/>
    <x v="1"/>
    <x v="1"/>
    <x v="0"/>
    <x v="0"/>
    <m/>
    <n v="2"/>
    <n v="2"/>
    <n v="2"/>
    <n v="0"/>
    <n v="1"/>
    <m/>
    <m/>
    <s v="No presenta retrasos, toda vez que la ejecución se realizará para el segundo trimestre de acuerdo con la programación establecida.  No obstante, se realizan avances tales como: el registro de informacion en los sistemas de informaciónb jurídica : SIPROJ y Régimen Legal, para facilitar la busqueda de información para la realización de los estudios jurídicos."/>
    <s v="Se dio cumplimiento a lo programado , con la emisión de dos estudios juridicos estudios jurídicos terminados y entregados , anunciados a continuación: _x000a_1. Manual de prevención y detección de la colusión en procesos de contratación estatal_x000a_2. Régimen Jurídico de la expropiación aplicable en el Distrito Capital."/>
    <m/>
    <m/>
    <m/>
    <m/>
    <m/>
    <m/>
    <s v="CREACIÓN"/>
    <s v="VERSIÓN  1"/>
    <s v="ND"/>
    <s v="ND"/>
  </r>
  <r>
    <s v="ACCIÓN"/>
    <x v="2"/>
    <x v="2"/>
    <s v="GESTIÓN DE TIC"/>
    <s v="OFICINA DE TECNOLOGÍAS DE LA INFORMACIÓN Y LAS COMUNICACIONES "/>
    <s v="Plan de Desarrollo"/>
    <m/>
    <m/>
    <m/>
    <s v="Sumatoria de Sistemas de información con desarrollo, soporte y mantenimiento"/>
    <s v="Sistemas de información jurídicos"/>
    <s v="Sumatoria de Sistemas de información con desarrollo, soporte y mantenimiento"/>
    <s v="N.A."/>
    <s v="Número de Sistemas de Información con diagnóstico y propuesta de intervención"/>
    <s v="N.A."/>
    <s v="Informe de Gestión Oficina TIC / Diagnóstico de Sistema Integrado de Información"/>
    <s v="N.A."/>
    <s v="ND"/>
    <s v="ND"/>
    <s v="Suma"/>
    <s v="Anual"/>
    <s v="Eficacia"/>
    <s v="Profesional Especializado TIC"/>
    <s v="Profesional Especializado TIC"/>
    <s v="Jefe Oficina TIC"/>
    <n v="1"/>
    <n v="1"/>
    <n v="2"/>
    <n v="2"/>
    <n v="1"/>
    <x v="2"/>
    <x v="2"/>
    <x v="2"/>
    <x v="0"/>
    <x v="0"/>
    <n v="0"/>
    <n v="0"/>
    <n v="1"/>
    <n v="1"/>
    <n v="0"/>
    <n v="0"/>
    <m/>
    <m/>
    <s v="Se reportará los dos sistemas informáticos con diagnóstico o intervenidos en el segundo semestre de la vigencia"/>
    <s v="Para el segundo trimestre de la vigencia se vienen adelantando varias actividades, que se describen a continuación: Contratación de las Impresoras con la Orden de Compra No. 28672, alquilando catorce (14) Impresoras Multifuncionales B/ N y una (1) Impresora de color.                                                                                                                                       Se contrató Correo Electrónico Orden de Compra No. 15171, se adquirieron 200 buzones de Correo con capacidad ilimitada de Almacenamiento – Acceso a las Apps for Work para cada uno de ellos, además un servicio de respaldo información de los buzones y Soporte técnico Categoría 1 Plata pago por Horas. Se contrató el Hosting con la Orden de Compra No. 2851, se realizó la adquisición del servicio de Hosting para el Portal Web de la entidad. Se contrató el Canal de Internet con la Orden de Compra No. 28803, realizando la compra del servicio de conexión a Internet hasta el 31 de diciembre del 2018 requerido por la entidad, este proceso se llevó a cabo por la plataforma de Tienda Virtual del Estado Colombiano para las instalaciones de la Secretaría Jurídica Distrital y el punto de atención Cade CAD.                                                                                                                                                                                                      En cuanto a modernizar los Sistemas de Información Misionales y Administrativos de la SJD, se realizaron las siguientes actividades: Se realizó diagnóstico y afinamientos en las bases de datos de los sistemas administrativos con el objeto de optimizar el software en la infraestructura de la entidad. Se atendió y clasificó las solicitudes o requerimientos cuando se presenta la ocurrencia de mensajes de error no previstos durante las etapas de soporte y mantenimiento de los Sistemas Misionales, Administrativos por medio de la Herramienta de Soporte GLPI.                                                                                     En el proyecto de Análisis, Diseño de la solución del Sistema Integrado Jurídico y la documentación generada en el desarrollo del proyecto es la siguiente:_x000a_Se realizaron reuniones de validación de requerimientos con las diferentes Direcciones Misionales, para identificar que la información recogida por el contratista en la etapa de entendimiento fue clara y comprendió el funcionamientos actual de los procesos misionales que hacen parte del proyecto, con el objeto de documentar los requerimientos y las necesidades expresadas por los usuarios, la cual dio como resultado la culminación de la fase de análisis, con la entrega de los siguientes documentos: Documento de Actores, Matriz RACI y el Documento de Análisis con el cual se entrega el Documento de Análisis de la solución, Documentos de Requerimientos y Documentos de Casos de Uso y el proyecto se encuentra en fase de Diseño"/>
    <m/>
    <m/>
    <m/>
    <m/>
    <m/>
    <m/>
    <s v="CREACIÓN"/>
    <s v="VERSIÓN  1"/>
    <s v="ND"/>
    <s v="ND"/>
  </r>
  <r>
    <s v="ACCIÓN"/>
    <x v="3"/>
    <x v="1"/>
    <s v="GESTIÓN JURÍDICA DISTRITAL"/>
    <s v="DIRECCIÓN DISTRITAL DE POLÍTICA E INFORMÁTICA JURÍDICA"/>
    <s v="Plan de Desarrollo"/>
    <s v="Proyecto de Inversión 7501"/>
    <s v="Procesos"/>
    <s v="PMR"/>
    <s v="Sumatoria de eventos de orientación jurídica"/>
    <s v="Número de Eventos"/>
    <s v="Sumatoria de eventos de orientación jurídica"/>
    <s v="N.A."/>
    <s v="Eventos de orientación realizados para la actualización del cuerpo de abogados del Distrito Capital"/>
    <s v="N.A."/>
    <s v="Informes de gestión, informes de ejecución del evento, planillas de asistencia, invitaciones correo electronico, Circulares "/>
    <s v="N.A."/>
    <s v="44 eventos"/>
    <s v="Plan de Desarrollo Pag 678 / Sec Gral -2015"/>
    <s v="Suma"/>
    <s v="Trimestral"/>
    <s v="Eficacia"/>
    <s v="Profesional Universitario Grado 1"/>
    <s v="Profesional Universitario Grado 1"/>
    <s v="Director(a) Distirtal de Política e Informática Jurídica "/>
    <n v="4"/>
    <n v="14"/>
    <n v="10"/>
    <n v="13"/>
    <n v="5"/>
    <x v="3"/>
    <x v="3"/>
    <x v="3"/>
    <x v="0"/>
    <x v="0"/>
    <m/>
    <n v="2"/>
    <n v="4"/>
    <n v="4"/>
    <n v="0"/>
    <n v="2"/>
    <m/>
    <m/>
    <s v="No presenta retrasos, toda vez que la ejecución se realizará para el segundo trimestre de acuerdo con la programación establecida. Se avanzó en la proyección y planeación de los eventos de orientación jurídica, tales como: la elaboración de estudio previos y prepliegos, publicación de los mismos en la plataforma SECOP II, y se proyectó por parte de la Dirección de Política la Circular que define los temas y fechas de los eventos de orientación jurídica."/>
    <s v="Se realizaron dos (2) Jornadas de Orientación Jurídica:_x000a_1. Ley de infraestructura - aspectos contractuales para la construcción en el distrito_x000a_2. Liquidación de contratos, convenios y tasación de perjuicios_x000a_"/>
    <m/>
    <m/>
    <m/>
    <m/>
    <m/>
    <m/>
    <s v="CREACIÓN"/>
    <s v="VERSIÓN  1"/>
    <s v="ND"/>
    <s v="ND"/>
  </r>
  <r>
    <s v="ACCIÓN"/>
    <x v="4"/>
    <x v="3"/>
    <s v="INSPECCIÓN VIGILANCIA Y CONTROL ESAL"/>
    <s v="DIRECCIÓN DISTRITAL DE INSPECCIÓN, VIGILANCIA Y CONTROL DE PERSONAS JURÍDICAS SIN ÁNIMO DE LUCRO"/>
    <s v="Plan de Desarrollo"/>
    <s v="Proyecto de Inversión 7501"/>
    <s v="Procesos"/>
    <s v="PMR"/>
    <s v="Sumatoria de ciudadanos orientados en derechos y obligaciones"/>
    <s v="Número de Ciudadanos"/>
    <s v="Número de ciudadanos registrados que asisten a los eventos"/>
    <s v="N.A."/>
    <s v="Es el número de ciudadanos que asisten y participan a los eventos, se verifica a través del registro de asistencia."/>
    <s v="N.A."/>
    <s v="Registro de asistencia del día de los eventos."/>
    <s v="N.A."/>
    <s v="2800 ciudadanos"/>
    <s v="Plan de Desarrollo Pag 678 / Sec Gral -2015"/>
    <s v="Suma"/>
    <s v="Mensual"/>
    <s v="Eficacia"/>
    <s v="Profesional Universitario Grado 18/ Contratista"/>
    <s v="Profesional Universitario Grado 18/ Contratista"/>
    <s v="Director(a) Distirtal de Inspección Vigilancia y Control de PJ Sin Ánimo de Lucro"/>
    <n v="400"/>
    <n v="600"/>
    <n v="800"/>
    <n v="800"/>
    <n v="400"/>
    <x v="4"/>
    <x v="4"/>
    <x v="4"/>
    <x v="0"/>
    <x v="0"/>
    <n v="0"/>
    <n v="250"/>
    <n v="300"/>
    <n v="250"/>
    <n v="0"/>
    <n v="385"/>
    <m/>
    <m/>
    <s v="No presenta retrasos, toda vez que la ejecución se realizará para el segundo trimestre de acuerdo con la programación establecida."/>
    <s v="Se realizó la jornada de orientación, cuyo tema fue “la sostenibilidad de las entidades sin ánimo de lucro”, la cual se desarrolló el día 26 de junio de 2018 en el Auditorio Huitaca en el horario de 7:30 am a 12:00 pm. Contó con la participación de 385 personas caracterizadas como Representantes de Entidades sin ánimo de lucro y ciudadanía en general"/>
    <m/>
    <m/>
    <m/>
    <m/>
    <m/>
    <m/>
    <s v="CREACIÓN"/>
    <s v="VERSIÓN  1"/>
    <s v="ND"/>
    <s v="ND"/>
  </r>
  <r>
    <s v="ACCIÓN"/>
    <x v="5"/>
    <x v="1"/>
    <s v="INSPECCIÓN VIGILANCIA Y CONTROL ESAL"/>
    <s v="DIRECCIÓN DISTRITAL DE INSPECCIÓN, VIGILANCIA Y CONTROL DE PERSONAS JURÍDICAS SIN ÁNIMO DE LUCRO"/>
    <s v="Plan de Desarrollo"/>
    <s v="Proyecto de Inversión 7501"/>
    <s v="Procesos"/>
    <m/>
    <s v="Promedio de las respuestas del nivel de satisfacción de los encuestados de los servicios prestados por la DDIVC"/>
    <s v="Porcentaje de Nivel de Percepción"/>
    <s v="Promedio de las respuestas de calificación, evaluadas por los usuarios de los servicios ofrecidos por la Dirección de IVC."/>
    <s v="N.A."/>
    <s v="Se tabula y analiza el instrumento de encuesta una vez por semestre. Se aplica en el punto a la ciudadanía y/o se remite por correo electrónico."/>
    <s v="N.A."/>
    <s v="Resultado de la encuesta aplicada / informe de gestión"/>
    <s v="N.A."/>
    <s v="86 % de percepción favorable"/>
    <s v="Informe de gestión de la DDIVC 2016"/>
    <s v="Creciente"/>
    <s v="Semestral"/>
    <s v="Eficacia"/>
    <s v="Profesional Universitario Grado 18 / Contratista"/>
    <s v="Profesional Universitario Grado 18 / Contratista"/>
    <s v="Director(a) Distirtal de Inspección Vigilancia y Control de PJ Sin Ánimo de Lucro"/>
    <n v="0.86"/>
    <n v="0.86099999999999999"/>
    <n v="0.86499999999999999"/>
    <n v="0.86699999999999999"/>
    <n v="0.87"/>
    <x v="5"/>
    <x v="5"/>
    <x v="5"/>
    <x v="0"/>
    <x v="0"/>
    <m/>
    <n v="0.87"/>
    <m/>
    <n v="0.87"/>
    <n v="0"/>
    <n v="0.95"/>
    <m/>
    <m/>
    <s v="Se suscribieron 9 contratos de prestación de servicios en el marco del proyecto de inversión 7501_x000a_1.Se expidió la circular 003 del 2018 por la cual se da orientaciones de carácter informativo y reporte de la correspondiente información financiera a las entidades distritales que ejercen la función de inspección, vigilancia y control de entidades sin ánimo de lucro domiciliadas en Bogotá, D.C._x000a_*Se realizó una mesa de trabajo con el grupo de financieros con el fin de unificar criterios_x000a_*Se identificaron las ESAL que reciben recursos publicos y se analizó información jurídica de las Entidades Sin Ánimo de Lucro, en el desarrollo de su objeto social, cumplimiento de obligaciones legales y estatutarias. _x000a_*Se realizaron visitas administrativas a las Esal que reciben aportes de entidades u organismos distritales y durante el periodo se efectuaron 5 visitas administrativas._x000a_*Se realizaron 755 gestiones en el SIPEJ con el animo de verificar el cumplimiento de las Esal_x000a_Aumento en la percepción de los servicios prestados dada la estandarización de la presentación de información, unificación de criterios del ejercicio de la función de inspección, vigilancia y control y verificación del cumplimiento del objeto social de las Esal._x000a_Miembros de entidades sin ánimo de lucro y/o ciudadanía en general"/>
    <s v="Se dio aplicación a la encuesta de percepción dirigida a la ciudadanía que usa los servicios en el punto de atención obteniendo un total 163 encuestas diligenciadas, de manera general se observa que el 95% califica los servicios de la Dirección como excelente y bueno."/>
    <m/>
    <m/>
    <m/>
    <m/>
    <m/>
    <m/>
    <s v="CREACIÓN"/>
    <s v="VERSIÓN  1"/>
    <s v="ND"/>
    <s v="ND"/>
  </r>
  <r>
    <s v="ACCIÓN"/>
    <x v="6"/>
    <x v="3"/>
    <s v="GESTIÓN DISCIPLINARIA DISTRITAL"/>
    <s v="DIRECCIÓN DISTRITAL DE ASUNTOS DISCIPLINARIOS"/>
    <s v="Plan de Desarrollo"/>
    <s v="Proyecto de Inversión 7501"/>
    <s v="Procesos"/>
    <m/>
    <s v="Sumatoria de directrices en materia política pública disciplinaria distrital"/>
    <s v="Número de Directrices"/>
    <s v="Sumatoria del número de directrices en materia de política pública disciplinaria distrital formuladas por la DDAD"/>
    <s v="N.A."/>
    <s v="Las directrices se considerarán formuladas con la proyección y presentación al comité de Asuntos Disiciplinarios"/>
    <s v="N.A."/>
    <s v="Acta de comité donde se presenta la directriz formulada"/>
    <s v="N.A."/>
    <s v="7 Directrices"/>
    <s v="Plan de Desarrollo Pag 678 / Sec Gral -2015"/>
    <s v="Suma"/>
    <s v="Trimestral"/>
    <s v="Eficacia"/>
    <s v="Profesional universitario grado15"/>
    <s v="Profesional universitario grado15 "/>
    <s v="Director (a) Distrital de Asuntos Disciplinarios"/>
    <n v="0"/>
    <n v="2"/>
    <n v="2"/>
    <n v="2"/>
    <n v="2"/>
    <x v="6"/>
    <x v="6"/>
    <x v="1"/>
    <x v="0"/>
    <x v="0"/>
    <n v="0"/>
    <n v="1"/>
    <n v="1"/>
    <n v="0"/>
    <n v="0"/>
    <n v="1"/>
    <m/>
    <m/>
    <s v="No presenta retrasos, toda vez que la ejecución se realizará para el segundo trimestre de acuerdo con la programación establecida. En el primer trimestre del año se ha realizado el levantamiento de los insumos para la construcción de las directrices en materia de política pública."/>
    <s v="En el segundo trimestre del año se formuló la directiva denominada &quot; Directriz para precisar que conductas son consideradas como actos de corrupción para facilitar su adecuación típica en materia disciplinaria &quot;, realizando el proceso de socialización a los 15 miembros del Comité Distrital de Asuntos Disciplinarios y posterior a la revisión de la Dirección de Doctrina y normativa de la SJD._x000a_El día 13 de junio el Comité Distrital de Asuntos Disciplinarios Aprobó el proyecto de directiva"/>
    <m/>
    <m/>
    <m/>
    <m/>
    <m/>
    <m/>
    <s v="CREACIÓN"/>
    <s v="VERSIÓN  1"/>
    <s v="ND"/>
    <s v="ND"/>
  </r>
  <r>
    <s v="ACCIÓN"/>
    <x v="7"/>
    <x v="1"/>
    <s v="GESTIÓN DISCIPLINARIA DISTRITAL"/>
    <s v="DIRECCIÓN DISTRITAL DE ASUNTOS DISCIPLINARIOS"/>
    <s v="Plan de Desarrollo"/>
    <s v="Proyecto de Inversión 7501"/>
    <s v="Procesos"/>
    <m/>
    <s v="Sumatoria de servidores públicos del Distrito orientados en temas de responsabilidad disciplinaria"/>
    <s v="Número de Servidores públicos"/>
    <s v="Sumatoria del número servidores públicos del Distrito orientados en temas de responsabilidad disciplinaria"/>
    <s v="N.A."/>
    <s v="Los servidores públicos orientados en temaáticas de responsabilidad disciplinaria"/>
    <s v="N.A."/>
    <s v="Registro de asistencia in situ / Reportes de herramientas de orientación y/o formación "/>
    <s v="N.A."/>
    <s v="9.073 Servidores"/>
    <s v="Plan de Desarrollo Pag 678 / Sec Gral -2015"/>
    <s v="Suma"/>
    <s v="Trimestral"/>
    <s v="Eficacia"/>
    <s v="Profesional universitario grado15"/>
    <s v="Profesional universitario grado15"/>
    <s v="Director (a) Distrital de Asuntos Disciplinarios"/>
    <n v="0"/>
    <n v="2000"/>
    <n v="4000"/>
    <n v="4000"/>
    <n v="2000"/>
    <x v="6"/>
    <x v="7"/>
    <x v="6"/>
    <x v="0"/>
    <x v="0"/>
    <n v="0"/>
    <n v="750"/>
    <n v="1750"/>
    <n v="1500"/>
    <n v="0"/>
    <n v="865"/>
    <m/>
    <m/>
    <s v="No presenta retrasos, toda vez que la ejecución se realizará para el segundo trimestre de acuerdo con la programación establecida. Para el segundo trimeste se presento un avance con 777 servidores orientados. _x000a_"/>
    <s v="En el segundo trimestre del año se orientaron a 865 servidores públicos y particulares que ejercen funciones públicas, en materia de responsabilidad disciplinaria conforme a lo solicitado por cada entidad."/>
    <m/>
    <m/>
    <m/>
    <m/>
    <m/>
    <m/>
    <s v="CREACIÓN"/>
    <s v="VERSIÓN  1"/>
    <s v="ND"/>
    <s v="ND"/>
  </r>
  <r>
    <s v="ACCIÓN"/>
    <x v="8"/>
    <x v="1"/>
    <s v="GESTIÓN DISCIPLINARIA DISTRITAL"/>
    <s v="DIRECCIÓN DISTRITAL DE ASUNTOS DISCIPLINARIOS"/>
    <s v="Plan de Desarrollo"/>
    <s v="Proyecto de Inversión 7501"/>
    <s v="Procesos"/>
    <m/>
    <s v="Sumatoria del número de capacitaciones a operadores disciplinarios en temas del derecho disciplinarios"/>
    <s v="Número de Capacitaciones"/>
    <s v="Sumatoria de capacitaciones brindadas  en temas propios del derecho disciplinario"/>
    <s v="N.A."/>
    <s v="Suma del número de capacitaciones  a operadores disiciplinarios"/>
    <s v="N.A."/>
    <s v="Registro de asistencia in situ / Reportes de herramientas de orientación y/o formación "/>
    <s v="N.A."/>
    <s v="ND"/>
    <s v="ND"/>
    <s v="Suma"/>
    <s v="Trimestral"/>
    <s v="Eficacia"/>
    <s v="Profesional universitario grado15"/>
    <s v="Profesional universitario grado15"/>
    <s v="Director (a) Distrital de Asuntos Disciplinarios"/>
    <n v="1"/>
    <n v="1"/>
    <n v="2"/>
    <n v="1"/>
    <n v="0"/>
    <x v="7"/>
    <x v="8"/>
    <x v="2"/>
    <x v="0"/>
    <x v="0"/>
    <n v="0"/>
    <n v="1"/>
    <n v="1"/>
    <n v="0"/>
    <n v="0"/>
    <n v="0"/>
    <m/>
    <m/>
    <s v="No presenta retrasos, toda vez que la ejecución se realizará para el segundo trimestre de acuerdo con la programación establecida. En el primer trimestre del año se realizó la etapa precontractual para llevar a cabo la actividad."/>
    <s v="En el segundo trimestre del año se realizó la etapa contractual con el acompañamiento y apoyo de la Dirección de gestión corporativa, en ejecución del contrato No. 088-2018 se está adelantando de manera mancomunada con el contratista Douglas Trade S.A.S, los términos, características y demás detalles para el desarrollo de las capacitaciones que se van a desarrollar en el tercer trimestre del año. De igual manera se está realizando la convocatoria y divulgación de la capacitación por medio de la circular 03 a todas las entidades del Distrito Capital"/>
    <m/>
    <m/>
    <m/>
    <m/>
    <m/>
    <m/>
    <s v="CREACIÓN"/>
    <s v="VERSIÓN  1"/>
    <s v="ND"/>
    <s v="ND"/>
  </r>
  <r>
    <s v="GESTIÓN"/>
    <x v="9"/>
    <x v="0"/>
    <s v="ATENCIÓN A LA CIUDADANÍA"/>
    <s v="DIRECCIÓN DE GESTIÓN CORPORATIVA"/>
    <m/>
    <m/>
    <s v="Procesos"/>
    <m/>
    <s v="Promedio de los días utilizados para la asignación de las PQRS"/>
    <s v="días para asignar"/>
    <s v="Sumatoria de los días utilizados para la asignación de los PQRS"/>
    <s v="Total de PQRS asignadas a la Secretaría Jurídica Distrital"/>
    <s v="Se toma la fecha final (asignación) menos la fecha inicial (recibido) por cada PQRS, y se resta. Se suman para el total de días."/>
    <s v="Se suman todas la PQRs recibidas"/>
    <s v="Reporte del aplicativo SDQS"/>
    <s v="Reporte del aplicativo SDQS"/>
    <s v="ND"/>
    <s v="ND"/>
    <s v="Constante"/>
    <s v="Trimestral"/>
    <s v="Eficiencia"/>
    <s v="Técnico "/>
    <s v="Profesional Especializado"/>
    <s v="Director (a) de Gestión Corporativa"/>
    <s v="ND"/>
    <n v="1"/>
    <n v="1"/>
    <n v="1"/>
    <n v="1"/>
    <x v="8"/>
    <x v="8"/>
    <x v="1"/>
    <x v="0"/>
    <x v="0"/>
    <n v="1"/>
    <n v="1"/>
    <n v="1"/>
    <n v="1"/>
    <n v="1"/>
    <n v="1"/>
    <m/>
    <m/>
    <s v="Publicación oportuna en la página web de los informes de PQRS, con los respectivos análisis y conclusiones Iniciación del proceso de cualificación en el proceso de atención a la ciudadanía para 15 servidores de la Secretaría Jurídica Distrital Revisión del portafolio de bienes y servicios (pendiente publicación) Inicio del proyecto piloto para la puesta en marcha del punto de atención a la ciudadanía en el Supercade de la Cra 30 a partir del 2 de mayo de 2018 Inclusión en el Plan de Incentivos 2018, del sistema para destacar el desempeño de los servidores con relación al servicio prestado a la ciudadanía Actualización permanente de la página web de la SJD con el directorio de servidores y contratistas Publicación oportuna del informe de PQRS a la Veeduría Distrital"/>
    <s v="Se publico en la pagina WEB los informes de PQRS con los respectivos análisis y conclusiones. En cumplimiento del Decreto 531 de 2000 .Se evidencia el el 100% de los requerimientos presentados por la ciudadania se registraron en el Sistema. "/>
    <m/>
    <m/>
    <m/>
    <m/>
    <m/>
    <m/>
    <m/>
    <m/>
    <m/>
    <m/>
  </r>
  <r>
    <s v="GESTIÓN"/>
    <x v="10"/>
    <x v="1"/>
    <s v="INSPECCIÓN VIGILANCIA Y CONTROL ESAL"/>
    <s v="DIRECCIÓN DISTRITAL DE INSPECCIÓN, VIGILANCIA Y CONTROL DE PERSONAS JURÍDICAS SIN ÁNIMO DE LUCRO"/>
    <s v="Plan de Gestión"/>
    <m/>
    <m/>
    <m/>
    <s v="Porcentaje de avance del documento técnico para la formulación de política de IVC en el distrito capital"/>
    <s v="Documento Técnico"/>
    <s v="pendiente"/>
    <m/>
    <m/>
    <m/>
    <m/>
    <m/>
    <s v="ND"/>
    <s v="ND"/>
    <s v="Creciente"/>
    <s v="Trimestral"/>
    <s v="Eficacia"/>
    <m/>
    <m/>
    <m/>
    <s v="ND"/>
    <n v="0.3"/>
    <n v="0.6"/>
    <n v="1"/>
    <m/>
    <x v="8"/>
    <x v="9"/>
    <x v="7"/>
    <x v="0"/>
    <x v="0"/>
    <n v="0.3"/>
    <n v="0.1"/>
    <n v="0.1"/>
    <n v="0.1"/>
    <n v="0.3"/>
    <n v="0.1"/>
    <m/>
    <m/>
    <s v="Se estableció la metodología para recolectar información primaria que de cuenta de la problemática, la aplicación de encuestas a las entidades sin ánimo de lucro y ciudadanía en general y la realización de mesas de trabajo con las entidades definidas como actores.   /     Se realizó durante el mes de marzo una mesas de trabajo con la Secretaría de Educación con el fin de establecer la metodología de trabajo a seguir"/>
    <s v="Se efectuaron diferentes mesas de trabajo con las cuales se avanzó en la recolección de información, Durante el mes de abril se realizaron tres (3) mesas de trabajo con la Secretaría de Ambiente, Secretaría de Salud y Secretaría de Cultura, Recreación y Deporte a fin de socializar la metodología de participación en la construcción del documento técnico, obteniendo una respuesta favorable, producto de las cuales se delegaron representantes que apoyaron el desarrollo de las mesas de trabajo programadas. Adicionalmente, con la colaboración de la Secretaría de Planeación Distrital, se efectuó el taller sobre la formulación de políticas públicas en el marco de la Guía Metodológica, que tuvo la participación de los delegados de las cuatro (4) Secretarías y funcionarios de la Secretaría Jurídica."/>
    <m/>
    <m/>
    <m/>
    <m/>
    <m/>
    <m/>
    <s v="FALTA FICHA "/>
    <m/>
    <m/>
    <m/>
  </r>
  <r>
    <s v="GESTIÓN"/>
    <x v="11"/>
    <x v="3"/>
    <s v="INSPECCIÓN VIGILANCIA Y CONTROL ESAL"/>
    <s v="DIRECCIÓN DISTRITAL DE INSPECCIÓN, VIGILANCIA Y CONTROL DE PERSONAS JURÍDICAS SIN ÁNIMO DE LUCRO"/>
    <s v="Plan de Gestión"/>
    <m/>
    <m/>
    <m/>
    <s v="Porcentaje de avance en el fortalecmiento de un canal  de comunicaciónque optimice la atención a la ciudadanía"/>
    <m/>
    <m/>
    <m/>
    <m/>
    <m/>
    <m/>
    <m/>
    <m/>
    <m/>
    <s v="Suma"/>
    <s v="Trimestral"/>
    <s v="Eficacia"/>
    <m/>
    <m/>
    <m/>
    <s v="ND"/>
    <n v="1"/>
    <s v="CUMPLIDA"/>
    <m/>
    <m/>
    <x v="8"/>
    <x v="8"/>
    <x v="8"/>
    <x v="0"/>
    <x v="0"/>
    <m/>
    <m/>
    <m/>
    <m/>
    <m/>
    <m/>
    <m/>
    <m/>
    <m/>
    <m/>
    <m/>
    <m/>
    <m/>
    <m/>
    <m/>
    <m/>
    <s v="FALTA FICHA "/>
    <m/>
    <m/>
    <m/>
  </r>
  <r>
    <s v="GESTIÓN"/>
    <x v="12"/>
    <x v="2"/>
    <s v="GESTIÓN DE TIC"/>
    <s v="OFICINA DE TECNOLOGÍAS DE LA INFORMACIÓN Y LAS COMUNICACIONES "/>
    <m/>
    <s v="Plan de Gestión"/>
    <m/>
    <m/>
    <s v="Porcentaje de avance en la actualización del software administrativo y misional"/>
    <s v="% de actualización"/>
    <m/>
    <m/>
    <m/>
    <m/>
    <m/>
    <m/>
    <m/>
    <m/>
    <s v="Suma"/>
    <s v="Trimestral"/>
    <s v="Eficacia"/>
    <s v="por definir"/>
    <s v="por definir"/>
    <s v="Jefe Oficina TIC"/>
    <n v="0"/>
    <n v="0.35"/>
    <n v="0.35"/>
    <n v="0.3"/>
    <n v="0"/>
    <x v="6"/>
    <x v="10"/>
    <x v="9"/>
    <x v="0"/>
    <x v="0"/>
    <n v="0.15"/>
    <n v="0.3"/>
    <n v="0.1"/>
    <n v="0.1"/>
    <n v="0.15"/>
    <n v="0.3"/>
    <m/>
    <m/>
    <m/>
    <s v="Se atendió y clasificó las solicitudes de los incidentes y requerimientos cuando se presenta la ocurrencia de mensajes de error no previstos durante las etapas de soporte y mantenimiento de los Sistemas Misionales, Administrativos por medio de la Herramienta de Soporte GLPI, resolviendo dudas, absolviendo consultas, solucionando inconvenientes, explicando la operatividad y realizando las pruebas respectivas, de tal forma que facilite la identificación de mantenimiento de los componentes requeridos, priorizando las soluciones del mismo en los tiempos establecidos para tal efecto y gestionar los incidentes reportadas con el fin de tener el registro de una base de conocimiento para los sistemas misionales y administrativos de la entidad. Por otra parte, se realizó una mesa de trabajo con los ingenieros Ingeniero Edgar Ovalle y los ingenieros que soportan los sistemas administrativos, para realizar un diagnóstico y afinamientos en la plataforma de bases de datos Oracle de la entidad, con el objeto de optimizar el software administrativo."/>
    <m/>
    <m/>
    <m/>
    <m/>
    <m/>
    <m/>
    <s v="FALTA FICHA "/>
    <m/>
    <m/>
    <m/>
  </r>
  <r>
    <s v="GESTIÓN"/>
    <x v="13"/>
    <x v="0"/>
    <s v="GESTIÓN DISCIPLINARIA DISTRITAL"/>
    <s v="DIRECCIÓN DISTRITAL DE ASUNTOS DISCIPLINARIOS"/>
    <s v="Plan de Gestión"/>
    <s v="Procesos"/>
    <m/>
    <m/>
    <s v="Porcentaje de avance en la implementación de la herramienta de seguimiento y control a coNDuctas con mayor incidencia disiciplinaria"/>
    <s v="Herramienta de seguimiento y control"/>
    <m/>
    <m/>
    <m/>
    <m/>
    <m/>
    <m/>
    <m/>
    <m/>
    <s v="Suma"/>
    <s v="Trimestral"/>
    <s v="Eficacia"/>
    <s v="Profesional universitario grado15"/>
    <s v="Profesional universitario grado15"/>
    <s v="Director (a) Distrital de Asuntos Disciplinarios"/>
    <s v="ND"/>
    <n v="0.6"/>
    <n v="0.4"/>
    <m/>
    <m/>
    <x v="8"/>
    <x v="11"/>
    <x v="10"/>
    <x v="0"/>
    <x v="0"/>
    <n v="0.1"/>
    <n v="0.1"/>
    <n v="0.1"/>
    <n v="0.1"/>
    <n v="0.1"/>
    <n v="0.1"/>
    <m/>
    <m/>
    <s v="En el primer trimestre del año en curso la DDAD realizó 11 visitas a las oficinas de control interno disciplinario o las que cumplan sus funciones de las siguientes entidades: Secretaría Distrital de Salud, Instituto Distrital de la Participación y Acción Comunal IDPAC, Secretaría Distrital de Movilidad, Secretaría Distrital de Seguridad, Conviviencia y Justicia, UAE de Rehabilitación y Mantenimiento Vial UAERMV, UAE de Catastro Distrital UAECD, Bomberos, Secretaría Distrital de Planeación, Fondo de Prestaciones Económicas, cesantías y Pensiones FONCEP, Empresa de Transporte del Tercer Milenio Trasmilenio S.A, Secretaría Distrital del Hábitat. "/>
    <s v="En el segundo trimestre del año en curso la DDAD realizó 10 visitas a las oficinas de control interno disciplinario o las que cumplan sus funciones de las siguientes entidades: Instituto para la Economía Social -IPES-, Orquesta Filarmónica de Bogotá -OFB-, Jardín Botánico Jose Celestino Mutis -JBB-, Instituto Distrital de Desarrollo y Deporte -IDRD-, Caja de Vivienda Popular, Instituto para la Protección de la niñez y la juventud -IDIPRON- Instituto Desarrollo Urbano -IDU-, Instituto para la Investigación Educativa y el Desarrollo Pedagógico -IDEP-, Instituto Distrital de Turismo -IDT-, Unidad Administrativa Especial de Servicios Públicos UAESP"/>
    <m/>
    <m/>
    <m/>
    <m/>
    <m/>
    <m/>
    <s v="FALTA FICHA "/>
    <m/>
    <m/>
    <m/>
  </r>
  <r>
    <s v="GESTIÓN"/>
    <x v="14"/>
    <x v="0"/>
    <s v="GESTIÓN NORMATIVA Y CONCEPTUAL"/>
    <s v="DIRECCIÓN DISTRITAL DE DOCTRINA Y ASUNTOS NORMATIVOS"/>
    <s v="Plan de Gestión"/>
    <m/>
    <m/>
    <m/>
    <s v="Porcentaje de avance en la construcción y puesta en funcionamiento del comité de Doctrina."/>
    <s v="Construcción del Comité de Doctrina"/>
    <s v="Por definir"/>
    <s v="Por definir"/>
    <s v="Por definir"/>
    <s v="Por definir"/>
    <s v="Por definir"/>
    <s v="Por definir"/>
    <s v="Por definir"/>
    <s v="Por definir"/>
    <s v="Suma"/>
    <m/>
    <m/>
    <m/>
    <m/>
    <m/>
    <s v="ND"/>
    <n v="1"/>
    <s v="CUMPLIDA"/>
    <m/>
    <m/>
    <x v="8"/>
    <x v="8"/>
    <x v="8"/>
    <x v="0"/>
    <x v="0"/>
    <m/>
    <m/>
    <m/>
    <m/>
    <m/>
    <m/>
    <m/>
    <m/>
    <m/>
    <m/>
    <m/>
    <m/>
    <m/>
    <m/>
    <m/>
    <m/>
    <s v="FALTA FICHA "/>
    <m/>
    <m/>
    <m/>
  </r>
  <r>
    <s v="GESTIÓN"/>
    <x v="15"/>
    <x v="1"/>
    <s v="GESTIÓN DE LAS COMUNICACIONES"/>
    <s v="DESPACHO SECRETARÍA JURÍDICA"/>
    <m/>
    <m/>
    <s v="Plan de Gestión"/>
    <s v="Plan de Gestión"/>
    <s v="Porcentaje de avance del Plan de Comunicaciones de la Secretaría Jurídica Distrital"/>
    <s v="Acciones"/>
    <s v="Acciones ejecutadas en el periodo"/>
    <s v="Total acciones programdas en el Plan de la vigencia"/>
    <s v="Son las acciones programadas y cumplidas del Plan de Comunicaciones"/>
    <s v="Acciones programadas y aprobadas necesarias para llevar a cabo el plan de Comunicaciones"/>
    <s v="Plan de Comunicaciones / Informes de gestión"/>
    <s v="Plan de Comunicaciones / Informes de gestión"/>
    <s v="ND"/>
    <s v="ND"/>
    <s v="Constante"/>
    <s v="Trimestral"/>
    <s v="Eficacia"/>
    <s v="Profesional Universitario Grado 18"/>
    <s v="Profesional Universitario Grado 18"/>
    <s v="Asesor (a) Despacho"/>
    <s v="ND"/>
    <n v="1"/>
    <n v="1"/>
    <n v="1"/>
    <n v="1"/>
    <x v="8"/>
    <x v="8"/>
    <x v="11"/>
    <x v="0"/>
    <x v="0"/>
    <n v="0.25"/>
    <n v="0.25"/>
    <n v="0.25"/>
    <n v="0.25"/>
    <n v="0.25"/>
    <n v="0.25"/>
    <m/>
    <m/>
    <s v="1. Se realizaron estrategias comunicativas externas con el fin de contribuir a divulgar y posicionar ante la opinión pública a la Secretaría Jurídica Distrital como la máxima autoridad en materia jurídica en Bogotá._x000a__x000a_2. Generación de acciones estratégicas en redes sociales que permitan informar a la opinión pública sobre las actividades de la Secretaría Jurídica Distrital._x000a__x000a_3. Se realizo la seleccion del material de interes, difundido por los medios de comunicación para el conocimiento de la Secretaria Jurídica Distrital, Dalila Hernández Corzo, y la entidad."/>
    <s v="Se divulga información de interés para la opinión pública, respecto de la gestión de la Entidad ante los medios de comunicación y ciudadanía en general. Para el segundo trimestre de la vigencia, mediante la página www.secretariajuridica.gov.co y el twitter juridicadistri ,   la ciudadanía en general, servidores públicos y partes interesadas, tienen la oportunidad de obtener información en diferentes temas:_x000a_ 10 Actualizaciones en normatividad jurídica para el Distrito – Política e Informática Jurídica._x000a_ Día de la familia._x000a_ Fallo niega demanda que pretendía quitar derechos salariales a funcionarios del Distrito._x000a_ Investigación a dos entidades sin ánimo de lucro por desviación de su objeto social._x000a_ Dirección de Asuntos Disciplinarios superó meta del segundo trimestre en orientación a servidores públicos._x000a_ Secretaría Jurídica Distrital comprometida con la defensa del régimen salariales de los servidores del Distrito._x000a_ Se incrementan los controles a entidades sin ánimo de lucro._x000a_ Ahorros representativos de la Bogotá Jurídica._x000a_ Distrito dará mayor puntaje a licitantes con trabajadores en situación de discapacidad._x000a_ Estrategias para la Implementación del Modelo Integrado de Planeación y Gestión – MIPG._x000a_ |Portafolio de Bienes y Servicios – Secretaria Jurídica Distrital."/>
    <m/>
    <m/>
    <m/>
    <m/>
    <m/>
    <m/>
    <m/>
    <m/>
    <m/>
    <m/>
  </r>
  <r>
    <s v="GESTIÓN"/>
    <x v="16"/>
    <x v="0"/>
    <s v="PLANEACIÓN Y MEJORA CONTINUA"/>
    <s v="OFICINA ASESORA DE PLANEACIÓN"/>
    <s v="Plan de Gestión"/>
    <m/>
    <m/>
    <m/>
    <s v="Porcentaje de avance en el diseño de una estrategia que mejore la gestión institucional en la SJD"/>
    <s v="Estrategia de mejora institucional"/>
    <s v="Diseño de una estrategia que mejore la gestión institucional en la SJD"/>
    <s v="N.A."/>
    <s v="Propuesta de mejora institucional"/>
    <s v="N.A."/>
    <s v="Plan de Trabajo de la Oap"/>
    <s v="N.A."/>
    <s v="ND"/>
    <s v="ND"/>
    <s v="Creciente"/>
    <s v="Trimestral"/>
    <s v="Eficacia"/>
    <m/>
    <m/>
    <m/>
    <s v="ND"/>
    <n v="0.3"/>
    <n v="0.7"/>
    <m/>
    <m/>
    <x v="8"/>
    <x v="9"/>
    <x v="7"/>
    <x v="0"/>
    <x v="0"/>
    <n v="0.15"/>
    <n v="0.25"/>
    <n v="0.25"/>
    <n v="0.35"/>
    <n v="0.15"/>
    <n v="0.25"/>
    <m/>
    <m/>
    <m/>
    <s v="Se adelantaron varias actividades que apuntan a la mejores practicas de la gestión institucional de la SJD : _x000a_- Divulgación de piezas comunicacionales que evidencian logros y resultados alcanzados por la entidad._x000a_- Divulgación de videos en donde se presentan los Bienes y Servicios de la Entidad. _x000a_- Seguimiento al cumplimiento de actividades del PAAC de la Secretaría Jurídica Distrital, a partir de la revisión constante a las actividades de responsabilidad de la Oficina Asesora de Planeación para desarrollar en el mes de junio de 2018.._x000a_- Se efectuó retroalimentación a las diferentes áreas responsables de los temas, se consolidó y se divulgó el primer seguimiento del Plan Anticorrupción y de Atención al Ciudadano 2018._x000a_- Ley de Transparencia: publicación de documentos del sistema integrado de gestión en la intranet, noticias y otros documentos en la página web, de acuerdo de los requisitos de la ley de transparencia y las necesidades de la Oficina Asesora de Planeación._x000a_-Liderado por la Oficina Asesora de Planeación, se consolida el Portafolio de Bienes y Servicios de la Secretaría Jurídica Distrital._x000a_- Participación en : Política Pública LGBTI, Política Pública de Discapacidad, Plan Estadístico de Bogotá, Política Pública Distrital de Transparencia, Integridad y no Tolerancia con la Corrupción, Plan Institucional de Gestión Ambiental –PIGA. "/>
    <m/>
    <m/>
    <m/>
    <m/>
    <m/>
    <m/>
    <m/>
    <m/>
    <m/>
    <m/>
  </r>
  <r>
    <s v="GESTIÓN"/>
    <x v="17"/>
    <x v="2"/>
    <s v="GESTIÓN JURÍDICA DISTRITAL"/>
    <s v="DIRECCIÓN DISTRITAL DE POLÍTICA E INFORMÁTICA JURÍDICA"/>
    <s v="Plan de Gestión"/>
    <m/>
    <m/>
    <m/>
    <m/>
    <m/>
    <m/>
    <m/>
    <m/>
    <m/>
    <m/>
    <m/>
    <m/>
    <m/>
    <s v="Suma"/>
    <s v="Trimestral"/>
    <s v="Eficacia"/>
    <m/>
    <m/>
    <m/>
    <s v="ND"/>
    <n v="1"/>
    <n v="0"/>
    <n v="0"/>
    <n v="0"/>
    <x v="8"/>
    <x v="8"/>
    <x v="12"/>
    <x v="0"/>
    <x v="0"/>
    <m/>
    <m/>
    <m/>
    <m/>
    <m/>
    <m/>
    <m/>
    <m/>
    <s v="del CAD de la 30 y correo electrónico”. Ver Plan de trabajo."/>
    <m/>
    <m/>
    <m/>
    <m/>
    <m/>
    <m/>
    <m/>
    <s v="FALTA FICHA "/>
    <m/>
    <m/>
    <m/>
  </r>
  <r>
    <s v="GESTIÓN"/>
    <x v="18"/>
    <x v="1"/>
    <s v="GESTIÓN JUDICIAL Y EXTRAJUDICIAL DEL DISTRITO"/>
    <s v="DIRECCIÓN DISTRITAL DE DEFENSA JUDICIAL Y PREVENCIÓN DEL DAÑO ANTIJURÍDICO"/>
    <s v="Plan de Gestión"/>
    <m/>
    <m/>
    <m/>
    <s v="Porcentaje de Entidades Distritales con seguimiento a la información registrada en SIPROJ"/>
    <s v="Entidades Distritales"/>
    <s v="Cantidades de entidades con seguimiento "/>
    <s v="Total entidades registradas en siprojweb con actividades"/>
    <s v="Entidades con seguimiento con las cuales se realizan actividades de mejoramiento de la información registrada en el siprojweb"/>
    <s v="Sumatoria de las Entidades con seguimiento con las cuales se realizan actividades de mejoramiento de la información registrada en el siprojweb"/>
    <s v="SIPROJWEB"/>
    <s v="SIPROJWEB"/>
    <s v="ND"/>
    <s v="ND"/>
    <s v="Constante"/>
    <s v="Trimestral"/>
    <s v="Eficacia"/>
    <s v="Profesional Universitario Grado 1"/>
    <s v="Profesional Universitario Grado 1"/>
    <s v="Director(a) Distirtal de Defensa Judicial y Prevención del Daño Antijurídico  "/>
    <s v="ND"/>
    <n v="1"/>
    <n v="1"/>
    <n v="1"/>
    <n v="1"/>
    <x v="8"/>
    <x v="8"/>
    <x v="13"/>
    <x v="0"/>
    <x v="0"/>
    <n v="0.25"/>
    <n v="0.25"/>
    <n v="0.25"/>
    <n v="0.25"/>
    <n v="0.25"/>
    <n v="0.25"/>
    <m/>
    <m/>
    <s v="Se Proyectaron y presentararon los documentos procesales necesarios para la adecuado representación y Defensa de los intereses del D.C. . Durante el primer trimestre de 2018 se programaron 90 audiencias en los diferentes despachos, las cuales fueron atendidas por los abogados de Representación de la Dirección. Los abogados de representación realizaron 17 fichas de conciliación y 3 de pacto de cumplimiento. Los abogados asistieron a 9 entidades distritales para realizar acompañamiento a los Comites de Conciliación. De igual manera presentaron los informes mensuales correspondientes a las actividades realizadas durante el periodo"/>
    <s v="Durante el Trimestre se notificaron y registraron en SIPROJ 473 procesos judiciales, 190 Conciliaciones Judiciales, 22 subsanaciones a Conciliaciones Extrajudiciales. y se gestionaron 1415 tutelas. Se realizaron 24 mesas de seguimiento con la participación de 19 entidades y 147_x000a_funcionarios. Se realizaron 22 mesas de trabajo relacionadas con el tema contable y en las cuales se solicita la participación del área financiera y jurídica de 19 entidades y 68 funcionarios. Se realizaron 47 sesiones de capacitación a usuarios nuevos con la participación de 36_x000a_entidades y 83 funcionarios. Se realizaron 18 mesas de trabajo y seguimiento a procesos penales con la participación de 16 entidades y 53 funcionarios. Se crearon 30 usuarios nuevos y se activaron 66 usuarios de diferentes entidades. Se realizaron las parametrizaciones_x000a_solicitadas por los usuarios. Se realizaron 4 mesas de trabajo con Secretaría de Hacienda para adelantar el desarrollo de la nueva metodología de contingente judicial. Se participó en 4 mesas de trabajo con la firma INDUDATA para el levantamiento de requerimientos para el_x000a_desarrollo del nuevo sistema de información. Se realizó análisis de Informe de Gestión de las Entidades Distritales. "/>
    <m/>
    <m/>
    <m/>
    <m/>
    <m/>
    <m/>
    <s v="FALTA FICHA "/>
    <m/>
    <m/>
    <m/>
  </r>
  <r>
    <s v="ACCIÓN"/>
    <x v="19"/>
    <x v="3"/>
    <s v="GESTIÓN JUDICIAL Y EXTRAJUDICIAL DEL DISTRITO"/>
    <s v="DIRECCIÓN DISTRITAL DE DEFENSA JUDICIAL Y PREVENCIÓN DEL DAÑO ANTIJURÍDICO"/>
    <s v="Plan de Desarrollo"/>
    <s v="Proyecto de Inversión 7501"/>
    <s v="PMR"/>
    <s v="procesos"/>
    <s v="División del valor de las pretensiones indexadas de los procesos terminados en el periodo de análisis"/>
    <s v="Nivel de ahorro"/>
    <s v="Valor de las pretenciones indexadas de los procesos terminados a favor del distrto"/>
    <s v="Valor total de las pretensiones indexadas de los procesos terminados durante el periodo de análisis, en el Distrto Capital"/>
    <s v="Sumatoria del valor de las pretensiones indexadas de los procesos terminados con sentencia ejecutoriada favorable al D.C."/>
    <s v="Sumatoria del valor de las pretensiones indexadas de los procesos terminados, desde el 1 de enero de 2016 hasta la fecha de análisis"/>
    <s v="Sistema de Información de Procesos Judiciales  SIPROJ WEB - Bogotá. "/>
    <s v="Sistema de Información de Procesos Judiciales  SIPROJ WEB - Bogotá. "/>
    <n v="0.82"/>
    <s v="Sistema de Información de Procesos Judiciales  SIPROJ WEB - Bogotá. "/>
    <s v="Constante"/>
    <s v="Trimestral"/>
    <s v="Eficiencia"/>
    <s v="Profesional Universitario Grado 1"/>
    <s v="Profesional Universitario Grado 1"/>
    <s v="Director(a) Distirtal de Defensa Judicial y Prevención del Daño Antijurídico  "/>
    <n v="0.82"/>
    <n v="0.82"/>
    <n v="0.82"/>
    <n v="0.82"/>
    <n v="0.82"/>
    <x v="9"/>
    <x v="12"/>
    <x v="14"/>
    <x v="0"/>
    <x v="0"/>
    <n v="0.82"/>
    <n v="0.82"/>
    <n v="0.82"/>
    <n v="0.82"/>
    <n v="0.89"/>
    <n v="0.89"/>
    <m/>
    <m/>
    <s v="A 31 de marzo de 2018 se logró el 89% de eficiencia fiscal, representado en el valor de las pretensiones indexadas de los procesos que finalizaron con fallo a favor de las entidades del Distrito Capital. Se identificaron 29 procesos de mayor impacto cuyo cumplimiento se encuentra en seguimiento por parte de la Dirección de Defensa Judicial. Se asistió a 7 audiencias de cumplimiento. Se participó en 7 comités de verificación con órganos de control. De igual manera, se participó en la coordinación de 27 mesas de trabajo con las diferentes entidades distritales vinculas en el cumplimiento de sentencias. Durante el primer trimestre de 2018 la Dirección Distrital de Defensa Judicial y Prevención del Daño Antijurídico realizó acompañamiento a diferentes entidades distritales en temas de impacto para el Distrito. El impacto del éxito de eficiencia fiscal acumulado en términos de pretensiones indexadas ha permitido ahorrar a la ciudad $1.8 Billones de pesos y el D.C. ha sido condenado en 225 mil millones de pesos, lo cual representa un éxito del 89%.  Como población beneficiada se identifica a la ciudadanía en general ya que se puede beneficiar con nuevos proyectos sociales en educación y salud. "/>
    <s v="LOGRO EFICIENCIA FISCAL A JUNIO DE 2018: A la fecha, se mantiene el nivel de eficiencia fiscal el cual se ubica en el 89% representado en el valor de las pretensiones indexadas de los procesos que finalizaron con fallo a favor de las entidades del Distrito Capital._x000a_BENEFICIOS: El impacto del éxito de eficiencia fiscal acumulado en términos de pretensiones indexadas ha permitido ahorrar a la ciudad $2.0 Billones de pesos y el D.C. ha sido condenado en 238 mil millones de pesos, lo cual representa una eficiencia fiscal del 89%."/>
    <m/>
    <m/>
    <m/>
    <m/>
    <m/>
    <m/>
    <s v="MODIFICACIÓN"/>
    <s v="VERSIÓN  2"/>
    <m/>
    <m/>
  </r>
  <r>
    <s v="GESTIÓN"/>
    <x v="20"/>
    <x v="0"/>
    <s v="GESTIÓN JURÍDICA DISTRITAL"/>
    <s v="SUBSECRETARÍA JURÍDICA DISTRITAL"/>
    <s v="Plan de Gestión"/>
    <m/>
    <m/>
    <m/>
    <s v="Porcentaje de ejecución presupuestal del proyecto 7501"/>
    <s v="ejecución presupuestal "/>
    <s v="Valor de Registros presupuestales expedidos"/>
    <s v="Presupuesto disponible"/>
    <s v="Valor acumulado de los registros presupuestales expedidos por el proyecto 7501"/>
    <s v="Valor de la asignación inicial menos reducciones o traslados presupuestales "/>
    <s v="Secretaría de Hacienda Distrital, reporte PRDEIS"/>
    <s v="Secretaría de Hacienda Distrital, reporte PRDEIS"/>
    <n v="0.86409999999999998"/>
    <s v="Secretaría de Hacienda Distrital, reporte PRDEIS"/>
    <s v="Constante"/>
    <s v="Trimestral"/>
    <s v="Eficacia"/>
    <s v="PROFESIONAL ESPECIALIZADO DIRECCIUÓN CORPORATIVA"/>
    <s v="PROFESIONAL ESPECIALIZADO SUBSECRETARÍA"/>
    <s v="SUBSECRETARIO DE DESPACHO"/>
    <s v="ND"/>
    <n v="0.95"/>
    <n v="0.95"/>
    <n v="0.95"/>
    <n v="0.95"/>
    <x v="8"/>
    <x v="13"/>
    <x v="15"/>
    <x v="0"/>
    <x v="0"/>
    <n v="0.65"/>
    <n v="0.75"/>
    <n v="0.85"/>
    <n v="0.95"/>
    <n v="0.72"/>
    <n v="0.78"/>
    <m/>
    <m/>
    <m/>
    <s v="El Proyecto alcanzó una ejecución del 78,41% sobrepasando la meta establecida para el trimestre que fue del 75%, El impacto es significativo, tal y como se puede observar en el desarrollo de las metas físicas y presupuestales del proyecto que muchas de ellas sobrepasaron las expectativas fijadas para el trimestre."/>
    <m/>
    <m/>
    <s v="3-2018-1040"/>
    <m/>
    <m/>
    <m/>
    <m/>
    <m/>
    <m/>
    <m/>
  </r>
  <r>
    <s v="GESTIÓN"/>
    <x v="21"/>
    <x v="1"/>
    <s v="GESTIÓN JUDICIAL Y EXTRAJUDICIAL DEL DISTRITO"/>
    <s v="DIRECCIÓN DISTRITAL DE DEFENSA JUDICIAL Y PREVENCIÓN DEL DAÑO ANTIJURÍDICO"/>
    <s v="Plan de Gestión"/>
    <m/>
    <m/>
    <m/>
    <s v="Sumatoria de documentos de análisis orientados a la prevención de Daño antijurídico"/>
    <s v="Documento de Análisis"/>
    <s v="Cantidad de proyectos normativos elaborados "/>
    <s v="NA"/>
    <s v="Documentos elaborados que contienen directrices o proyectos normativos de representación judicial y ectrajudicial para la Administración Distrital"/>
    <s v="NA"/>
    <s v="Por definir"/>
    <s v="Por definir"/>
    <n v="2"/>
    <s v="Por definir"/>
    <s v="Suma"/>
    <s v="Trimestral"/>
    <s v="Eficacia"/>
    <s v="Profesional Universitario Grado 1"/>
    <s v="Profesional Universitario Grado 1"/>
    <s v="Director(a) Distirtal de Defensa Judicial y Prevención del Daño Antijurídico  "/>
    <s v="ND"/>
    <n v="2"/>
    <n v="2"/>
    <n v="2"/>
    <n v="2"/>
    <x v="8"/>
    <x v="14"/>
    <x v="1"/>
    <x v="0"/>
    <x v="0"/>
    <n v="0"/>
    <n v="1"/>
    <n v="0"/>
    <n v="1"/>
    <n v="0"/>
    <n v="1"/>
    <m/>
    <m/>
    <s v="Se encuentra en selección del tema sobre el cual se van a realizar dichos documentos. Sin embargo, se relacionan los actos administrativos que se han proyectado desde la Dirección Distrital de Defensa Judicial y Prevención del Daño Antijurídico (8 Circulares)"/>
    <s v="Decreto 2012 5-04-2018 • Por medio del cual se establecen disposiciones para el ejercicio de la representación judicial y extrajudicial de las Entidades del Nivel Central de Bogotá, D.C., se efectúan unas delegaciones y se dictan otras disposiciones._x000a_Directiva 15 31-05-2018 Lineamientos Para la Prevención del Daño Antijurídico en materia de Contrato Realidad._x000a_Adicionalmente desde la Direción Distrital de Defensa Judicial y Prevención del Daño Antijurídico se proyecto: Resolucion 45 del 24-05-2018, Resolución 49 del 29-05-2018 y las Circulares 13, 15 y 17. "/>
    <m/>
    <m/>
    <m/>
    <m/>
    <m/>
    <m/>
    <s v="FALTA FICHA "/>
    <m/>
    <m/>
    <m/>
  </r>
  <r>
    <s v="GESTIÓN"/>
    <x v="22"/>
    <x v="0"/>
    <s v="PLANEACIÓN Y MEJORA CONTINUA"/>
    <s v="DIRECCIÓN DE GESTIÓN CORPORATIVA"/>
    <s v="Plan de Gestión"/>
    <m/>
    <m/>
    <m/>
    <s v="Porcentaje de avance de entrega de la propuesta de mejora continua de la Dirección de Gestión Corporativa"/>
    <s v="propuesta de mejora"/>
    <s v="Por definir"/>
    <s v="Por definir"/>
    <s v="Por definir"/>
    <s v="Por definir"/>
    <s v="Por definir"/>
    <s v="Por definir"/>
    <s v="Por definir"/>
    <s v="Por definir"/>
    <s v="Suma"/>
    <s v="Trimestral"/>
    <s v="Eficacia"/>
    <m/>
    <m/>
    <m/>
    <s v="ND"/>
    <n v="1"/>
    <s v="CUMPLIDA"/>
    <m/>
    <m/>
    <x v="8"/>
    <x v="8"/>
    <x v="8"/>
    <x v="0"/>
    <x v="0"/>
    <m/>
    <m/>
    <m/>
    <m/>
    <m/>
    <m/>
    <m/>
    <m/>
    <m/>
    <m/>
    <m/>
    <m/>
    <m/>
    <m/>
    <m/>
    <m/>
    <s v="FALTA FICHA "/>
    <m/>
    <m/>
    <m/>
  </r>
  <r>
    <s v="GESTIÓN"/>
    <x v="23"/>
    <x v="1"/>
    <s v="GESTIÓN JURÍDICA DISTRITAL"/>
    <s v="SUBSECRETARÍA JURÍDICA DISTRITAL"/>
    <s v="Plan de Gestión"/>
    <m/>
    <m/>
    <m/>
    <m/>
    <m/>
    <m/>
    <m/>
    <m/>
    <m/>
    <m/>
    <m/>
    <m/>
    <m/>
    <s v="Suma"/>
    <m/>
    <m/>
    <m/>
    <m/>
    <m/>
    <m/>
    <m/>
    <m/>
    <n v="1"/>
    <m/>
    <x v="10"/>
    <x v="15"/>
    <x v="16"/>
    <x v="0"/>
    <x v="0"/>
    <m/>
    <m/>
    <m/>
    <m/>
    <m/>
    <m/>
    <m/>
    <m/>
    <m/>
    <m/>
    <m/>
    <m/>
    <m/>
    <m/>
    <m/>
    <m/>
    <s v="FALTA FICHA "/>
    <m/>
    <m/>
    <m/>
  </r>
  <r>
    <s v="GESTIÓN"/>
    <x v="24"/>
    <x v="2"/>
    <s v="INSPECCIÓN VIGILANCIA Y CONTROL ESAL"/>
    <s v="DIRECCIÓN DISTRITAL DE INSPECCIÓN, VIGILANCIA Y CONTROL DE PERSONAS JURÍDICAS SIN ÁNIMO DE LUCRO"/>
    <s v="Plan de Gestión"/>
    <m/>
    <m/>
    <m/>
    <s v="Porcentaje de avance de la estrategia para la optimización del SIPEJ"/>
    <m/>
    <m/>
    <m/>
    <m/>
    <m/>
    <m/>
    <m/>
    <m/>
    <m/>
    <s v="Suma"/>
    <s v="Trimestral"/>
    <s v="Eficacia"/>
    <m/>
    <m/>
    <m/>
    <s v="ND"/>
    <n v="1"/>
    <s v="CUMPLIDA"/>
    <m/>
    <m/>
    <x v="8"/>
    <x v="8"/>
    <x v="8"/>
    <x v="0"/>
    <x v="0"/>
    <m/>
    <m/>
    <m/>
    <m/>
    <m/>
    <m/>
    <m/>
    <m/>
    <m/>
    <m/>
    <m/>
    <m/>
    <m/>
    <m/>
    <m/>
    <m/>
    <s v="FALTA FICHA "/>
    <m/>
    <m/>
    <m/>
  </r>
  <r>
    <s v="GESTIÓN"/>
    <x v="25"/>
    <x v="1"/>
    <s v="PLANEACIÓN Y MEJORA CONTINUA"/>
    <s v="OFICINA ASESORA DE PLANEACIÓN"/>
    <s v="Plan de Gestión"/>
    <m/>
    <m/>
    <m/>
    <s v="Número de estrategias de posicionamiento de la OAP"/>
    <s v="Estrategias de posicionamiento"/>
    <s v="Número de estrategias de posicionamiento estructuradas por la OAP"/>
    <s v="N.A."/>
    <s v="Cantidad de estrategias de posicionamiento de la gestión de la OAP, estructuradas"/>
    <s v="N.A."/>
    <s v="Informe de gestión de la OAP"/>
    <s v="N.A."/>
    <s v="ND"/>
    <s v="ND"/>
    <s v="Suma"/>
    <s v="Semestral"/>
    <s v="Eficacia"/>
    <m/>
    <m/>
    <m/>
    <s v="ND"/>
    <s v="ND"/>
    <n v="1"/>
    <n v="1"/>
    <m/>
    <x v="8"/>
    <x v="16"/>
    <x v="2"/>
    <x v="0"/>
    <x v="0"/>
    <n v="0"/>
    <n v="0"/>
    <n v="0.4"/>
    <n v="0.6"/>
    <n v="0"/>
    <n v="0"/>
    <m/>
    <m/>
    <m/>
    <m/>
    <m/>
    <m/>
    <m/>
    <m/>
    <m/>
    <m/>
    <m/>
    <m/>
    <m/>
    <m/>
  </r>
  <r>
    <s v="ACCIÓN"/>
    <x v="26"/>
    <x v="1"/>
    <s v="GESTIÓN JUDICIAL Y EXTRAJUDICIAL DEL DISTRITO"/>
    <s v="DIRECCIÓN DISTRITAL DE DEFENSA JUDICIAL Y PREVENCIÓN DEL DAÑO ANTIJURÍDICO"/>
    <s v="Plan de Desarrollo"/>
    <s v="Resultado"/>
    <s v="Procesos"/>
    <m/>
    <s v="Demandas ganadas por el Distrito / Total demandas X 100"/>
    <s v="Demandas ganadas"/>
    <s v="Total demandas contra el Distrito, casos ganados por el Distrito"/>
    <s v="Total demandas contra el Distrito"/>
    <s v="Por definir"/>
    <s v="Por definir"/>
    <s v="Sistema de Información de Procesos Judiciales  SIPROJ WEB - Bogotá. "/>
    <s v="Sistema de Información de Procesos Judiciales  SIPROJ WEB - Bogotá. "/>
    <n v="0.82"/>
    <s v="Sistema de Información de Procesos Judiciales  SIPROJ WEB - Bogotá. "/>
    <s v="Constante"/>
    <s v="Trimestral"/>
    <s v="Eficiencia"/>
    <s v="Profesional Universitario Grado 1"/>
    <s v="Profesional Universitario Grado 1"/>
    <s v="Director(a) Distirtal de Defensa Judicial y Prevención del Daño Antijurídico  "/>
    <n v="0.82"/>
    <n v="0.82"/>
    <n v="0.82"/>
    <n v="0.82"/>
    <n v="0.82"/>
    <x v="11"/>
    <x v="17"/>
    <x v="17"/>
    <x v="0"/>
    <x v="0"/>
    <n v="0.82"/>
    <n v="0.82"/>
    <n v="0.82"/>
    <n v="0.82"/>
    <n v="0.86880000000000002"/>
    <n v="0.8589"/>
    <m/>
    <m/>
    <s v="Se recibieron 140 fallos de sentencias los cuales los cuales fueron remitidos a las entidades competentes. Se realizaron 1193 gestiones relacionadas con tutelas: 1012 traslados, 97 archivos y 84 Tutelas que son representadas directamente por abogados de representación judicial. El impacto del éxito de eficiencia fiscal acumulado en términos de pretensiones indexadas ha permitido ahorrar a la ciudad $1.8 Billones de pesos y el D.C. ha sido condenado en 225 mil millones de pesos, lo cual representa un éxito del 89%. La ciudadanía en general ya que se puede beneficiar con nuevos proyectos sociales en educación y salud"/>
    <s v="LOGRO DE ÉXITO PROCESAL A JUNIO DE 2018: A la fecha El Distrito Capital presenta 5.117 procesos terminados: 4.395 favorables y 722 desfavorables alcanzando un éxito procesal cualitativo del 85.89%."/>
    <m/>
    <m/>
    <m/>
    <m/>
    <m/>
    <m/>
    <s v="MODIFICACIÓN"/>
    <s v="VERSIÓN  2"/>
    <m/>
    <m/>
  </r>
  <r>
    <s v="GESTIÓN"/>
    <x v="27"/>
    <x v="0"/>
    <s v="GESTIÓN FINANCIERA"/>
    <s v="DIRECCIÓN DE GESTIÓN CORPORATIVA"/>
    <m/>
    <m/>
    <s v="Procesos"/>
    <m/>
    <s v="Porcentaje de ejecución presupuestal"/>
    <s v="presupuesto ejecutado"/>
    <s v="Presupuesto ejecutado"/>
    <s v="Presupuesto disponible"/>
    <s v="Valor acumulado de los registros presupuestales"/>
    <s v="Resultado de la apropiación inicial y las modificaciones que se den a la apropiación (suspenciones, reducciones, adiciones)"/>
    <s v="SECRETARÍA DE HACIEndA - REPORTE PREDIS"/>
    <s v="SECRETARÍA DE HACIEndA - REPORTE PREDIS"/>
    <n v="0.63"/>
    <s v="SECRETARÍA DE HACIEndA - REPORTE PREDIS 2016"/>
    <s v="Creciente"/>
    <s v="Trimestral"/>
    <s v="Eficacia"/>
    <s v="Profesional Universitario"/>
    <s v="Profesional Especializado"/>
    <s v="Director (a) de Gestión Corporativa"/>
    <s v="ND"/>
    <n v="0.9"/>
    <n v="0.92"/>
    <n v="0.93"/>
    <n v="0.94"/>
    <x v="8"/>
    <x v="18"/>
    <x v="18"/>
    <x v="0"/>
    <x v="0"/>
    <n v="0.25"/>
    <n v="0.3"/>
    <n v="0.5"/>
    <n v="0.82"/>
    <n v="0.35"/>
    <n v="0.41799999999999998"/>
    <m/>
    <m/>
    <s v="En enero de 2018, Tesorería Distrital pago las cuentas por pagar que la SJD emitió a 29 de diciembre de 2018.  _x000a__x000a_Las Reservas de los Contratos de Combustibles y Mantenimiento de vehículos se están ejecutando conforme a los gastos que los carros asignados a la Secretaría Jurídica Distrital demandan._x000a__x000a_A la fecha se tienen los saldos iniciales a 1 de enero de 2018 aplicando el nuevo marco normativo contable de la SJD_x000a_"/>
    <s v="Se reporta el  cumplimiento de lo programado (Programado 30%) dado que se superó el porcentaje de ejecución (Ejecutado 42%) para el segundo trimestre , teniendo en cuenta que los gastos de Funcionamiento superaron el porcentaje programado para el segundo trimestre debido a la interacción constante entre el proceso de Gestión Contractual y Gestión Financiera, por lo anterior a la fecha se tienen:_x000a_- Comprometido (41,8%) _x000a_- Girados (29%)_x000a_"/>
    <m/>
    <m/>
    <m/>
    <m/>
    <m/>
    <m/>
    <s v="FALTA FICHA "/>
    <m/>
    <m/>
    <m/>
  </r>
  <r>
    <s v="GESTIÓN"/>
    <x v="28"/>
    <x v="0"/>
    <s v="GESTIÓN NORMATIVA Y CONCEPTUAL"/>
    <s v="DIRECCIÓN DISTRITAL DE DOCTRINA Y ASUNTOS NORMATIVOS"/>
    <s v="Plan de Gestión"/>
    <m/>
    <m/>
    <m/>
    <s v="Porcentaje de Implementación de la herramienta de seguimiento de la DDDAN"/>
    <s v="Herramienta de Seguimiento"/>
    <s v="Por definir"/>
    <s v="Por definir"/>
    <s v="Por definir"/>
    <s v="Por definir"/>
    <s v="Por definir"/>
    <s v="Por definir"/>
    <s v="Por definir"/>
    <s v="Por definir"/>
    <s v="Suma"/>
    <m/>
    <m/>
    <m/>
    <m/>
    <m/>
    <s v="ND"/>
    <n v="0.6"/>
    <n v="0.4"/>
    <m/>
    <m/>
    <x v="8"/>
    <x v="11"/>
    <x v="1"/>
    <x v="0"/>
    <x v="0"/>
    <n v="0.4"/>
    <n v="0.6"/>
    <n v="0"/>
    <n v="0"/>
    <n v="0.4"/>
    <n v="0.6"/>
    <m/>
    <m/>
    <s v="Se realizo la migrarción de  la información en herramienta de seguimiento de Microsoft Excel a Drive de Google (20%) e incorporación de nuevas funcionalidades / Realizar Pruebas de confiabilidad de la Información (20%). "/>
    <s v="Durante el segundo trimestre se desarrollaron las tareas de: 1) evaluar la unificación de las_x000a_herramientas de seguimiento (20%), la cual se realizó mediante capacitaciones_x000a_desarrolladas por la empresa Xertica, en las que, a partir del conocimiento de las posibles_x000a_funcionalidades, se plantearon sugerencias para la unificación7. 2) Proponer una_x000a_metodología de unificación de herramientas, a través de una propuesta presentada por la_x000a_empresa Xertica, la cual se basó en las capacitaciones y reuniones previas8. 3) Unificar la_x000a_herramienta de seguimiento en google drive con base en el trabajo previo realizado9, la cual_x000a_se encuentra disponible en el enlace electrónico_x000a_https://drive.google.com/open?id=1GtAGCrWSChhQ7ekILBG3S7lHtPSSojOIapMPHS0_O_x000a_I8.                     / META CUMPLIDA"/>
    <m/>
    <m/>
    <m/>
    <m/>
    <m/>
    <m/>
    <s v="FALTA FICHA "/>
    <m/>
    <m/>
    <m/>
  </r>
  <r>
    <s v="GESTIÓN"/>
    <x v="29"/>
    <x v="1"/>
    <s v="GESTIÓN DEL TALENTO HUMANO"/>
    <s v="DIRECCIÓN DE GESTIÓN CORPORATIVA"/>
    <s v="Plan de Gestión"/>
    <m/>
    <m/>
    <m/>
    <s v="Porcentaje de avance en la implementación de un modelo de gestión del talento humano."/>
    <s v="Modelo de Gestión del Talento Humano de "/>
    <s v="Por definir"/>
    <s v="Por definir"/>
    <s v="Por definir"/>
    <s v="Por definir"/>
    <s v="Por definir"/>
    <s v="Por definir"/>
    <s v="Por definir"/>
    <s v="Por definir"/>
    <s v="Creciente"/>
    <s v="Trimestral"/>
    <s v="Eficacia"/>
    <m/>
    <m/>
    <m/>
    <s v="ND"/>
    <n v="0.25"/>
    <n v="0.75"/>
    <n v="0.9"/>
    <n v="1"/>
    <x v="8"/>
    <x v="19"/>
    <x v="13"/>
    <x v="0"/>
    <x v="0"/>
    <n v="0"/>
    <n v="0.25"/>
    <n v="0.25"/>
    <n v="0.25"/>
    <n v="0"/>
    <n v="0.25"/>
    <m/>
    <m/>
    <s v="Se tiene proyectado avance a partir del segundo trimestre, no obstante en conjunto con la oficina Asesora de Planeación procede a desarrollar una mesa de trabajo con la Dirección de Gestión Corporativa con el fin de definir los puntos a desarrollar de manera mancomunada para la implementación del Modelo Integrado de Planeación y Gestión, identificando así que la participación de la DGC es vital en el componente de talento humano, para ello la DGC procede a poner a disposición los recursos necesarios (Físico y Económicos) para  cumplimiento de los requisitos establecidos en el componente de Talento Humano de Modelo Integrado de Planeación y Gestión. _x000a__x000a_Respecto del análisis de Cargas a efectuar en la Organización se ha recibido una propuesta de parte de una empresa consultora, la cual nos da un punto de vista económico para proceder con la contratación a partir del segundo semestre del año en curso._x000a_"/>
    <s v="herramientas de seguimiento (20%), la cual se realizó mediante capacitaciones"/>
    <m/>
    <m/>
    <m/>
    <m/>
    <m/>
    <m/>
    <s v="FALTA FICHA "/>
    <m/>
    <m/>
    <m/>
  </r>
  <r>
    <s v="GESTIÓN"/>
    <x v="30"/>
    <x v="0"/>
    <s v="GESTIÓN DOCUMENTAL"/>
    <s v="DIRECCIÓN DE GESTIÓN CORPORATIVA"/>
    <m/>
    <s v="Plan de Gestión"/>
    <s v="Procesos"/>
    <m/>
    <s v="Avance en la implementación del Modelo de Gestión Documental de la SJD"/>
    <s v="Modelo de gestión documental sostenible"/>
    <s v="Fases del modelo de gestión documental implementadas"/>
    <s v="Total de fases definidas para la implementación  del MGD"/>
    <s v="Número de fases implementadas en su totalidad, del modelo de Gestión Documental MGD"/>
    <s v="Fases definidas en el Plan de Trabajo, necesarias para implementar el MGD"/>
    <s v="Plan de Trabajo para la implementación del MGD"/>
    <s v="Plan de Trabajo para la implementación del MGD"/>
    <s v="ND"/>
    <s v="ND"/>
    <s v="Suma"/>
    <s v="Trimestral"/>
    <s v="Eficacia"/>
    <s v="Auxiliar administrativo DGC"/>
    <s v="Profesional Especializado DGC"/>
    <s v="Director (a) de Gestión Corporativa"/>
    <s v="ND"/>
    <n v="0.5"/>
    <n v="0.4"/>
    <n v="0.1"/>
    <n v="0"/>
    <x v="8"/>
    <x v="20"/>
    <x v="19"/>
    <x v="0"/>
    <x v="0"/>
    <m/>
    <m/>
    <m/>
    <m/>
    <m/>
    <m/>
    <m/>
    <m/>
    <s v="Este indicador fue armonizado con el indicador de herramientas AVANCE EN LA IMPLEMENTACIÓN DE LAS HERRAMIENTAS DE GESTIÓN Y ADMINISTRATIVAS y se le hara seguimiento a travez del indicador mencionado. "/>
    <s v="desarrolladas por la empresa Xertica, en las que, a partir del conocimiento de las posibles"/>
    <m/>
    <m/>
    <m/>
    <m/>
    <m/>
    <m/>
    <m/>
    <m/>
    <m/>
    <m/>
  </r>
  <r>
    <s v="ACCIÓN"/>
    <x v="31"/>
    <x v="0"/>
    <s v="PLANEACIÓN Y MEJORA CONTINUA"/>
    <s v="OFICINA ASESORA DE PLANEACIÓN"/>
    <m/>
    <s v="Proyecto de Inversión 7502"/>
    <m/>
    <m/>
    <s v="Porcentaje de implementación del Sistema Integrado de Gestión de la Secretaría Jurídica"/>
    <s v="Porcentaje de Implementación"/>
    <s v="Etapas realizadas para la implementación del SIG"/>
    <s v="Etapas definidas para la implementación del SIG"/>
    <s v="Se definieron etapas de implementación, articulación y mantenimiento"/>
    <s v="Etapas culminadas conforme a las especificaciones"/>
    <s v="Informe de gestión de la OAP"/>
    <s v="Plan de Trabajo para la implementación del SIG"/>
    <s v="ND"/>
    <s v="ND"/>
    <s v="Suma"/>
    <s v="Trimestral"/>
    <s v="Eficacia"/>
    <s v="Contratista OAP"/>
    <s v="Contratista OAP"/>
    <s v="JEFE OAP"/>
    <n v="0.1"/>
    <n v="0.3"/>
    <n v="0.3"/>
    <n v="0.2"/>
    <n v="0.1"/>
    <x v="12"/>
    <x v="10"/>
    <x v="20"/>
    <x v="0"/>
    <x v="0"/>
    <n v="0.04"/>
    <n v="0.1"/>
    <n v="0.1"/>
    <n v="0.08"/>
    <n v="0.04"/>
    <n v="0.1"/>
    <m/>
    <m/>
    <s v="Como avance para el primer trimestre de la vigencia se cuenta con el Plan de Trabajo para efectuar la implementación del Modelo Integrado de Planeación y Gestión-MIPG en la Entidad, se elabora proyecto de Resolución para la creación del Comité Institucional de Gestión y Desempeño, como parte fundamental para la instauración de la institucionalidad del MIPG en la Secretaría Jurídica Distrital. _x000a_Así mismo durante el primer trimestre del año en curso, se brindó acompañamiento y apoyo a los gestores de los diferentes procesos en el levantamiento y/o actualización de la documentación del Sistema de Gestión de la Entidad, así mismo, se realizó el análisis de capacidad e interacción de los procesos y procedimientos a través de la medición de la duración de las actividades definidas, así como puntos de control entre otros. De manera simultánea, se efectuaron actividades encaminadas a la divulgación de los Procesos y Procedimientos publicados en la Intranet para conocimiento y apropiación de todos los servidores de la Secretaría Jurídica Distrital._x000a_Con el fin de evidenciar el avance de la documentación de los procesos y procedimientos de la Secretaría Jurídica Distrital, los documentos fueron inventariados de acuerdo al tipo, conforme con a los criterios de oficialización, publicación o flujo de creación por parte del proceso. A partir de la información obtenida en dicha revisión, fue posible realizar control detallado sobre los documentos de la entidad. En cuanto al aplicativo del Sistema de Gestión S.M.A.R.T., se realizaron cargues de información en los módulos, necesarios para la puesta en marcha del aplicativo e inicio de los flujos documentales en la entidad. Así mismo, se llevó a cabo el respectivo cargue de información al aplicativo SIG en el módulo de Indicadores, necesarios para la puesta en marcha del aplicativo y los seguimientos posteriores. Se da inicio a la actualización de los procedimientos de la Oficina Asesora de Planeación, en razón a la acción de mejora formulada por la revisión al Proceso de Planeación y Mejora Continua. En el primer trimestre se realiza la actualización del procedimiento de Elaboración y Control de Documentos, por medio del flujo documental del aplicativo del Sistema Integrado de Gestión.Se asignaron los administradores de cada módulo del aplicativo del Sistema Integrado de Gestión y, de acuerdo con las temáticas, se habilitaron los permisos, roles y perfiles asignados para cada uno de ellos. _x000a_Se dictaron capacitaciones técnicas y funcionales a los administradores de módulos, gestores calidad de la entidad, gestores de activos de información, entre otros servidores interesados, en las cuales fueron indicadas las pautas para la parametrización y uso del aplicativo del Sistema Integrado de Gestión.  Así mismo, se brindó mantenimiento y soporte a los requerimientos de los usuarios de los módulos, por medio de la gestión de comunicación con los desarrolladores del aplicativo. Dentro de las actividades orientadas a adelantar las gestiones para la certificación de la entidad bajo la norma NTC ISO 9001: 2015, en el mes de marzo del presente año se definió el alcance del Sistema de Gestión de Calidad, los objetivos de calidad los cuales se encuentran alineados con la política del Sistema Integrado de Gestión vigente y los Imperativos Estratégicos. Igualmente se definieron las cuestiones internas de la Entidad en lo relacionado con los grupos de interés, tramites, productos y servicios.  Actualmente se está definiendo una metodología integrada que permita actualizar información relacionada con el contexto de la organización que facilite su utilización en el marco del Sistema de Gestión de Calidad, Modelo Integrado de Planeación y Gestión, así como Arquitectura Empresarial. Se tiene prevista su aplicación para el mes de abril.   _x000a__x000a_De otra parte, se adelantó el seguimiento a los informes de autogestión de los planes y proyectos de la Secretaria Jurídica Distrital, correspondiente al último trimestre vigencia 2017, así como el Análisis, verificación, actualización, validación y cierre de la información relacionada con el seguimiento y avance de las metas de los proyectos de inversión a través del SEGPLAN, correspondiente al cuarto trimestre del 2017, en los componentes de gestión, inversión, territorialización y actividades. Igualmente, se realizó la reprogramación de los Componentes de Inversión y de Gestión y la programación de la territorialización de la inversión Distrital y las actividades para la vigencia 2018. Se llevó a cabo la consolidación del Informe de Gestión y Resultados de la Secretaria Jurídica Distrital vigencia 2017._x000a_Se consolido la encuesta de satisfacción de los servicios prestados por la Secretaria Jurídica Distrital (Circular 001 de 2018) realizada a 50 Entidades Distritales la cual determinó, que el nivel de satisfacción de los servicios prestados por la Secretaria Jurídica Distrital fue del 94.57% de percepción favorable, logrando aumentar la precepción favorable respecto de la vigencia anterior la cual fue del 90%. _x000a_Se adelantaron las acciones pertinentes en lo referente al componente de racionalización de trámites del Plan Anticorrupción y de Atención al Ciudadano. Adicionalmente, se emite la certificación mensual de los trámites publicados en la guía de trámites y servicios del Distrito, y se consolida el Informe de identificación de trámites y Opas. _x000a_Se efectuó la revisión de las actividades realizadas en cada uno de los Subsistemas del Sistema Integrado de Gestión durante la vigencia 2017 y se presenta informe del avance y estado de la implementación del Sistema Integrado de Gestión. Así mismo, se documentan las acciones que dan cumplimiento a los planes de mejoramiento formulados para dar tratamiento a las oportunidades de mejora con ocasión de la auditoría interna de la vigencia 2017._x000a_Se brinda asesoría y acompañamiento a las dependencias, en cuanto a la formulación de las acciones preventivas y registro del plan de mejoramiento a través del Módulo Mejora del aplicativo que soporta el Sistema Integrado de Gestión de la Secretaría Jurídica Distrital._x000a_Se realizó el cargue de la información correspondiente a MECI 2017, en el aplicativo del Sistema Integrado de Gestión, con el fin de trazar los antecedentes del Modelo en la vigencia anterior, en aprovechamiento de la herramienta tecnológica para la sistematización de los seguimientos realizados de forma manual._x000a__x000a_"/>
    <s v="Para el segundo trimestre de la vigencia la OAP viene adelantando la Implementación del aplicativo S.M.A.R.T. – Sistema para la medición, análisis, y reporte para la toma de decisiones-, el cual está conformado por módulos tales como planes y proyectos, riesgos, indicadores, gestión ambiental, mejora, documentos y producto no conforme, entre otros; lo que permite realizar la programación y seguimiento a la gestión realizada por las dependencias que conforman la Entidad. Se da continuidad al cargue progresivo de información necesaria para la operación del aplicativo el cual se viene realizando desde el primer trimestre de la vigencia._x000a_Así mismo, se viene realizando la adecuación y ajuste del Modelo de Operación de Planes, Programas y Proyectos de la Secretaría Jurídica con el Modelo Integrado de Planeación y Gestión (MIPG)._x000a_- Dentro de las actividades orientadas a adelantar las gestiones para la certificación de la entidad bajo la norma NTC ISO 9001: 2015, en el segundo trimestre se adelantaron mesas Mesas técnicas orientadas a caracterizar los productos y servicios de la entidad. / Control y seguimiento a la construcción de las tablas de retención documental / Dos jornadas de sensibilización sobre Fundamentos en gestión de calidad y preparación auditoría de certificación, dirigidas a los colaboradores de los procesos de Gestión Normativa y Conceptual y Defensa Judicial y Extrajudicial._x000a_"/>
    <m/>
    <m/>
    <m/>
    <m/>
    <m/>
    <m/>
    <s v="CREACIÓN"/>
    <s v="VERSIÓN  1"/>
    <s v="ND"/>
    <s v="ND"/>
  </r>
  <r>
    <s v="GESTIÓN"/>
    <x v="32"/>
    <x v="3"/>
    <s v="GESTIÓN JURÍDICA DISTRITAL"/>
    <s v="DIRECCIÓN DISTRITAL DE POLÍTICA E INFORMÁTICA JURÍDICA"/>
    <s v="Plan de Gestión"/>
    <m/>
    <m/>
    <m/>
    <m/>
    <m/>
    <m/>
    <m/>
    <m/>
    <m/>
    <m/>
    <m/>
    <m/>
    <m/>
    <s v="Constante"/>
    <s v="Trimestral"/>
    <s v="Eficacia"/>
    <m/>
    <m/>
    <m/>
    <s v="ND"/>
    <n v="1"/>
    <n v="1"/>
    <n v="1"/>
    <n v="1"/>
    <x v="8"/>
    <x v="8"/>
    <x v="13"/>
    <x v="0"/>
    <x v="0"/>
    <n v="0.25"/>
    <n v="0.25"/>
    <n v="0.25"/>
    <n v="0.25"/>
    <n v="0.25"/>
    <n v="0.25"/>
    <m/>
    <m/>
    <s v="a) Normas incorporadas: En el período comprendido entre el 1 de enero y el 31 de_x000a_marzo, se han incorporado 562 normas al sistema de Información Jurídica Régimen_x000a_Legal._x000a_b) Tematizaciones: En el mismo período, fueron tematizadas 543 normas en el_x000a_sistema de información jurídico Régimen Legal._x000a_c) Boletines Jurídicos: Han sido expedidos 13 Boletines Jurídicos: Boletín No. 1_x000a_(01/01/2018) – Boletín No. 13 (26/03/2018). Estos Boletines son remitidos a un_x000a_número de 2300 personas y publicados en Régimen Legal para consulta de los_x000a_usuarios; contienen de manera semanal las normas distritales y nacionales de_x000a_mayor impacto en el Distrito, de las cuales se exalta una noticia de interés y una_x000a_noticia destacada para el Distrito, y se agrega un dato curioso de la ciudad de_x000a_Bogotá. (Además estos pueden ser consultados en la página web de la Secretaría_x000a_Jurídica Distrital y en Régimen Legal."/>
    <s v="Normas incorporadas: En el período comprendido entre Abril y Junio se han incorporado 584 normas al sistema de Información Jurídica Régimen_x000a_Legal._x000a_b) Tematizaciones: En el mismo período, fueron tematizadas 795 normas en el_x000a_sistema de información jurídico Régimen Legal._x000a_c) Boletines Jurídicos: Han sido expedidos 13 Boletines Jurídicos:  Estos Boletines son publicados en Régimen Legal para consulta de los usuarios; contienen de manera semanal las normas distritales y nacionales de mayor impacto en el Distrito, de las cuales se exalta una noticia de interés y una noticia destacada para el Distrito, y se agrega un dato curioso de la ciudad de_x000a_Bogotá. (Además estos pueden ser consultados en la página web de la Secretaría_x000a_Jurídica Distrital y en Régimen Legal)"/>
    <m/>
    <m/>
    <m/>
    <m/>
    <m/>
    <m/>
    <s v="FALTA FICHA "/>
    <m/>
    <m/>
    <m/>
  </r>
  <r>
    <s v="GESTIÓN"/>
    <x v="33"/>
    <x v="0"/>
    <s v="PLANEACIÓN Y MEJORA CONTINUA"/>
    <s v="OFICINA ASESORA DE PLANEACIÓN"/>
    <s v="Plan de Gestión"/>
    <m/>
    <m/>
    <s v="procesos"/>
    <s v="Número de Informes de seguimiento de la gestión de la SJD bajo la herramienta BSC"/>
    <s v="Informes de seguimiento a la gestión institucional"/>
    <s v="Número de informes de seguimiento a la gestión institucional presentados"/>
    <s v="N.A."/>
    <s v="Corresponde a los informes productos de los seguimientos a la gestión de la Entidad"/>
    <s v="N.A."/>
    <s v="Informes de seguimiento y gestión institucional"/>
    <s v="N.A."/>
    <s v="ND"/>
    <s v="ND"/>
    <s v="Suma"/>
    <s v="Anual"/>
    <s v="Eficacia"/>
    <m/>
    <m/>
    <m/>
    <s v="ND"/>
    <n v="1"/>
    <n v="4"/>
    <n v="4"/>
    <n v="4"/>
    <x v="8"/>
    <x v="8"/>
    <x v="3"/>
    <x v="0"/>
    <x v="0"/>
    <n v="1"/>
    <n v="1"/>
    <n v="1"/>
    <n v="1"/>
    <n v="1"/>
    <n v="1"/>
    <m/>
    <m/>
    <s v="Para el primer trimestre de la vigencia se consolido el Informe de Gestión y Resultados correspondiente al 1er trimestre de la vigencia, el cual se publico en la pagina de la Entidad"/>
    <s v="Para el periodo comprendido entre los meses de Abril y  Junio 2018 ( segundo trimestre),  se consolido el Informe de Gestión y Resultados correspondiente al 2do trimestre de la vigencia, el cual se publico en la pagina de la Secretaria Juridica Distrital. _x000a_Dentro de la meta, se contempla la administración de las herramientas de gestión y seguimiento definidas por la entidad, para su análisis y mejora, cuyos resultados se reportaron de manera periódica a la Alta Dirección. Así mismo, se adelantan las siguientes actividades:_x000a_ Verificación y registro de la información de los indicadores de acción y gestión de la entidad y su publicación en la página web e intranet._x000a_ Presentación del seguimiento a la ejecución presupuestal de la entidad, así como a cada uno de los cuatro proyectos de inversión, analizando desde la expedición de CDP hasta los giros realizados, de manera comparativa entre diferentes comités._x000a_ Asesoría y acompañamiento en la elaboración de Fichas Técnicas de indicadores._x000a_ Se realizaron los seguimientos presupuestales a los proyectos de inversión de la Entidad."/>
    <m/>
    <m/>
    <m/>
    <m/>
    <m/>
    <m/>
    <m/>
    <m/>
    <m/>
    <m/>
  </r>
  <r>
    <s v="GESTIÓN"/>
    <x v="34"/>
    <x v="1"/>
    <s v="GESTIÓN JURÍDICA DISTRITAL"/>
    <s v="DIRECCIÓN DISTRITAL DE POLÍTICA E INFORMÁTICA JURÍDICA"/>
    <s v="Plan de Gestión"/>
    <m/>
    <m/>
    <m/>
    <m/>
    <m/>
    <m/>
    <m/>
    <m/>
    <m/>
    <m/>
    <m/>
    <m/>
    <m/>
    <s v="Suma"/>
    <s v="Trimestral"/>
    <s v="Eficacia"/>
    <m/>
    <m/>
    <m/>
    <s v="ND"/>
    <n v="8"/>
    <n v="8"/>
    <n v="8"/>
    <n v="8"/>
    <x v="8"/>
    <x v="21"/>
    <x v="21"/>
    <x v="0"/>
    <x v="0"/>
    <n v="4"/>
    <n v="4"/>
    <n v="5"/>
    <n v="3"/>
    <n v="4"/>
    <n v="3"/>
    <m/>
    <m/>
    <s v="Se proyectaron lineamientos con el fin de mejorar los procesos contractuales en los que participan las diferentes Entidades del Distrito._x000a_a.  Directiva 001 (Lineamientos y buenas prácticas para la liquidación de contratos) _x000a__x000a_b.   Circular 001 de 2018 (Buenas prácticas en materia de expedición y publicación de adendas en los procesos de licitación pública). _x000a__x000a_c.  Circular 002 de 2018 (Buenas prácticas en el contenido de los manuales de contratación de las entidades distritales con régimen especial). _x000a__x000a_d. Directiva 002 de 2018 (Tratamiento de datos personales). _x000a__x000a_Adicionalmente la Dirección Distrital de Política e Informática Jurídica, expidió:_x000a__x000a_- Circular 008 de 2018, el cual puede consultarse en: http://www.bogotajuridica.gov.co/ sisjur/normas/Norma1.jsp?i=75003._x000a_- Circular 005 de 2018, “Solicitud de información de propiedad intelectual en las entidades del sector central y cronograma de trabajo”._x000a_"/>
    <s v="Se expidieron un total de 3 lineamientos, orientados a la mejora de las prácticas de contratación en el Distrito Capital:_x000a_1. Protección de la mujer embarazada en el contrato de prestación de servicios_x000a_2. Alcance a la Directiva 003 de 2017 referente a la contratación con Entidades Sin Ánimo de Lucro - Decreto 092 de 2017._x000a_3.Lineamientos para la prevención del daño antijurídico en materia de Contrato Realidad._x000a__x000a_No obstante, el cuarto lineamiento programado sera presentado para el tercer trimestre dado que su publicación sera en el mes de Julio:_x000a_- Recomendaciones en Materia de Contratación. (Se proyectó, reviso y aprobó en el mes de junio, el trámite de numeración y publicación tardo hasta el día 5 de julio 2018.)"/>
    <s v="u"/>
    <m/>
    <m/>
    <m/>
    <m/>
    <m/>
    <s v="FALTA FICHA "/>
    <m/>
    <m/>
    <m/>
  </r>
  <r>
    <s v="GESTIÓN"/>
    <x v="35"/>
    <x v="0"/>
    <s v="GESTIÓN DISCIPLINARIA DISTRITAL"/>
    <s v="DIRECCIÓN DISTRITAL DE ASUNTOS DISCIPLINARIOS"/>
    <s v="Plan de Gestión"/>
    <m/>
    <m/>
    <m/>
    <m/>
    <m/>
    <m/>
    <m/>
    <m/>
    <m/>
    <m/>
    <m/>
    <m/>
    <m/>
    <s v="Constante"/>
    <m/>
    <m/>
    <m/>
    <m/>
    <m/>
    <m/>
    <m/>
    <n v="1"/>
    <n v="1"/>
    <n v="1"/>
    <x v="10"/>
    <x v="15"/>
    <x v="1"/>
    <x v="0"/>
    <x v="0"/>
    <n v="0"/>
    <n v="1"/>
    <n v="1"/>
    <n v="1"/>
    <n v="0"/>
    <n v="1"/>
    <m/>
    <m/>
    <s v="Para el primer trimestre no se tenia programado avance, la ejecuión inicia en el segundo trimestre de la vegencia "/>
    <s v="se encuentra disponible en el enlace electrónico"/>
    <m/>
    <m/>
    <m/>
    <m/>
    <m/>
    <m/>
    <m/>
    <m/>
    <m/>
    <m/>
  </r>
  <r>
    <s v="GESTIÓN"/>
    <x v="36"/>
    <x v="0"/>
    <s v="GESTIÓN DISCIPLINARIA DISTRITAL"/>
    <s v="DIRECCIÓN DISTRITAL DE ASUNTOS DISCIPLINARIOS"/>
    <s v="Plan de Gestión"/>
    <s v="Procesos"/>
    <m/>
    <m/>
    <s v="Porcentaje de avance en la metodología de verificación de la impelementación y actualización del SID"/>
    <s v="Metodología de verificación"/>
    <m/>
    <m/>
    <m/>
    <m/>
    <m/>
    <m/>
    <m/>
    <m/>
    <s v="Suma"/>
    <s v="Trimestral"/>
    <s v="Eficacia"/>
    <m/>
    <m/>
    <m/>
    <s v="ND"/>
    <n v="0.4"/>
    <s v="CUMPLIDA    60%"/>
    <m/>
    <m/>
    <x v="8"/>
    <x v="22"/>
    <x v="22"/>
    <x v="0"/>
    <x v="0"/>
    <s v="CUMPLIDA    60%"/>
    <m/>
    <m/>
    <m/>
    <n v="0.6"/>
    <m/>
    <m/>
    <m/>
    <s v="Se desarrollo el 100% de la Implementación de la metodologia para verificar la implementación y actualización del S.I.D., con la aplicación de una encuesta y realizando un ánalisis de las visitas y las capacitaciones, evidenciando que las entidades Distritales no reportan en el SID, los procesos que se encuentran en las OCID, este ánalisis logró la creación de estrategias por parte de la DDAD para la utilización e implementación del SID en las entidades Distritales.META CUMPLIDA."/>
    <m/>
    <m/>
    <m/>
    <m/>
    <m/>
    <m/>
    <m/>
    <s v="FALTA FICHA "/>
    <m/>
    <m/>
    <m/>
  </r>
  <r>
    <s v="GESTIÓN"/>
    <x v="37"/>
    <x v="0"/>
    <s v="GESTIÓN DEL TALENTO HUMANO"/>
    <s v="DIRECCIÓN DE GESTIÓN CORPORATIVA"/>
    <m/>
    <m/>
    <s v="Procesos"/>
    <m/>
    <s v="Promedio De las evaluaciones de satisfacción realizadas por los diferentes componentes del proceso"/>
    <s v="Nivel de Satisfacción"/>
    <s v="Niveles de satisafcción ponderados"/>
    <s v="N.A."/>
    <s v="El promedio del nivel de percepción por parte de los servidpores de la SJD, respecto de componentes de la Gestión del Talento Humano"/>
    <s v="N.A."/>
    <s v="Encuestas tabuladas y registradas en la matriz de satisfacción del Talento Humano"/>
    <s v="N.A."/>
    <s v="ND"/>
    <s v="ND"/>
    <s v="Constante"/>
    <s v="Semestral"/>
    <s v="Efectividad"/>
    <s v="Técnico DGC"/>
    <s v="Profesional Especializado"/>
    <s v="Director (a) de Gestión Corporativa"/>
    <s v="ND"/>
    <n v="0.9"/>
    <n v="0.91"/>
    <n v="0.92"/>
    <n v="0.93"/>
    <x v="8"/>
    <x v="23"/>
    <x v="23"/>
    <x v="0"/>
    <x v="0"/>
    <s v="ND"/>
    <n v="0.9"/>
    <s v="ND"/>
    <n v="0.9"/>
    <n v="0"/>
    <n v="0.82"/>
    <m/>
    <m/>
    <s v="Para el 1er trimestre no se programó resultado de medición de la Satisfacción, no obstante, procedemos a poner a su conocimiento los avances del proceso de talento humano. _x000a__x000a_1) Adopción de la Política de Seguridad y Salud en el Trabajo, Reglamento de Higiene y Seguridad Industrial, como documentos marco de la gestión en SST._x000a_ 2) Construcción, revisión, aprobación y publicación de procedimientos de SST._x000a_3). Funcionamiento del Comité Paritario de Seguridad y Salud en el Trabajo y Comité de Convivencia Laboral._x000a_ 4). Desarrollo del Programa de capacitación en SST. _x000a_5) Formulación y ejecución de actividades de promoción y prevención, programas de vigilancia epidemiológica, caracterización del ausentismo. _x000a_6. Gestión de peligros y riesgos: aplicación metodología evaluación de riesgos y formulación plan de intervención de los mismos; seguimiento a la ejecución de las acciones de intervención. _x000a_7). Gestión de amenazas: elaboración y socialización del Plan de emergencias, conformación y capacitación de la brigada, participación en Comité de Ayuda Mutua de la Localidad, adquisición de elementos para la prevención y atención de emergencias._x000a__x000a_Desarrollo de actividades en el marco del Programa de Bienestar Social de la Entidad - Se proyectó:  el Plan de Incentivos de la Entidad, los criterios de desempate al mejor empleado de la entidad, los criterios para la financiación de la educación formal de los servidores y sus hijos, para aprobación del Comité de Bienestar, Capacitación e Incentivos. Proyección del Plan Institucional de Capacitación para la vigencia de 2018, para aprobación del mencionado Comité. _x000a_Creación de los Gestores de la felicidad, Conmemoración del día de la mujer, Conmemoración del día del hombre, dentro del marco del Programa de Bienestar Social._x000a_Desarrollo de campañas de gestión de la felicidad &quot;El poder de la sonrisa&quot; y &quot;Comunicación Asertiva&quot;, Video concurso gestión de la felicidad, Envió de piezas publicitarias de ambientes inclusivos, envío de inscripciones a gimnasio, inscripción y acompañamiento de los funcionarios de la Entidad a los juegos inter - entidades organizados por el DASCD."/>
    <s v="I8."/>
    <m/>
    <m/>
    <m/>
    <m/>
    <m/>
    <m/>
    <m/>
    <m/>
    <m/>
    <m/>
  </r>
  <r>
    <s v="GESTIÓN"/>
    <x v="38"/>
    <x v="0"/>
    <s v="EVALUACIÓN INDEPENDIENTE"/>
    <s v="OFICINA DE CONTROL INTERNO"/>
    <m/>
    <s v="Plan de Gestión"/>
    <s v="Procesos"/>
    <m/>
    <s v="Sumatoria de las actividades realizadas dentro del Plan de Auditoría /_x000a_Total actividades del Plan de Auditoría"/>
    <s v="Actividades del Plan de Auditoría"/>
    <s v="N° de Actividades desarrolladas del Plan de Auditoría"/>
    <s v="Actividades Programadas en el Plan de Auditoría"/>
    <s v="Cantidad  de actividades realizadas en el Plan de Auditoría"/>
    <s v="Cantidad de actividades programadas en el Plan Anual de Auditoria"/>
    <s v="Informes de las actividades realizadas."/>
    <s v="Plan Anual de Auditoria."/>
    <s v="ND"/>
    <s v="ND"/>
    <s v="Suma"/>
    <s v="Trimestral"/>
    <s v="Eficacia"/>
    <s v="Profesional Universitario 10"/>
    <s v="Profesional Especialziado Grado 24"/>
    <s v="Jefe Oficina de Control Interno"/>
    <s v="ND"/>
    <n v="1"/>
    <n v="1"/>
    <n v="1"/>
    <n v="1"/>
    <x v="8"/>
    <x v="8"/>
    <x v="24"/>
    <x v="0"/>
    <x v="0"/>
    <n v="0.16700000000000001"/>
    <n v="0.35799999999999998"/>
    <n v="0.182"/>
    <n v="0.161"/>
    <n v="0.16700000000000001"/>
    <s v="34.82%"/>
    <m/>
    <m/>
    <s v="Para el primer trimestre se elaboraron los siguientes informes de ley definidos en el Plan Anual de Auditoria - 2018:_x000a_1.    Informe de Control Interno Contable (publicado en la Web)_x000a_2.    Evaluación Institucional por Dependencias _x000a_3.    Austeridad en el Gasto (Publicado Pagina Web)_x000a_4.    Informe PQRS (publicado Pagina Web)_x000a_5.    Informe Pormenorizado del Sistema de Control Interno (Pagina Web)_x000a_6.    Reporte Plan Anual Auditoria (Anexo Físico)Las Auditorias a procesos darán inicio el miércoles cuatro (04) de abril de 2018._x000a_Se elaboraron los siguientes seguimientos establecidos en el Plan Anual de Auditoria - 2018:_x000a_1.Análisis y diseño del Sistema Integrado misional_x000a_2.Seguimiento al Plan de mejoramiento con la Contraloría Distrital _x000a_3.Seguimiento a los planes de mejoramiento resultado de las_x000a_auditorías internas _x000a_4.Seguimiento a la consolidación y rendición de la cuenta anual a la_x000a_Contraloría Distrital _x000a_5.Seguimiento al plan anticorrupción y mapas de riesgos _x000a_6.Seguimiento Informe Contable cumplimiento resolución 706 de 2016_x000a_7.Seguimiento al Informe Derechos de Autor Software_x000a_8.Seguimiento a las funciones del Comité de Conciliaciones"/>
    <s v="_x000a_Para el primer trimestre se elaboraron los siguientes informes de ley definidos en el Plan Anual de Auditoria - 2018:_x000a_1.    AUSTERIDAD DEL GASTO_x000a_2.    INFORMES DE REPORTE AL PLAN ANUAL DE AUDITORIA_x000a_3.    INFORME DE CUMPLIMIENTO A LA DIRECTIVA 003 DE 2013_x000a__x000a_Se realizaron las auditorías programadas en el P.A.A. en el segundo trimestre de la vigencia, a las siguientes dependencias de la Secretaria Jurídica Distrital:_x000a__x000a_1. DIRECCIÓN DE GESTIÓN NORMATIVA Y CONCEPTUAL _x000a_2. DIRECCIÓN DE DEFENSA JUDICIAL Y PREVENCIÓN DEL DAÑO ANTIJURÍDICO _x000a_3. OFICINA ASESORA DE PLANEACIÓN OFICINA TIC_x000a_4. DIRECCIÓN DE GESTIÓN CORPORATIVA (3 procesos)_x000a_"/>
    <m/>
    <m/>
    <m/>
    <m/>
    <m/>
    <m/>
    <m/>
    <m/>
    <m/>
    <m/>
  </r>
  <r>
    <s v="GESTIÓN"/>
    <x v="39"/>
    <x v="0"/>
    <s v="EVALUACIÓN INDEPENDIENTE"/>
    <s v="OFICINA DE CONTROL INTERNO"/>
    <m/>
    <s v="Plan de Gestión"/>
    <s v="Procesos"/>
    <m/>
    <s v="Sumatoria de seguimientos al Plan de Mejoramiento."/>
    <s v="Seguimientos"/>
    <s v="Número de seguimientos realizados al Plan de Mejoramiento"/>
    <s v="N.A."/>
    <s v="Cantidad  de seguimientos al Plan de Mejoramiento realizados en la vigencia a las diferentes dependencias de la SJD"/>
    <s v="N.A."/>
    <s v="Informe de auditorías o seguimientos con  sugerencias o recomendaciones."/>
    <s v="N.A."/>
    <s v="ND"/>
    <s v="ND"/>
    <s v="Suma"/>
    <s v="Semestral"/>
    <s v="Eficacia"/>
    <s v="Profesional Universitario 10"/>
    <s v="Profesional Especialziado Grado 24"/>
    <s v="Jefe Oficina de Control Interno"/>
    <s v="ND"/>
    <s v="finalizado"/>
    <s v="finalizado"/>
    <s v="finalizado"/>
    <s v="finalizado"/>
    <x v="8"/>
    <x v="15"/>
    <x v="16"/>
    <x v="0"/>
    <x v="0"/>
    <m/>
    <m/>
    <m/>
    <m/>
    <m/>
    <m/>
    <m/>
    <m/>
    <m/>
    <m/>
    <m/>
    <m/>
    <m/>
    <m/>
    <m/>
    <m/>
    <s v="se anula por solicitud de la OCI rad"/>
    <m/>
    <m/>
    <m/>
  </r>
  <r>
    <s v="ACCIÓN"/>
    <x v="40"/>
    <x v="0"/>
    <s v="GESTIÓN JURÍDICA DISTRITAL"/>
    <s v="SUBSECRETARÍA JURÍDICA DISTRITAL"/>
    <s v="Plan de Desarrollo"/>
    <s v="Resultado"/>
    <m/>
    <m/>
    <s v="Promedio ponderado de las evaluaciones a las preguntas de la encuesta de percepción"/>
    <s v="Nivel de satisfacción"/>
    <s v="Nivel de percepción ponderada de la encuesta de Coordinación Jurídica Distrital"/>
    <s v="N.A."/>
    <s v="Lograr una percepción favorable de la Coordinación Jurídica Distrital superior al 88%, a través de la emisión de conceptos jurídicos, eventos de orientación y realización estudios temas de alto impacto en el Distrito Capital, Se tabulan las encuestas enviadas a las entidades distritales y se promedio la percepción "/>
    <s v="N.A."/>
    <s v="Informe de las encuesta"/>
    <m/>
    <n v="0.88"/>
    <s v="Encuesta de percepción año 2016"/>
    <s v="Constante"/>
    <s v="Semestral"/>
    <s v="Efectividad"/>
    <s v="Profesional Especializado"/>
    <s v="Profesional Especializado"/>
    <s v="Subsecretario Jurídico"/>
    <n v="0.88"/>
    <n v="0.88"/>
    <n v="0.88"/>
    <n v="0.88"/>
    <n v="0.88"/>
    <x v="9"/>
    <x v="24"/>
    <x v="25"/>
    <x v="0"/>
    <x v="0"/>
    <m/>
    <n v="0.88"/>
    <m/>
    <n v="0.88"/>
    <n v="0"/>
    <n v="0.87"/>
    <m/>
    <m/>
    <s v="Se aplica encuesta en el segundo trimestre"/>
    <s v="La encuestaseremitióalasentidadesmediantelaCircular016de2018.Lamismafuecontestadapor49entidadesdelsectorcentralydescentralizado,representadoun90%delatotalidaddelamuestra.Sealcanzóunaprecepciónpromediopositivadelaspreguntasdel87% sumandoypromediandolasvaloracionesconsideradascomoExcelentey buena."/>
    <m/>
    <m/>
    <s v="3-2018-1040"/>
    <m/>
    <m/>
    <m/>
    <s v="CREACIÓN"/>
    <s v="VERSIÓN  1"/>
    <s v="ND"/>
    <s v="ND"/>
  </r>
  <r>
    <s v="GESTIÓN"/>
    <x v="41"/>
    <x v="2"/>
    <s v="GESTIÓN DE TIC"/>
    <s v="OFICINA DE TECNOLOGÍAS DE LA INFORMACIÓN Y LAS COMUNICACIONES "/>
    <s v="Procesos"/>
    <s v="Proyecto de Inversión 7508"/>
    <s v="Plan de Gestión"/>
    <m/>
    <s v="Porcentaje de avance en la implementación de la infraestructura  tecnologica que soporta los Sistemas de Información Jurídicos"/>
    <s v="Implementación de la infraestructura  tecnologica"/>
    <s v="Sumatoria del avance en la implementación de la infraestructura  tecnologica que soporta los Sistemas de Información Jurídicos"/>
    <s v="N.A."/>
    <s v="Acciones de adecuación de la infraestructura tecnológica (redes, equipos, conectividad)"/>
    <s v="N.A."/>
    <m/>
    <s v="N.A."/>
    <m/>
    <m/>
    <s v="Suma"/>
    <s v="Trimestral"/>
    <s v="Eficacia"/>
    <s v="por definir"/>
    <s v="por definir"/>
    <s v="Jefe Oficina TIC"/>
    <n v="0.03"/>
    <n v="0.17"/>
    <n v="0.3"/>
    <n v="0.3"/>
    <n v="0.2"/>
    <x v="13"/>
    <x v="25"/>
    <x v="26"/>
    <x v="0"/>
    <x v="0"/>
    <m/>
    <m/>
    <m/>
    <m/>
    <n v="0.05"/>
    <n v="0.12"/>
    <m/>
    <m/>
    <s v="En la actividad Implementar la Infraestructura TIC (Hard, Software y Comunicaciones) se adquirieron las licencias y el soporte de ORACLE, en cuanto a la adquisición de Licencias MS esta línea de contratación fue modificada en el plan inicial y se elimina, como los recursos no se utilizaron se solicitó a la Dirección de Gestión Corporativa se incluya nuevamente esta línea, por otra parte, la contratación del correo electrónico se realizará en el mes de abril, debido a que el servicio finalizará en ese mes. De acuerdo con la actividad Modernizar los Sistemas de Información Misionales y Administrativos de la SJD se realizaron las siguientes actividades: En el proyecto de Análisis, Diseño de la solución del Sistema Integrado Jurídico y la documentación generada en el desarrollo del proyecto en su Fase de Inicio se elaboró el Project Charter, el Plan de Gestion del Proyecto, los planes subsidiarios y el Cronograma del proyecto, estos documentos fueron aprobados conjuntamente con el equipo de Interventoria y el equipo que gerencia el proyecto . En la Fase de Ejecución se realizaron las reuniones preliminares de Levantamiento de Información con cada una de las Direcciones de la SJD con acompañamiento del equipo que gerencia el proyecto y el de interventoria, asi mismo se realizaron las respectivas reuniones semanales de seguimiento al proyecto y  se han identificados las necesidades de integración o interoperabilidad con otras entidades del distrito o del orden Nacional; de igual manera, se han realizado sesiones con algunas de estas entidades._x000a_Con la adquisición de las licencias y el soporte de Oracle se mantiene un servicio opctimo de la infraestructura tecnológica, que permite que se preste un servicio oportuno en las aplicaciones misionales y administrativas de la entidad. Por otra parte, con el inicio del proyecto de Análisis, Diseño de la solución del Sistema Integrado Jurídico se ha obtenido un gran interés en la ejecución del proyecto en el cual a intervenido el Despacho, las Direcciones, el equipo que Gerencia del proyecto con el Contratista y la Interventoria en la fase de inicio y el levantamiento de requerimientos que permitirá inicar con la estructuración del diseño de la solución."/>
    <s v="Para la vigencia 2018 y con corte al segundo trimestre de la vigencia 2018, esta meta presenta un avance del 17% a la fecha, desarrollado mediante la adquisición de las Impresoras, Correo Electrónico, Hosting, garantizando el servicio de comunicación en la entidad necesario para el desarrollo de las actividades que comprenden la gestión._x000a_Así mismo mediante la adquisición del Canal de Internet, se logra independencia frente a este tema, dado que se venía contando con el apoyo de la Secretaria General frente a los servicios de comunicaciones; Mejorando la navegación, la velocidad y descargue de archivos en las instalaciones de la entidad y en el punto del Supercade C.A.D, el cual beneficiará a los ciudadanos que acudan a los servicios prestados por la Secretaria Jurídica Distrital._x000a_En cuanto a los Sistemas Misionales y Administrativos, se han atendido y clasificado las solicitudes y requerimientos, cuando se presenta la ocurrencia de mensajes de error no previstos durante las etapas de soporte y mantenimiento, para mantener el servicio y las funcionales estables, lo que permite no afectar las actividades diarias de los funcionarios y prestar un mejor servicio a la ciudadanía en general._x000a_Para el proyecto de Análisis, Diseño de la solución del Sistema Integrado Jurídico, desde el Despacho y Direcciones de la Secretaria Jurídica Distrital, se han validado los requerimientos del Sistema Integrado Jurídico de acuerdo con la fase de entendimiento, lo que permitió la finalización de la etapa de Análisis, e iniciar con la etapa de Diseño del proyecto, con el acompañamiento del Equipo de expertos y la interventoría."/>
    <m/>
    <m/>
    <m/>
    <m/>
    <m/>
    <m/>
    <s v="SE SOLICITA MODIFICACIÓN RAD 3-2017-4325, alineado con el indicador AVANCE EN LA ACTUALIZACIÓN DE LA INFRAESTRUCTURA HW SW COM"/>
    <m/>
    <m/>
    <m/>
  </r>
  <r>
    <s v="GESTIÓN"/>
    <x v="42"/>
    <x v="0"/>
    <s v="INSPECCIÓN VIGILANCIA Y CONTROL ESAL"/>
    <s v="DIRECCIÓN DISTRITAL DE INSPECCIÓN, VIGILANCIA Y CONTROL DE PERSONAS JURÍDICAS SIN ÁNIMO DE LUCRO"/>
    <s v="Plan de Gestión"/>
    <m/>
    <m/>
    <m/>
    <s v="Procentaje de procesos administrativos sancionatorios terminados"/>
    <m/>
    <s v="pendiente"/>
    <m/>
    <m/>
    <m/>
    <m/>
    <m/>
    <m/>
    <m/>
    <s v="Constante"/>
    <s v="Trimestral"/>
    <s v="Eficacia"/>
    <m/>
    <m/>
    <m/>
    <s v="ND"/>
    <n v="0.8"/>
    <n v="0.8"/>
    <n v="0.8"/>
    <n v="0.8"/>
    <x v="8"/>
    <x v="23"/>
    <x v="27"/>
    <x v="0"/>
    <x v="0"/>
    <n v="0.14000000000000001"/>
    <n v="0.36"/>
    <n v="0.59"/>
    <n v="0.8"/>
    <n v="0.16"/>
    <n v="0.36"/>
    <m/>
    <m/>
    <s v="Durante el primer trimestre se profirieron un total de 31 actos administrativos con los cuales se dio fin a los procesos administrativos sancionatorios que se encontraban en curso así: 7 actos administrativos en enero, 10 actos administrativos en febrero y 15 actos administrativos en marzo"/>
    <s v="Durante el segundo trimestre se profirieron un total de 43 actos administrativos con los cuales se dio fin a los procesos administrativos sancionatorios que se encontraban en curso,"/>
    <m/>
    <m/>
    <m/>
    <m/>
    <m/>
    <m/>
    <s v="FALTA FICHA "/>
    <m/>
    <m/>
    <m/>
  </r>
  <r>
    <s v="GESTIÓN"/>
    <x v="43"/>
    <x v="1"/>
    <s v="GESTIÓN JUDICIAL Y EXTRAJUDICIAL DEL DISTRITO"/>
    <s v="DIRECCIÓN DISTRITAL DE DEFENSA JUDICIAL Y PREVENCIÓN DEL DAÑO ANTIJURÍDICO"/>
    <s v="Plan de Gestión"/>
    <s v="Procesos"/>
    <m/>
    <m/>
    <s v="Porcentaje de procesos judiciales y extrajudiciales de la D.D.D.J. representados jurídicamente"/>
    <s v="Procesos judiciales y extrajudiciales"/>
    <s v="Cantidad de procesos representados extrajudicialmente"/>
    <s v="Procesos a representar extrajudicialmente por la SJD"/>
    <s v="Procesos con representación legal a través de los abogados de la DDDJPDA"/>
    <s v="Procesos registrados con representación legal a través de los abogados de la DDDJPDA"/>
    <s v="SIPROJWEB"/>
    <s v="SIPROJWEB"/>
    <s v="ND"/>
    <s v="ND"/>
    <s v="Constante"/>
    <s v="Trimestral"/>
    <s v="Eficacia"/>
    <s v="Profesional Universitario Grado 1"/>
    <s v="Profesional Universitario Grado 1"/>
    <s v="Director(a) Distirtal de Defensa Judicial y Prevención del Daño Antijurídico  "/>
    <s v="ND"/>
    <n v="1"/>
    <n v="1"/>
    <n v="1"/>
    <n v="1"/>
    <x v="8"/>
    <x v="8"/>
    <x v="1"/>
    <x v="0"/>
    <x v="0"/>
    <n v="1"/>
    <n v="1"/>
    <n v="1"/>
    <n v="1"/>
    <n v="1"/>
    <n v="1"/>
    <m/>
    <m/>
    <s v="Durante el primer trimestre se profirieron un total de 31 actos administrativos con los cuales se dio fin a los procesos administrativos sancionatorios que se encontraban en curso así: 7 actos administrativos en enero, 10 actos administrativos en febrero y 15 actos administrativos en marzo"/>
    <s v=" Los abogados de representación judicial realizaron lo siguiente: Se asistió a 78 diligencias en los diferentes despachos judiciales, se relacionan las 8 fichas de conciliación y las 17 de pacto de cumplimiento realizadas por cada uno de los abogados de representación_x000a_directamente en el Sistema de Información de Procesos Judiciales SIPROJWEB. Presentaron informe mensual de los movimientos o actuaciones procesales surtidas en los procesos judiciales asignados. Asistieron a 12 entidades distritales a participar en los Comités de_x000a_Conciliación, en los cuales se trataron 108 casos y presentaron 10 casos al Comité de Conciliación de la Secretaría Jurídica. _x000a_"/>
    <m/>
    <m/>
    <m/>
    <m/>
    <m/>
    <m/>
    <s v="CREACIÓN"/>
    <s v="VERSIÓN  1"/>
    <m/>
    <m/>
  </r>
  <r>
    <s v="GESTIÓN"/>
    <x v="44"/>
    <x v="0"/>
    <s v="GESTIÓN JURÍDICA DISTRITAL"/>
    <s v="SUBSECRETARÍA JURÍDICA DISTRITAL"/>
    <s v="Plan de Gestión"/>
    <m/>
    <m/>
    <m/>
    <s v="Promedio de requeirimientos jurídicos gestionados dntro d los tiempos estbalecidos"/>
    <s v="Requerimientos Jurídicos"/>
    <s v="Número de requerimientos tramitados de la Subsecretaría"/>
    <s v="Número de requerimientos que ingresan a la subsecretaría"/>
    <s v="Requerimientos gestionados en un periodo de tiempo determinado"/>
    <s v="Descargue de los trámites gestioandos por la Subsecretaría en determinado tiempo"/>
    <s v="Excel administradp por la Secretaria de la Subsecretaría"/>
    <s v="Excel administradp por la Secretaria de la Subsecretaría"/>
    <s v="N.D."/>
    <s v="N.D."/>
    <s v="Constante"/>
    <s v="Trimestral"/>
    <s v="Eficacia"/>
    <s v="Secretaria Subsecretaría"/>
    <s v="Profesional Especializado"/>
    <s v="SUBSECRETARIO DE DESPACHO"/>
    <s v="ND"/>
    <n v="1"/>
    <n v="1"/>
    <n v="1"/>
    <n v="1"/>
    <x v="8"/>
    <x v="8"/>
    <x v="1"/>
    <x v="0"/>
    <x v="0"/>
    <n v="1"/>
    <n v="1"/>
    <n v="1"/>
    <n v="1"/>
    <n v="1"/>
    <n v="1"/>
    <m/>
    <m/>
    <s v="de la Dirección cargan los documentos digitalizados con las principales actuaciones procesales realizadas en cada caso asignado. "/>
    <s v="Se gestionaron oportunamente en el trimestre 256 requerimientos de competencia de la Subsecretaría. En el Anexo 1 se remite el detalle de los requerimientos y su tipología del trimestre y su acumulado."/>
    <m/>
    <m/>
    <s v="3-2018-1040"/>
    <m/>
    <m/>
    <m/>
    <s v="CREACIÓN"/>
    <s v="VERSIÓN  1"/>
    <m/>
    <m/>
  </r>
  <r>
    <s v="GESTIÓN"/>
    <x v="45"/>
    <x v="0"/>
    <s v="GESTIÓN ADMINISTRATIVA"/>
    <s v="DIRECCIÓN DE GESTIÓN CORPORATIVA"/>
    <m/>
    <m/>
    <s v="Procesos"/>
    <m/>
    <s v="Sumatoria de solicitudes atendidas, dividido total de servicios requeridos"/>
    <s v="Servivios atendidos"/>
    <s v="Solicitudes de servicios atendidos"/>
    <s v="Solicitudes de servicios demandas"/>
    <s v="Son los requerimientos de servicios efecrtivamente prestados"/>
    <s v="Son las solicitudes de servicios de logísticaviabilizados (cafetería, personal de apoyo, transporte, entre otros)"/>
    <s v="Cuadro de control de consolidación de solicitud de servicios"/>
    <s v="Cuadro de control de consolidación de solicitud de servicios"/>
    <s v="ND"/>
    <s v="ND"/>
    <s v="Constante"/>
    <s v="Trimestral"/>
    <s v="Eficacia"/>
    <s v="Auxiliar administrativo de la DGC"/>
    <s v="Profesional Especializado"/>
    <s v="Director (a) de Gestión Corporativa"/>
    <s v="ND"/>
    <n v="1"/>
    <n v="1"/>
    <n v="1"/>
    <n v="1"/>
    <x v="8"/>
    <x v="8"/>
    <x v="1"/>
    <x v="0"/>
    <x v="0"/>
    <n v="1"/>
    <n v="1"/>
    <n v="1"/>
    <n v="1"/>
    <n v="0.94"/>
    <n v="1"/>
    <m/>
    <m/>
    <s v="Servicios:  Transporte, La capacidad de respuesta frente a los servicios solicitados fue del 77%, debido a que el vehículo que presta el servicio a las diferentes dependencias, fue objeto de mantenimiento correctivo, lo que implicó estar fuera de servicio por una semana. Caja Menor: Se presentó capacidad de respuesta del 100%, teniendo en cuenta que las 18 solicitudes presentadas por las diferentes dependencias, fueron atendidas en su totalidad. Bienes. Movimientos Almacén: Se atendió el 100% de las solicitudes relacionadas con los bienes de la entidad (ingresos, traslados y egresos). Viáticos y Gastos de Viaje: Se presentaron dos solicitudes de servicio las cuales fueron atendidas en su totalidad."/>
    <s v="Se presentó capacidad de respuesta del 100%, teniendo en cuenta que las 13 solicitudes presentadas por las diferentes dependencias, fueron atendidas en su totalidad. Bienes. Movimientos Almacén: Se atendió el 100% de las solicitudes relacionadas con los bienes de la entidad (ingresos, traslados y egresos).  Viáticos y Gastos de Viaje: Se dio atención a las solicitudes presentadas."/>
    <m/>
    <m/>
    <m/>
    <m/>
    <m/>
    <m/>
    <m/>
    <m/>
    <m/>
    <m/>
  </r>
  <r>
    <s v="GESTIÓN"/>
    <x v="46"/>
    <x v="0"/>
    <s v="NOTIFICACIONES"/>
    <s v="DIRECCIÓN DE GESTIÓN CORPORATIVA"/>
    <m/>
    <m/>
    <s v="Procesos"/>
    <m/>
    <s v="(Número de actos administrativos  publicados, comunicados y/o notificados / Total de actos administrativos recibidos)*100 "/>
    <s v="Actos Adminsitrativos"/>
    <s v="Actos Administrativos publicados, comunicados y/o notificados."/>
    <s v="Total de Actos Administrativos recibidos"/>
    <s v="Cantidad de actos administrativos que se publicaron, comunicarón y/o notificaron, según lo establecido en el acto."/>
    <s v="Cantidad de actos Administrativos recibidos en el proceso de Notificaciones"/>
    <s v="Base de datos proceso de Notificaciones"/>
    <s v="Base de datos proceso de Notificaciones"/>
    <s v="ND"/>
    <s v="ND"/>
    <s v="Constante"/>
    <s v="Trimestral"/>
    <s v="Eficacia"/>
    <s v="Auxiliar / Secretaria"/>
    <s v="Profesional Especializado"/>
    <s v="Director (a) de Gestión Corporativa"/>
    <s v="ND"/>
    <n v="1"/>
    <n v="1"/>
    <n v="1"/>
    <n v="1"/>
    <x v="8"/>
    <x v="8"/>
    <x v="1"/>
    <x v="0"/>
    <x v="0"/>
    <n v="1"/>
    <n v="1"/>
    <n v="1"/>
    <n v="1"/>
    <n v="1"/>
    <n v="1"/>
    <m/>
    <m/>
    <s v="La Dirección de Gestión Corporativa publica el 100% de las solicitudes de publicación de actos administrativos y notificaciones requerida por las diferentes dependencias de la SJD., a través de la página web, de igual forma a través de la cartelera de cara a la ciudadanía que se encuentra en el lobby de la Alcaldía Mayor se realiza la publicación física de los documentos mencionados dentro de los tiempos de legalidad y se entregan las certificaciones correspondientes lo cual hace parte de los expedientes de la entidad.."/>
    <s v="La Dirección de Gestión Corporativa publica el 100% de las solicitudes de publicación de actos administrativos y notificaciones requerida por las diferentes dependencias de la SJD., a través de la página web, de igual forma a través de la cartelera de cara a la ciudadanía que se encuentra en el lobby de la Alcaldía Mayor se realiza la publicación física de los documentos mencionados dentro de los tiempos de legalidad y se entregan las certificaciones correspondientes lo cual hace parte de los expedientes de la entidad.._x000a_Se han presentado errores en la certificaciones expedidas por la Secretaría de General, pero lo anterior no afecta la debida notificación, no obstante la Dirección de Gestión Corporativa a procedido a solicitar los respectivos ajustes."/>
    <m/>
    <m/>
    <m/>
    <m/>
    <m/>
    <m/>
    <m/>
    <m/>
    <m/>
    <m/>
  </r>
  <r>
    <s v="GESTIÓN"/>
    <x v="47"/>
    <x v="0"/>
    <s v="GESTIÓN CONTRACTUAL"/>
    <s v="DIRECCIÓN DE GESTIÓN CORPORATIVA"/>
    <m/>
    <m/>
    <s v="Procesos"/>
    <m/>
    <s v="Número de solicitudes de contratación tramitadas satisfactoriamente, divididas en el total de solicitudes radicadas ante la DGC"/>
    <s v="Solicitudes de gestión contractual tramitadas"/>
    <s v="Número de contratos elaborados para firma del ordenador del gasto"/>
    <s v="Total de solicitudes de contratación radicadas"/>
    <s v="Corresponde a las minutas de contrato entregados para firma"/>
    <s v="La variable aplica para las solicitudes de contratación directa que corresponden al 70% de la contratación de la entidad."/>
    <s v="Cuadro de control solicitudes de contratación"/>
    <s v="SIGA"/>
    <s v="ND"/>
    <s v="ND"/>
    <s v="Constante"/>
    <s v="Trimestral"/>
    <s v="Eficacia"/>
    <s v="Auxiliar / Secretaria"/>
    <s v="Profesional Especializado"/>
    <s v="Director (a) de Gestión Corporativa"/>
    <s v="ND"/>
    <n v="1"/>
    <n v="1"/>
    <n v="1"/>
    <n v="1"/>
    <x v="8"/>
    <x v="8"/>
    <x v="1"/>
    <x v="0"/>
    <x v="0"/>
    <n v="1"/>
    <n v="1"/>
    <n v="1"/>
    <n v="1"/>
    <n v="0.94"/>
    <n v="1"/>
    <m/>
    <m/>
    <s v="Durante el primer trimestre se solicitaron por parte de las dependencias 78 solicitudes de contratación, se tramitaron 77 en su totalidad, salvo una sola solicitud que no se tramito por falta de documentación. "/>
    <s v="Durante el primer trimestre se solicitaron por parte de las dependencias 9 solicitudes de contratación, se tramitaron en su totalidad._x000a_ _x000a_Fuente: _x000a_SECOP II_x000a_El Plan Anual de Adquisiciones - PAA 2018 Segundo Trimestre._x000a_a Programadas (119) Adjudicadas (84)_x000a_"/>
    <m/>
    <m/>
    <m/>
    <m/>
    <m/>
    <m/>
    <m/>
    <m/>
    <m/>
    <m/>
  </r>
  <r>
    <s v="GESTIÓN"/>
    <x v="48"/>
    <x v="0"/>
    <s v="PLANEACIÓN Y MEJORA CONTINUA"/>
    <s v="OFICINA ASESORA DE PLANEACIÓN"/>
    <m/>
    <s v="Proyecto de Inversión 7502"/>
    <m/>
    <m/>
    <s v="Cumplimiento del plan de trabajo para la Construcción de la Plataforma Estratégica de la Secretaría Jurídica Distrital"/>
    <s v="Fases de implementación"/>
    <s v="Fases definidas para la implementación de la Plataforma estratégica de la Entidad"/>
    <s v="N.A."/>
    <s v="Corresponde al nivel de avance de la Plataforma estratégica"/>
    <s v="N.A."/>
    <s v="Informes de seguimiento y gestión institucional"/>
    <s v="N.A."/>
    <s v="ND"/>
    <s v="ND"/>
    <s v="Suma"/>
    <s v="Trimestral"/>
    <s v="Eficacia"/>
    <s v="Contratista OAP"/>
    <s v="Contratista OAP"/>
    <s v="JEFE OAP"/>
    <n v="1"/>
    <s v="ND"/>
    <s v="CUMPLIDA"/>
    <m/>
    <m/>
    <x v="14"/>
    <x v="20"/>
    <x v="8"/>
    <x v="0"/>
    <x v="0"/>
    <m/>
    <m/>
    <m/>
    <m/>
    <m/>
    <m/>
    <m/>
    <m/>
    <m/>
    <m/>
    <m/>
    <m/>
    <m/>
    <s v="Correo electrónico del 9 de julio "/>
    <m/>
    <m/>
    <s v="CREACIÓN"/>
    <s v="FINALIZADO POR CUMPLIMIENTO EN EL 2017"/>
    <m/>
    <m/>
  </r>
  <r>
    <s v="ACCIÓN"/>
    <x v="49"/>
    <x v="0"/>
    <s v="PLANEACIÓN Y MEJORA CONTINUA"/>
    <s v="OFICINA ASESORA DE PLANEACIÓN"/>
    <m/>
    <s v="Proyecto de Inversión 7502"/>
    <m/>
    <m/>
    <s v="Porcentaje de avance en la implementación de la Arquitectura Empresarial de la Secretaría Jurídica Distrital"/>
    <s v="Nivel de Implementación"/>
    <s v="Actividades desarrolladas para implementar y/o articular la Arquitectura Empresarial en la Secretaría Jurídica Distrital"/>
    <s v="Actividades programadas para la implementación y/o articulación de la Arquitectura Empresarial en la SJD "/>
    <s v="Actividades, tareas o compromisos desarrollados en el marco de la A.E."/>
    <s v="Lineamientos temáticos definidos para desarrollar y ajustar el modelo de operación edl SJD"/>
    <s v="Informe de Gestión de contratista / Documento de Trabajo A.E."/>
    <s v="Porpuesta de implementación de A.E."/>
    <s v="ND"/>
    <s v="ND"/>
    <s v="Creciente"/>
    <s v="Trimestral"/>
    <s v="Eficacia"/>
    <s v="Contratista OAP"/>
    <s v="Contratista OAP"/>
    <s v="JEFE OAP"/>
    <s v="ND"/>
    <s v="ND"/>
    <n v="0.4"/>
    <n v="1"/>
    <m/>
    <x v="8"/>
    <x v="16"/>
    <x v="10"/>
    <x v="0"/>
    <x v="0"/>
    <n v="0.15"/>
    <n v="0.05"/>
    <n v="0.15"/>
    <n v="0.05"/>
    <n v="0.15"/>
    <n v="0.05"/>
    <m/>
    <m/>
    <s v="En el trimestre se avanzó en la identificación de los elementos o insumos presentes en la SJD, que permiten identificar la arquitectura misional, el cumplimiento de su razón de ser, tales como como la normatividad asociada con la misión y las funciones de la tecnología y la información, se identificó el marco estratégico, los planes de acción, el Organigrama, las Funciones, Mapa de procesos, la documentación asociada a los procesos y procedimientos y se identificaron los grupos de interés vinculados con la misión y con el acceso a los medios tecnológicos que facilita la SJD. Se identificaron y priorizaron los procesos misionales y el direccionamiento de los planes y programas de la SJD."/>
    <s v="Esta meta presente un avance del 20% con corte al segundo trimestre de la vigencia. En cumplimiento de lo anterior, se propuso y desarrolló un modelo de revisión estratégica para la Secretaría Jurídica Distrital, como insumo para la construcción de una propuesta de ajuste al modelo actual de Arquitectura Empresarial."/>
    <m/>
    <m/>
    <m/>
    <m/>
    <m/>
    <m/>
    <s v="CREACIÓN"/>
    <s v="VERSIÓN  1"/>
    <s v="ND"/>
    <s v="ND"/>
  </r>
  <r>
    <s v="GESTIÓN"/>
    <x v="41"/>
    <x v="2"/>
    <s v="GESTIÓN DE TIC"/>
    <s v="OFICINA DE TECNOLOGÍAS DE LA INFORMACIÓN Y LAS COMUNICACIONES "/>
    <m/>
    <s v="Plan de Gestión"/>
    <m/>
    <m/>
    <s v="Porcentaje de avance en la implementación de la arquitectura empresarial TIC en la Secretaría Jurídica Distrital"/>
    <s v="Arquietectuta Empresarial TIC implementada"/>
    <s v="Sumatoria del avance en la implementación de la arquietectura TIC"/>
    <s v="N.A."/>
    <s v="Fases definidas para la implementación del modelo de arquitectura TIC en la SJD"/>
    <s v="N.A."/>
    <m/>
    <s v="N.A."/>
    <s v="ND"/>
    <s v="ND"/>
    <s v="Suma"/>
    <s v="Trimestral"/>
    <s v="Eficacia"/>
    <s v="Profesional Especializado"/>
    <s v="Profesional Especializado"/>
    <s v="Jefe Oficina TIC"/>
    <n v="0"/>
    <n v="0.1"/>
    <n v="0.4"/>
    <n v="0.25"/>
    <n v="0.25"/>
    <x v="6"/>
    <x v="26"/>
    <x v="2"/>
    <x v="0"/>
    <x v="0"/>
    <m/>
    <m/>
    <m/>
    <m/>
    <m/>
    <m/>
    <m/>
    <m/>
    <m/>
    <m/>
    <m/>
    <m/>
    <m/>
    <m/>
    <m/>
    <m/>
    <s v="SE SOLICITA MODIFICACIÓN RAD 3-2017-4325, alineado con el indicador AVANCE EN LA ACTUALIZACIÓN DE LA INFRAESTRUCTURA HW SW COM"/>
    <m/>
    <m/>
    <m/>
  </r>
  <r>
    <s v="ACCIÓN"/>
    <x v="50"/>
    <x v="0"/>
    <s v="GESTION DOCUMENTAL"/>
    <s v="DIRECCIÓN DE GESTIÓN CORPORATIVA"/>
    <m/>
    <s v="Proyecto de Inversión 7509"/>
    <m/>
    <m/>
    <s v="Fases implementadas del MGDS / 100% de etapas definidas del MGDS"/>
    <s v="Fases Implementadas"/>
    <s v="Fases desarrolladas e implementadas"/>
    <s v="Total de Fases definidas para implementar el MGDS"/>
    <s v="Mide el % de ejecucion de la implementacion de herramientas administrativas para la vigencia del Proyecto MGDS"/>
    <s v="Totalidad de  fases necesarias para implementar el MGDS"/>
    <s v="Informe de PMR / Cronograma de Planeación"/>
    <s v="Cronograma de Planeación"/>
    <s v="ND"/>
    <s v="ND"/>
    <s v="Creciente"/>
    <s v="Trimestral"/>
    <s v="Eficacia"/>
    <s v="Contratista"/>
    <s v="Contratista"/>
    <s v="Director (a) de Gestión Corporativa"/>
    <s v="ND"/>
    <s v="ND"/>
    <n v="0.3"/>
    <n v="0.8"/>
    <n v="1"/>
    <x v="8"/>
    <x v="16"/>
    <x v="28"/>
    <x v="0"/>
    <x v="0"/>
    <n v="0.02"/>
    <n v="0.05"/>
    <n v="0.15"/>
    <n v="0.3"/>
    <n v="0.02"/>
    <n v="0.01"/>
    <m/>
    <m/>
    <s v="Se vienen elaborando los documentos y formatos para formalizar los instrumentos archivísticos para la SJD, establecidos en el decreto 2609 de 2012: Procedimiento de Bancos Terminológicos, Procedimiento Guía de Servicios y Tramites Internos de la SJD, Procedimiento Levantamiento Información de Tablas de Retención Documental,  Modelo de Requisitos para Implementación del SGDEA - MOREQ, Formato de Tabla de Retención Documental,  y Formato Único de Inventario Documental FUID"/>
    <s v="Reporte Abril - Mayo: Se elaboro el Estudio Previo para la Licitación de los Instrumentos Archivístcos con el Estudio de Mercado, el cual esta en proceso de revisión por parte del Archivo de Distrital._x000a_Se vienen elaborando los documentos y formatos para convalidar los instrumentos archivístcos para la SJD, establecidos en el decreto 2609 de 2012:_x000a_- Procedimiento de Bancos Terminológicos,_x000a_- Procedimiento Guía de Servicios y Tramites Internos de la SJD,_x000a_- Procedimiento Levantamiento Información de Tablas de Retención Documental,_x000a_- Modelo de Requisitos para Implementación del SGDEA - MOREQ,_x000a_- Formato de Tablas de Retención Documental,_x000a_- Formato Único de Inventario Documental FUID,_x000a_- Acompañamiento para realizar las encuestas respectvas a los funcionarios para_x000a_el levantamiento de información para construir los insumos de las TRD de Contratación, Financiera,_x000a_Oficina Asesora de Planeación, Oficina de Control Interno y Oficina de las Tecnologías, de la_x000a_Información y las Comunicaciones_x000a_- Tablas de Retención Documental versión 0 de OAP, TICS, OCI, DGC, TH, GC, GD, GF, GA, GAU,_x000a_IVC, PIJ, AD, DJ_x000a_Reporte Junio: Durante el mes de junio la revisión de los documentos reportados en el periodo anterior, son objeto de evaluación en el marco de la Directiva 001 de 2018 (IGA+10), Directiva que le permite a las entidades Distritales tener un acompañamiento durante la construcción de los instrumentos archivísticos._x000a_Acometida la revisión de los mismos esta Dirección procedió a reportar cero (0%) en el mes de junio, en virtud de la no ejecución de lo estableció en la programación mensualizada de la meta &quot;Implementar el 100% de las herramientas de gestión y administrativas&quot; Como quiera que el propósito del mes de junio era la convalidación de los instrumentos archivísticos ante el Archivo Distrital. "/>
    <m/>
    <m/>
    <m/>
    <m/>
    <m/>
    <m/>
    <m/>
    <m/>
    <m/>
    <m/>
  </r>
  <r>
    <s v="ACCIÓN"/>
    <x v="51"/>
    <x v="0"/>
    <s v="GESTION ADMINISTRATIVA"/>
    <s v="DIRECCIÓN DE GESTIÓN CORPORATIVA"/>
    <m/>
    <s v="Proyecto de Inversión 7509"/>
    <m/>
    <m/>
    <s v="Cantidad de bienes adquiridos / Programa de compras"/>
    <s v="Porcentaje de dotación"/>
    <s v="Sumatoria de los bienes adquiridos e instalados"/>
    <s v="Plan de Compras para la vigencia"/>
    <s v="Mide cantidad de bienes adquiridos e instalados enlas instalaciones de la Secretaría Jurídica Distrital."/>
    <s v="Involucra el diagnóstico de necesidades de bienes a adquirir e instalar en una vigenca"/>
    <s v="Informes de Contratista"/>
    <s v="Plan Anual de adquisiciones y cronograma de instalaciones"/>
    <s v="ND"/>
    <s v="ND"/>
    <s v="Suma"/>
    <s v="Trimestral"/>
    <s v="Eficacia"/>
    <m/>
    <m/>
    <m/>
    <s v="ND"/>
    <s v="ND"/>
    <n v="1"/>
    <n v="1"/>
    <n v="1"/>
    <x v="8"/>
    <x v="16"/>
    <x v="29"/>
    <x v="0"/>
    <x v="0"/>
    <n v="0"/>
    <n v="0.3"/>
    <n v="0.65"/>
    <n v="0.05"/>
    <n v="0"/>
    <n v="0.3"/>
    <m/>
    <m/>
    <s v="Se analiza el informe de inspección ergonómica de puestos de trabajo entregado por Positiva Compañía de Seguros, para establecer las necesidades de dotación ergonómica según las recomendaciones (Ver anexo 1)"/>
    <s v="Se elaboró el Estudio Previo para el “Suministro e instalación el mobiliario necesario para adecuar y dotar las instalaciones de la Secretaría Jurídica Distrital asignadas en el edificio municipal de la manzana Liévano”, el cual esta en proceso de revisión y en estudio de mercado  (Estudios previos adquisición mobiliario&quot;). De otra parte la Directora de Gestión Corporativa y su equipo de trabajo procedio a desarrollar la gestión necesaria para la adquisición de vehiculos, ya que la Secretaría Jurídica no cuenta con vehiculos de su propiedad para atender las necesidades transporte para fines misionales a los servidores de la Secretaría Juridica Distrital, lo anterior con la correspondiente aprobación de la Secretaría de Hacienda Distrital.  &quot;Justificación Vehiculos&quot;."/>
    <m/>
    <m/>
    <m/>
    <m/>
    <m/>
    <m/>
    <m/>
    <m/>
    <m/>
    <m/>
  </r>
  <r>
    <m/>
    <x v="52"/>
    <x v="4"/>
    <m/>
    <m/>
    <m/>
    <m/>
    <m/>
    <m/>
    <m/>
    <m/>
    <m/>
    <m/>
    <m/>
    <m/>
    <m/>
    <m/>
    <m/>
    <m/>
    <m/>
    <m/>
    <m/>
    <m/>
    <m/>
    <m/>
    <m/>
    <m/>
    <m/>
    <m/>
    <m/>
    <x v="10"/>
    <x v="15"/>
    <x v="16"/>
    <x v="0"/>
    <x v="0"/>
    <m/>
    <m/>
    <m/>
    <m/>
    <m/>
    <m/>
    <m/>
    <m/>
    <m/>
    <m/>
    <m/>
    <m/>
    <m/>
    <m/>
    <m/>
    <m/>
    <m/>
    <s v="VERSIÓN  1"/>
    <s v="ND"/>
    <s v="ND"/>
  </r>
  <r>
    <s v="GESTIÓN"/>
    <x v="53"/>
    <x v="0"/>
    <s v="GESTIÓN NORMATIVA Y CONCEPTUAL"/>
    <s v="DIRECCIÓN DISTRITAL DE DOCTRINA Y ASUNTOS NORMATIVOS"/>
    <s v="Plan de Gestión"/>
    <m/>
    <m/>
    <m/>
    <m/>
    <m/>
    <m/>
    <s v="Por definir"/>
    <s v="Por definir"/>
    <s v="Por definir"/>
    <s v="Por definir"/>
    <s v="Por definir"/>
    <s v="Por definir"/>
    <s v="Por definir"/>
    <s v="Suma"/>
    <m/>
    <m/>
    <m/>
    <m/>
    <m/>
    <s v="ND"/>
    <s v="ND"/>
    <n v="1"/>
    <m/>
    <m/>
    <x v="8"/>
    <x v="16"/>
    <x v="30"/>
    <x v="0"/>
    <x v="0"/>
    <n v="0.1"/>
    <n v="0.25"/>
    <n v="0.25"/>
    <n v="0.4"/>
    <n v="0.1"/>
    <n v="0.25"/>
    <m/>
    <m/>
    <s v="Durante el periodo se definió un primer borrador de metodología para desarrollar el espacio_x000a_de dialogo (10%), la cual está sujeta a los ajustes que resulten del proceso de diagnóstico_x000a_de necesidades y socialización con el equipo de la DDDAN en los meses de abril y mayo4_x000a_."/>
    <s v="Durante el periodo se diagnosticaron las necesidades y se definieron las tareas en el equipo_x000a_de la Dirección (5%) y se socializó la metodología para desarrollar el espacio de dialogo,_x000a_actividades estas realizadas en el Subcomité de Autocontrol del 27 de abril de 2018._x000a_Además, se desarrolló el primer espacio de diálogo, relacionado con los criterios para tener_x000a_en cuenta en la formulación del proyecto de Decreto de consolidación de las delegaciones_x000a_del Alcalde Mayor6."/>
    <m/>
    <m/>
    <m/>
    <m/>
    <m/>
    <m/>
    <s v="FALTA FICHA "/>
    <m/>
    <m/>
    <m/>
  </r>
  <r>
    <m/>
    <x v="54"/>
    <x v="1"/>
    <s v="GESTIÓN JURÍDICA DISTRITAL"/>
    <s v="DIRECCIÓN DISTRITAL DE POLÍTICA E INFORMÁTICA JURÍDICA"/>
    <s v="Plan de Gestión"/>
    <m/>
    <m/>
    <m/>
    <m/>
    <m/>
    <m/>
    <m/>
    <m/>
    <m/>
    <m/>
    <m/>
    <m/>
    <m/>
    <m/>
    <m/>
    <m/>
    <m/>
    <m/>
    <m/>
    <m/>
    <m/>
    <m/>
    <m/>
    <m/>
    <x v="10"/>
    <x v="15"/>
    <x v="2"/>
    <x v="0"/>
    <x v="0"/>
    <m/>
    <m/>
    <m/>
    <n v="1"/>
    <n v="0"/>
    <n v="0"/>
    <m/>
    <m/>
    <s v="Se tiene programada la ejecución de la meta para el cuarto trimestre de la vigencia no obstante se han ralizado algunas actividades como :  Remisión de la herramienta de adopción e implementación del Decreto que adopta el modelo, y del documento de prevención del daño antijurídico y revisión del plan de acción para la implementación del Modelo de Gerencia."/>
    <s v="Se vienen adelantando las siguientes actividades:_x000a_- Proyecto de Decreto Modelo de Gestión Jurídica Pública_x000a_- Elaboración de la Política de Prevención del Daño Antijurídico_x000a_- Realizar el seguimiento a la Dirección de Doctrina en la elaboración de estándar mínimo, para la emisión de Conceptos._x000a_- Realizar modelos estándar de matriz de riesgos, actas de liquidación y estudios previos. entre otras."/>
    <m/>
    <m/>
    <m/>
    <m/>
    <m/>
    <m/>
    <m/>
    <m/>
    <m/>
    <m/>
  </r>
  <r>
    <m/>
    <x v="52"/>
    <x v="4"/>
    <m/>
    <m/>
    <m/>
    <m/>
    <m/>
    <m/>
    <m/>
    <m/>
    <m/>
    <m/>
    <m/>
    <m/>
    <m/>
    <m/>
    <m/>
    <m/>
    <m/>
    <m/>
    <m/>
    <m/>
    <m/>
    <m/>
    <m/>
    <m/>
    <m/>
    <m/>
    <m/>
    <x v="10"/>
    <x v="15"/>
    <x v="16"/>
    <x v="0"/>
    <x v="0"/>
    <m/>
    <m/>
    <m/>
    <m/>
    <m/>
    <m/>
    <m/>
    <m/>
    <m/>
    <m/>
    <m/>
    <m/>
    <m/>
    <m/>
    <m/>
    <m/>
    <m/>
    <m/>
    <m/>
    <m/>
  </r>
  <r>
    <m/>
    <x v="52"/>
    <x v="4"/>
    <m/>
    <m/>
    <m/>
    <m/>
    <m/>
    <m/>
    <m/>
    <m/>
    <m/>
    <m/>
    <m/>
    <m/>
    <m/>
    <m/>
    <m/>
    <m/>
    <m/>
    <m/>
    <m/>
    <m/>
    <m/>
    <m/>
    <m/>
    <m/>
    <m/>
    <m/>
    <m/>
    <x v="10"/>
    <x v="15"/>
    <x v="16"/>
    <x v="0"/>
    <x v="0"/>
    <m/>
    <m/>
    <m/>
    <m/>
    <m/>
    <m/>
    <m/>
    <m/>
    <m/>
    <m/>
    <m/>
    <m/>
    <m/>
    <m/>
    <m/>
    <m/>
    <m/>
    <m/>
    <m/>
    <m/>
  </r>
  <r>
    <m/>
    <x v="52"/>
    <x v="4"/>
    <m/>
    <m/>
    <m/>
    <m/>
    <m/>
    <m/>
    <m/>
    <m/>
    <m/>
    <m/>
    <m/>
    <m/>
    <m/>
    <m/>
    <m/>
    <m/>
    <m/>
    <m/>
    <m/>
    <m/>
    <m/>
    <m/>
    <m/>
    <m/>
    <m/>
    <m/>
    <m/>
    <x v="10"/>
    <x v="15"/>
    <x v="16"/>
    <x v="0"/>
    <x v="0"/>
    <m/>
    <m/>
    <m/>
    <m/>
    <m/>
    <m/>
    <m/>
    <m/>
    <m/>
    <m/>
    <m/>
    <m/>
    <m/>
    <m/>
    <m/>
    <m/>
    <m/>
    <m/>
    <m/>
    <m/>
  </r>
  <r>
    <m/>
    <x v="52"/>
    <x v="4"/>
    <m/>
    <m/>
    <m/>
    <m/>
    <m/>
    <m/>
    <m/>
    <m/>
    <m/>
    <m/>
    <m/>
    <m/>
    <m/>
    <m/>
    <m/>
    <m/>
    <m/>
    <m/>
    <m/>
    <m/>
    <m/>
    <m/>
    <m/>
    <m/>
    <m/>
    <m/>
    <m/>
    <x v="10"/>
    <x v="15"/>
    <x v="16"/>
    <x v="0"/>
    <x v="0"/>
    <m/>
    <m/>
    <m/>
    <m/>
    <m/>
    <m/>
    <m/>
    <m/>
    <m/>
    <m/>
    <m/>
    <m/>
    <m/>
    <m/>
    <m/>
    <m/>
    <m/>
    <m/>
    <m/>
    <m/>
  </r>
  <r>
    <m/>
    <x v="52"/>
    <x v="4"/>
    <m/>
    <m/>
    <m/>
    <m/>
    <m/>
    <m/>
    <m/>
    <m/>
    <m/>
    <m/>
    <m/>
    <m/>
    <m/>
    <m/>
    <m/>
    <m/>
    <m/>
    <m/>
    <m/>
    <m/>
    <m/>
    <m/>
    <m/>
    <m/>
    <m/>
    <m/>
    <m/>
    <x v="10"/>
    <x v="15"/>
    <x v="16"/>
    <x v="0"/>
    <x v="0"/>
    <m/>
    <m/>
    <m/>
    <m/>
    <m/>
    <m/>
    <m/>
    <m/>
    <m/>
    <m/>
    <m/>
    <m/>
    <m/>
    <m/>
    <m/>
    <m/>
    <m/>
    <m/>
    <m/>
    <m/>
  </r>
  <r>
    <m/>
    <x v="52"/>
    <x v="4"/>
    <m/>
    <m/>
    <m/>
    <m/>
    <m/>
    <m/>
    <m/>
    <m/>
    <m/>
    <m/>
    <m/>
    <m/>
    <m/>
    <m/>
    <m/>
    <m/>
    <m/>
    <m/>
    <m/>
    <m/>
    <m/>
    <m/>
    <m/>
    <m/>
    <m/>
    <m/>
    <m/>
    <x v="10"/>
    <x v="15"/>
    <x v="16"/>
    <x v="0"/>
    <x v="0"/>
    <m/>
    <m/>
    <m/>
    <m/>
    <m/>
    <m/>
    <m/>
    <m/>
    <m/>
    <m/>
    <m/>
    <m/>
    <m/>
    <m/>
    <m/>
    <m/>
    <m/>
    <m/>
    <m/>
    <m/>
  </r>
  <r>
    <m/>
    <x v="52"/>
    <x v="4"/>
    <m/>
    <m/>
    <m/>
    <m/>
    <m/>
    <m/>
    <m/>
    <m/>
    <m/>
    <m/>
    <m/>
    <m/>
    <m/>
    <m/>
    <m/>
    <m/>
    <m/>
    <m/>
    <m/>
    <m/>
    <m/>
    <m/>
    <m/>
    <m/>
    <m/>
    <m/>
    <m/>
    <x v="10"/>
    <x v="15"/>
    <x v="16"/>
    <x v="0"/>
    <x v="0"/>
    <m/>
    <m/>
    <m/>
    <m/>
    <m/>
    <m/>
    <m/>
    <m/>
    <m/>
    <m/>
    <m/>
    <m/>
    <m/>
    <m/>
    <m/>
    <m/>
    <m/>
    <m/>
    <m/>
    <m/>
  </r>
  <r>
    <m/>
    <x v="52"/>
    <x v="4"/>
    <m/>
    <m/>
    <m/>
    <m/>
    <m/>
    <m/>
    <m/>
    <m/>
    <m/>
    <m/>
    <m/>
    <m/>
    <m/>
    <m/>
    <m/>
    <m/>
    <m/>
    <m/>
    <m/>
    <m/>
    <m/>
    <m/>
    <m/>
    <m/>
    <m/>
    <m/>
    <m/>
    <x v="10"/>
    <x v="15"/>
    <x v="16"/>
    <x v="0"/>
    <x v="0"/>
    <m/>
    <m/>
    <m/>
    <m/>
    <m/>
    <m/>
    <m/>
    <m/>
    <m/>
    <m/>
    <m/>
    <m/>
    <m/>
    <m/>
    <m/>
    <m/>
    <m/>
    <m/>
    <m/>
    <m/>
  </r>
  <r>
    <m/>
    <x v="52"/>
    <x v="4"/>
    <m/>
    <m/>
    <m/>
    <m/>
    <m/>
    <m/>
    <m/>
    <m/>
    <m/>
    <m/>
    <m/>
    <m/>
    <m/>
    <m/>
    <m/>
    <m/>
    <m/>
    <m/>
    <m/>
    <m/>
    <m/>
    <m/>
    <m/>
    <m/>
    <m/>
    <m/>
    <m/>
    <x v="10"/>
    <x v="15"/>
    <x v="16"/>
    <x v="0"/>
    <x v="0"/>
    <m/>
    <m/>
    <m/>
    <m/>
    <m/>
    <m/>
    <m/>
    <m/>
    <m/>
    <m/>
    <m/>
    <m/>
    <m/>
    <m/>
    <m/>
    <m/>
    <m/>
    <m/>
    <m/>
    <m/>
  </r>
  <r>
    <m/>
    <x v="52"/>
    <x v="4"/>
    <m/>
    <m/>
    <m/>
    <m/>
    <m/>
    <m/>
    <m/>
    <m/>
    <m/>
    <m/>
    <m/>
    <m/>
    <m/>
    <m/>
    <m/>
    <m/>
    <m/>
    <m/>
    <m/>
    <m/>
    <m/>
    <m/>
    <m/>
    <m/>
    <m/>
    <m/>
    <m/>
    <x v="10"/>
    <x v="15"/>
    <x v="16"/>
    <x v="0"/>
    <x v="0"/>
    <m/>
    <m/>
    <m/>
    <m/>
    <m/>
    <m/>
    <m/>
    <m/>
    <m/>
    <m/>
    <m/>
    <m/>
    <m/>
    <m/>
    <m/>
    <m/>
    <m/>
    <m/>
    <m/>
    <m/>
  </r>
  <r>
    <m/>
    <x v="52"/>
    <x v="4"/>
    <m/>
    <m/>
    <m/>
    <m/>
    <m/>
    <m/>
    <m/>
    <m/>
    <m/>
    <m/>
    <m/>
    <m/>
    <m/>
    <m/>
    <m/>
    <m/>
    <m/>
    <m/>
    <m/>
    <m/>
    <m/>
    <m/>
    <m/>
    <m/>
    <m/>
    <m/>
    <m/>
    <x v="10"/>
    <x v="15"/>
    <x v="16"/>
    <x v="0"/>
    <x v="0"/>
    <m/>
    <m/>
    <m/>
    <m/>
    <m/>
    <m/>
    <m/>
    <m/>
    <m/>
    <m/>
    <m/>
    <m/>
    <m/>
    <m/>
    <m/>
    <m/>
    <m/>
    <m/>
    <m/>
    <m/>
  </r>
  <r>
    <m/>
    <x v="52"/>
    <x v="4"/>
    <m/>
    <m/>
    <m/>
    <m/>
    <m/>
    <m/>
    <m/>
    <m/>
    <m/>
    <m/>
    <m/>
    <m/>
    <m/>
    <m/>
    <m/>
    <m/>
    <m/>
    <m/>
    <m/>
    <m/>
    <m/>
    <m/>
    <m/>
    <m/>
    <m/>
    <m/>
    <m/>
    <x v="10"/>
    <x v="15"/>
    <x v="16"/>
    <x v="0"/>
    <x v="0"/>
    <m/>
    <m/>
    <m/>
    <m/>
    <m/>
    <m/>
    <m/>
    <m/>
    <m/>
    <m/>
    <m/>
    <m/>
    <m/>
    <m/>
    <m/>
    <m/>
    <m/>
    <m/>
    <m/>
    <m/>
  </r>
  <r>
    <m/>
    <x v="52"/>
    <x v="4"/>
    <m/>
    <m/>
    <m/>
    <m/>
    <m/>
    <m/>
    <m/>
    <m/>
    <m/>
    <m/>
    <m/>
    <m/>
    <m/>
    <m/>
    <m/>
    <m/>
    <m/>
    <m/>
    <m/>
    <m/>
    <m/>
    <m/>
    <m/>
    <m/>
    <m/>
    <m/>
    <m/>
    <x v="10"/>
    <x v="15"/>
    <x v="16"/>
    <x v="0"/>
    <x v="0"/>
    <m/>
    <m/>
    <m/>
    <m/>
    <m/>
    <m/>
    <m/>
    <m/>
    <m/>
    <m/>
    <m/>
    <m/>
    <m/>
    <m/>
    <m/>
    <m/>
    <m/>
    <m/>
    <m/>
    <m/>
  </r>
  <r>
    <m/>
    <x v="52"/>
    <x v="4"/>
    <m/>
    <m/>
    <m/>
    <m/>
    <m/>
    <m/>
    <m/>
    <m/>
    <m/>
    <m/>
    <m/>
    <m/>
    <m/>
    <m/>
    <m/>
    <m/>
    <m/>
    <m/>
    <m/>
    <m/>
    <m/>
    <m/>
    <m/>
    <m/>
    <m/>
    <m/>
    <m/>
    <x v="10"/>
    <x v="15"/>
    <x v="16"/>
    <x v="0"/>
    <x v="0"/>
    <m/>
    <m/>
    <m/>
    <m/>
    <m/>
    <m/>
    <m/>
    <m/>
    <m/>
    <m/>
    <m/>
    <m/>
    <m/>
    <m/>
    <m/>
    <m/>
    <m/>
    <m/>
    <m/>
    <m/>
  </r>
  <r>
    <m/>
    <x v="52"/>
    <x v="4"/>
    <m/>
    <m/>
    <m/>
    <m/>
    <m/>
    <m/>
    <m/>
    <m/>
    <m/>
    <m/>
    <m/>
    <m/>
    <m/>
    <m/>
    <m/>
    <m/>
    <m/>
    <m/>
    <m/>
    <m/>
    <m/>
    <m/>
    <m/>
    <m/>
    <m/>
    <m/>
    <m/>
    <x v="10"/>
    <x v="15"/>
    <x v="16"/>
    <x v="0"/>
    <x v="0"/>
    <m/>
    <m/>
    <m/>
    <m/>
    <m/>
    <m/>
    <m/>
    <m/>
    <m/>
    <m/>
    <m/>
    <m/>
    <m/>
    <m/>
    <m/>
    <m/>
    <m/>
    <m/>
    <m/>
    <m/>
  </r>
  <r>
    <m/>
    <x v="52"/>
    <x v="4"/>
    <m/>
    <m/>
    <m/>
    <m/>
    <m/>
    <m/>
    <m/>
    <m/>
    <m/>
    <m/>
    <m/>
    <m/>
    <m/>
    <m/>
    <m/>
    <m/>
    <m/>
    <m/>
    <m/>
    <m/>
    <m/>
    <m/>
    <m/>
    <m/>
    <m/>
    <m/>
    <m/>
    <x v="10"/>
    <x v="15"/>
    <x v="16"/>
    <x v="0"/>
    <x v="0"/>
    <m/>
    <m/>
    <m/>
    <m/>
    <m/>
    <m/>
    <m/>
    <m/>
    <m/>
    <m/>
    <m/>
    <m/>
    <m/>
    <m/>
    <m/>
    <m/>
    <m/>
    <m/>
    <m/>
    <m/>
  </r>
  <r>
    <m/>
    <x v="52"/>
    <x v="4"/>
    <m/>
    <m/>
    <m/>
    <m/>
    <m/>
    <m/>
    <m/>
    <m/>
    <m/>
    <m/>
    <m/>
    <m/>
    <m/>
    <m/>
    <m/>
    <m/>
    <m/>
    <m/>
    <m/>
    <m/>
    <m/>
    <m/>
    <m/>
    <m/>
    <m/>
    <m/>
    <m/>
    <x v="10"/>
    <x v="15"/>
    <x v="16"/>
    <x v="0"/>
    <x v="0"/>
    <m/>
    <m/>
    <m/>
    <m/>
    <m/>
    <m/>
    <m/>
    <m/>
    <m/>
    <m/>
    <m/>
    <m/>
    <m/>
    <m/>
    <m/>
    <m/>
    <m/>
    <m/>
    <m/>
    <m/>
  </r>
  <r>
    <m/>
    <x v="52"/>
    <x v="4"/>
    <m/>
    <m/>
    <m/>
    <m/>
    <m/>
    <m/>
    <m/>
    <m/>
    <m/>
    <m/>
    <m/>
    <m/>
    <m/>
    <m/>
    <m/>
    <m/>
    <m/>
    <m/>
    <m/>
    <m/>
    <m/>
    <m/>
    <m/>
    <m/>
    <m/>
    <m/>
    <m/>
    <x v="10"/>
    <x v="15"/>
    <x v="16"/>
    <x v="0"/>
    <x v="0"/>
    <m/>
    <m/>
    <m/>
    <m/>
    <m/>
    <m/>
    <m/>
    <m/>
    <m/>
    <m/>
    <m/>
    <m/>
    <m/>
    <m/>
    <m/>
    <m/>
    <m/>
    <m/>
    <m/>
    <m/>
  </r>
  <r>
    <m/>
    <x v="52"/>
    <x v="4"/>
    <m/>
    <m/>
    <m/>
    <m/>
    <m/>
    <m/>
    <m/>
    <m/>
    <m/>
    <m/>
    <m/>
    <m/>
    <m/>
    <m/>
    <m/>
    <m/>
    <m/>
    <m/>
    <m/>
    <m/>
    <m/>
    <m/>
    <m/>
    <m/>
    <m/>
    <m/>
    <m/>
    <x v="10"/>
    <x v="15"/>
    <x v="16"/>
    <x v="0"/>
    <x v="0"/>
    <m/>
    <m/>
    <m/>
    <m/>
    <m/>
    <m/>
    <m/>
    <m/>
    <m/>
    <m/>
    <m/>
    <m/>
    <m/>
    <m/>
    <m/>
    <m/>
    <m/>
    <m/>
    <m/>
    <m/>
  </r>
  <r>
    <m/>
    <x v="52"/>
    <x v="4"/>
    <m/>
    <m/>
    <m/>
    <m/>
    <m/>
    <m/>
    <m/>
    <m/>
    <m/>
    <m/>
    <m/>
    <m/>
    <m/>
    <m/>
    <m/>
    <m/>
    <m/>
    <m/>
    <m/>
    <m/>
    <m/>
    <m/>
    <m/>
    <m/>
    <m/>
    <m/>
    <m/>
    <x v="10"/>
    <x v="15"/>
    <x v="16"/>
    <x v="0"/>
    <x v="0"/>
    <m/>
    <m/>
    <m/>
    <m/>
    <m/>
    <m/>
    <m/>
    <m/>
    <m/>
    <m/>
    <m/>
    <m/>
    <m/>
    <m/>
    <m/>
    <m/>
    <m/>
    <m/>
    <m/>
    <m/>
  </r>
  <r>
    <m/>
    <x v="52"/>
    <x v="4"/>
    <m/>
    <m/>
    <m/>
    <m/>
    <m/>
    <m/>
    <m/>
    <m/>
    <m/>
    <m/>
    <m/>
    <m/>
    <m/>
    <m/>
    <m/>
    <m/>
    <m/>
    <m/>
    <m/>
    <m/>
    <m/>
    <m/>
    <m/>
    <m/>
    <m/>
    <m/>
    <m/>
    <x v="10"/>
    <x v="15"/>
    <x v="16"/>
    <x v="0"/>
    <x v="0"/>
    <m/>
    <m/>
    <m/>
    <m/>
    <m/>
    <m/>
    <m/>
    <m/>
    <m/>
    <m/>
    <m/>
    <m/>
    <m/>
    <m/>
    <m/>
    <m/>
    <m/>
    <m/>
    <m/>
    <m/>
  </r>
  <r>
    <m/>
    <x v="52"/>
    <x v="4"/>
    <m/>
    <m/>
    <m/>
    <m/>
    <m/>
    <m/>
    <m/>
    <m/>
    <m/>
    <m/>
    <m/>
    <m/>
    <m/>
    <m/>
    <m/>
    <m/>
    <m/>
    <m/>
    <m/>
    <m/>
    <m/>
    <m/>
    <m/>
    <m/>
    <m/>
    <m/>
    <m/>
    <x v="10"/>
    <x v="15"/>
    <x v="16"/>
    <x v="0"/>
    <x v="0"/>
    <m/>
    <m/>
    <m/>
    <m/>
    <m/>
    <m/>
    <m/>
    <m/>
    <m/>
    <m/>
    <m/>
    <m/>
    <m/>
    <m/>
    <m/>
    <m/>
    <m/>
    <m/>
    <m/>
    <m/>
  </r>
  <r>
    <m/>
    <x v="52"/>
    <x v="4"/>
    <m/>
    <m/>
    <m/>
    <m/>
    <m/>
    <m/>
    <m/>
    <m/>
    <m/>
    <m/>
    <m/>
    <m/>
    <m/>
    <m/>
    <m/>
    <m/>
    <m/>
    <m/>
    <m/>
    <m/>
    <m/>
    <m/>
    <m/>
    <m/>
    <m/>
    <m/>
    <m/>
    <x v="10"/>
    <x v="15"/>
    <x v="16"/>
    <x v="0"/>
    <x v="0"/>
    <m/>
    <m/>
    <m/>
    <m/>
    <m/>
    <m/>
    <m/>
    <m/>
    <m/>
    <m/>
    <m/>
    <m/>
    <m/>
    <m/>
    <m/>
    <m/>
    <m/>
    <m/>
    <m/>
    <m/>
  </r>
  <r>
    <m/>
    <x v="52"/>
    <x v="4"/>
    <m/>
    <m/>
    <m/>
    <m/>
    <m/>
    <m/>
    <m/>
    <m/>
    <m/>
    <m/>
    <m/>
    <m/>
    <m/>
    <m/>
    <m/>
    <m/>
    <m/>
    <m/>
    <m/>
    <m/>
    <m/>
    <m/>
    <m/>
    <m/>
    <m/>
    <m/>
    <m/>
    <x v="10"/>
    <x v="15"/>
    <x v="16"/>
    <x v="0"/>
    <x v="0"/>
    <m/>
    <m/>
    <m/>
    <m/>
    <m/>
    <m/>
    <m/>
    <m/>
    <m/>
    <m/>
    <m/>
    <m/>
    <m/>
    <m/>
    <m/>
    <m/>
    <m/>
    <m/>
    <m/>
    <m/>
  </r>
  <r>
    <m/>
    <x v="52"/>
    <x v="4"/>
    <m/>
    <m/>
    <m/>
    <m/>
    <m/>
    <m/>
    <m/>
    <m/>
    <m/>
    <m/>
    <m/>
    <m/>
    <m/>
    <m/>
    <m/>
    <m/>
    <m/>
    <m/>
    <m/>
    <m/>
    <m/>
    <m/>
    <m/>
    <m/>
    <m/>
    <m/>
    <m/>
    <x v="10"/>
    <x v="15"/>
    <x v="16"/>
    <x v="0"/>
    <x v="0"/>
    <m/>
    <m/>
    <m/>
    <m/>
    <m/>
    <m/>
    <m/>
    <m/>
    <m/>
    <m/>
    <m/>
    <m/>
    <m/>
    <m/>
    <m/>
    <m/>
    <m/>
    <m/>
    <m/>
    <m/>
  </r>
  <r>
    <m/>
    <x v="52"/>
    <x v="4"/>
    <m/>
    <m/>
    <m/>
    <m/>
    <m/>
    <m/>
    <m/>
    <m/>
    <m/>
    <m/>
    <m/>
    <m/>
    <m/>
    <m/>
    <m/>
    <m/>
    <m/>
    <m/>
    <m/>
    <m/>
    <m/>
    <m/>
    <m/>
    <m/>
    <m/>
    <m/>
    <m/>
    <x v="10"/>
    <x v="15"/>
    <x v="16"/>
    <x v="0"/>
    <x v="0"/>
    <m/>
    <m/>
    <m/>
    <m/>
    <m/>
    <m/>
    <m/>
    <m/>
    <m/>
    <m/>
    <m/>
    <m/>
    <m/>
    <m/>
    <m/>
    <m/>
    <m/>
    <m/>
    <m/>
    <m/>
  </r>
  <r>
    <m/>
    <x v="52"/>
    <x v="4"/>
    <m/>
    <m/>
    <m/>
    <m/>
    <m/>
    <m/>
    <m/>
    <m/>
    <m/>
    <m/>
    <m/>
    <m/>
    <m/>
    <m/>
    <m/>
    <m/>
    <m/>
    <m/>
    <m/>
    <m/>
    <m/>
    <m/>
    <m/>
    <m/>
    <m/>
    <m/>
    <m/>
    <x v="10"/>
    <x v="15"/>
    <x v="16"/>
    <x v="0"/>
    <x v="0"/>
    <m/>
    <m/>
    <m/>
    <m/>
    <m/>
    <m/>
    <m/>
    <m/>
    <m/>
    <m/>
    <m/>
    <m/>
    <m/>
    <m/>
    <m/>
    <m/>
    <m/>
    <m/>
    <m/>
    <m/>
  </r>
  <r>
    <m/>
    <x v="52"/>
    <x v="4"/>
    <m/>
    <m/>
    <m/>
    <m/>
    <m/>
    <m/>
    <m/>
    <m/>
    <m/>
    <m/>
    <m/>
    <m/>
    <m/>
    <m/>
    <m/>
    <m/>
    <m/>
    <m/>
    <m/>
    <m/>
    <m/>
    <m/>
    <m/>
    <m/>
    <m/>
    <m/>
    <m/>
    <x v="10"/>
    <x v="15"/>
    <x v="16"/>
    <x v="0"/>
    <x v="0"/>
    <m/>
    <m/>
    <m/>
    <m/>
    <m/>
    <m/>
    <m/>
    <m/>
    <m/>
    <m/>
    <m/>
    <m/>
    <m/>
    <m/>
    <m/>
    <m/>
    <m/>
    <m/>
    <m/>
    <m/>
  </r>
  <r>
    <m/>
    <x v="52"/>
    <x v="4"/>
    <m/>
    <m/>
    <m/>
    <m/>
    <m/>
    <m/>
    <m/>
    <m/>
    <m/>
    <m/>
    <m/>
    <m/>
    <m/>
    <m/>
    <m/>
    <m/>
    <m/>
    <m/>
    <m/>
    <m/>
    <m/>
    <m/>
    <m/>
    <m/>
    <m/>
    <m/>
    <m/>
    <x v="10"/>
    <x v="15"/>
    <x v="16"/>
    <x v="0"/>
    <x v="0"/>
    <m/>
    <m/>
    <m/>
    <m/>
    <m/>
    <m/>
    <m/>
    <m/>
    <m/>
    <m/>
    <m/>
    <m/>
    <m/>
    <m/>
    <m/>
    <m/>
    <m/>
    <m/>
    <m/>
    <m/>
  </r>
  <r>
    <m/>
    <x v="52"/>
    <x v="4"/>
    <m/>
    <m/>
    <m/>
    <m/>
    <m/>
    <m/>
    <m/>
    <m/>
    <m/>
    <m/>
    <m/>
    <m/>
    <m/>
    <m/>
    <m/>
    <m/>
    <m/>
    <m/>
    <m/>
    <m/>
    <m/>
    <m/>
    <m/>
    <m/>
    <m/>
    <m/>
    <m/>
    <x v="10"/>
    <x v="15"/>
    <x v="16"/>
    <x v="0"/>
    <x v="0"/>
    <m/>
    <m/>
    <m/>
    <m/>
    <m/>
    <m/>
    <m/>
    <m/>
    <m/>
    <m/>
    <m/>
    <m/>
    <m/>
    <m/>
    <m/>
    <m/>
    <m/>
    <m/>
    <m/>
    <m/>
  </r>
  <r>
    <m/>
    <x v="52"/>
    <x v="4"/>
    <m/>
    <m/>
    <m/>
    <m/>
    <m/>
    <m/>
    <m/>
    <m/>
    <m/>
    <m/>
    <m/>
    <m/>
    <m/>
    <m/>
    <m/>
    <m/>
    <m/>
    <m/>
    <m/>
    <m/>
    <m/>
    <m/>
    <m/>
    <m/>
    <m/>
    <m/>
    <m/>
    <x v="10"/>
    <x v="15"/>
    <x v="16"/>
    <x v="0"/>
    <x v="0"/>
    <m/>
    <m/>
    <m/>
    <m/>
    <m/>
    <m/>
    <m/>
    <m/>
    <m/>
    <m/>
    <m/>
    <m/>
    <m/>
    <m/>
    <m/>
    <m/>
    <m/>
    <m/>
    <m/>
    <m/>
  </r>
  <r>
    <m/>
    <x v="52"/>
    <x v="4"/>
    <m/>
    <m/>
    <m/>
    <m/>
    <m/>
    <m/>
    <m/>
    <m/>
    <m/>
    <m/>
    <m/>
    <m/>
    <m/>
    <m/>
    <m/>
    <m/>
    <m/>
    <m/>
    <m/>
    <m/>
    <m/>
    <m/>
    <m/>
    <m/>
    <m/>
    <m/>
    <m/>
    <x v="10"/>
    <x v="15"/>
    <x v="16"/>
    <x v="0"/>
    <x v="0"/>
    <m/>
    <m/>
    <m/>
    <m/>
    <m/>
    <m/>
    <m/>
    <m/>
    <m/>
    <m/>
    <m/>
    <m/>
    <m/>
    <m/>
    <m/>
    <m/>
    <m/>
    <m/>
    <m/>
    <m/>
  </r>
  <r>
    <m/>
    <x v="52"/>
    <x v="4"/>
    <m/>
    <m/>
    <m/>
    <m/>
    <m/>
    <m/>
    <m/>
    <m/>
    <m/>
    <m/>
    <m/>
    <m/>
    <m/>
    <m/>
    <m/>
    <m/>
    <m/>
    <m/>
    <m/>
    <m/>
    <m/>
    <m/>
    <m/>
    <m/>
    <m/>
    <m/>
    <m/>
    <x v="10"/>
    <x v="15"/>
    <x v="16"/>
    <x v="0"/>
    <x v="0"/>
    <m/>
    <m/>
    <m/>
    <m/>
    <m/>
    <m/>
    <m/>
    <m/>
    <m/>
    <m/>
    <m/>
    <m/>
    <m/>
    <m/>
    <m/>
    <m/>
    <m/>
    <m/>
    <m/>
    <m/>
  </r>
  <r>
    <m/>
    <x v="52"/>
    <x v="4"/>
    <m/>
    <m/>
    <m/>
    <m/>
    <m/>
    <m/>
    <m/>
    <m/>
    <m/>
    <m/>
    <m/>
    <m/>
    <m/>
    <m/>
    <m/>
    <m/>
    <m/>
    <m/>
    <m/>
    <m/>
    <m/>
    <m/>
    <m/>
    <m/>
    <m/>
    <m/>
    <m/>
    <x v="10"/>
    <x v="15"/>
    <x v="16"/>
    <x v="0"/>
    <x v="0"/>
    <m/>
    <m/>
    <m/>
    <m/>
    <m/>
    <m/>
    <m/>
    <m/>
    <m/>
    <m/>
    <m/>
    <m/>
    <m/>
    <m/>
    <m/>
    <m/>
    <m/>
    <m/>
    <m/>
    <m/>
  </r>
  <r>
    <m/>
    <x v="52"/>
    <x v="4"/>
    <m/>
    <m/>
    <m/>
    <m/>
    <m/>
    <m/>
    <m/>
    <m/>
    <m/>
    <m/>
    <m/>
    <m/>
    <m/>
    <m/>
    <m/>
    <m/>
    <m/>
    <m/>
    <m/>
    <m/>
    <m/>
    <m/>
    <m/>
    <m/>
    <m/>
    <m/>
    <m/>
    <x v="10"/>
    <x v="15"/>
    <x v="16"/>
    <x v="0"/>
    <x v="0"/>
    <m/>
    <m/>
    <m/>
    <m/>
    <m/>
    <m/>
    <m/>
    <m/>
    <m/>
    <m/>
    <m/>
    <m/>
    <m/>
    <m/>
    <m/>
    <m/>
    <m/>
    <m/>
    <m/>
    <m/>
  </r>
  <r>
    <m/>
    <x v="52"/>
    <x v="4"/>
    <m/>
    <m/>
    <m/>
    <m/>
    <m/>
    <m/>
    <m/>
    <m/>
    <m/>
    <m/>
    <m/>
    <m/>
    <m/>
    <m/>
    <m/>
    <m/>
    <m/>
    <m/>
    <m/>
    <m/>
    <m/>
    <m/>
    <m/>
    <m/>
    <m/>
    <m/>
    <m/>
    <x v="10"/>
    <x v="15"/>
    <x v="16"/>
    <x v="0"/>
    <x v="0"/>
    <m/>
    <m/>
    <m/>
    <m/>
    <m/>
    <m/>
    <m/>
    <m/>
    <m/>
    <m/>
    <m/>
    <m/>
    <m/>
    <m/>
    <m/>
    <m/>
    <m/>
    <m/>
    <m/>
    <m/>
  </r>
  <r>
    <m/>
    <x v="52"/>
    <x v="4"/>
    <m/>
    <m/>
    <m/>
    <m/>
    <m/>
    <m/>
    <m/>
    <m/>
    <m/>
    <m/>
    <m/>
    <m/>
    <m/>
    <m/>
    <m/>
    <m/>
    <m/>
    <m/>
    <m/>
    <m/>
    <m/>
    <m/>
    <m/>
    <m/>
    <m/>
    <m/>
    <m/>
    <x v="10"/>
    <x v="15"/>
    <x v="16"/>
    <x v="0"/>
    <x v="0"/>
    <m/>
    <m/>
    <m/>
    <m/>
    <m/>
    <m/>
    <m/>
    <m/>
    <m/>
    <m/>
    <m/>
    <m/>
    <m/>
    <m/>
    <m/>
    <m/>
    <m/>
    <m/>
    <m/>
    <m/>
  </r>
  <r>
    <m/>
    <x v="52"/>
    <x v="4"/>
    <m/>
    <m/>
    <m/>
    <m/>
    <m/>
    <m/>
    <m/>
    <m/>
    <m/>
    <m/>
    <m/>
    <m/>
    <m/>
    <m/>
    <m/>
    <m/>
    <m/>
    <m/>
    <m/>
    <m/>
    <m/>
    <m/>
    <m/>
    <m/>
    <m/>
    <m/>
    <m/>
    <x v="10"/>
    <x v="15"/>
    <x v="16"/>
    <x v="0"/>
    <x v="0"/>
    <m/>
    <m/>
    <m/>
    <m/>
    <m/>
    <m/>
    <m/>
    <m/>
    <m/>
    <m/>
    <m/>
    <m/>
    <m/>
    <m/>
    <m/>
    <m/>
    <m/>
    <m/>
    <m/>
    <m/>
  </r>
  <r>
    <m/>
    <x v="52"/>
    <x v="4"/>
    <m/>
    <m/>
    <m/>
    <m/>
    <m/>
    <m/>
    <m/>
    <m/>
    <m/>
    <m/>
    <m/>
    <m/>
    <m/>
    <m/>
    <m/>
    <m/>
    <m/>
    <m/>
    <m/>
    <m/>
    <m/>
    <m/>
    <m/>
    <m/>
    <m/>
    <m/>
    <m/>
    <x v="10"/>
    <x v="15"/>
    <x v="16"/>
    <x v="0"/>
    <x v="0"/>
    <m/>
    <m/>
    <m/>
    <m/>
    <m/>
    <m/>
    <m/>
    <m/>
    <m/>
    <m/>
    <m/>
    <m/>
    <m/>
    <m/>
    <m/>
    <m/>
    <m/>
    <m/>
    <m/>
    <m/>
  </r>
  <r>
    <m/>
    <x v="52"/>
    <x v="4"/>
    <m/>
    <m/>
    <m/>
    <m/>
    <m/>
    <m/>
    <m/>
    <m/>
    <m/>
    <m/>
    <m/>
    <m/>
    <m/>
    <m/>
    <m/>
    <m/>
    <m/>
    <m/>
    <m/>
    <m/>
    <m/>
    <m/>
    <m/>
    <m/>
    <m/>
    <m/>
    <m/>
    <x v="10"/>
    <x v="15"/>
    <x v="16"/>
    <x v="0"/>
    <x v="0"/>
    <m/>
    <m/>
    <m/>
    <m/>
    <m/>
    <m/>
    <m/>
    <m/>
    <m/>
    <m/>
    <m/>
    <m/>
    <m/>
    <m/>
    <m/>
    <m/>
    <m/>
    <m/>
    <m/>
    <m/>
  </r>
</pivotCacheRecords>
</file>

<file path=xl/pivotTables/_rels/pivotTable1.xml.rels><?xml version="1.0" encoding="UTF-8" standalone="yes"?>
<Relationships xmlns="http://schemas.openxmlformats.org/package/2006/relationships"><Relationship Id="rId1" Type="http://schemas.openxmlformats.org/officeDocument/2006/relationships/pivotCacheDefinition" Target="../pivotCache/pivotCacheDefinition2.xml"/></Relationships>
</file>

<file path=xl/pivotTables/_rels/pivotTable2.xml.rels><?xml version="1.0" encoding="UTF-8" standalone="yes"?>
<Relationships xmlns="http://schemas.openxmlformats.org/package/2006/relationships"><Relationship Id="rId1" Type="http://schemas.openxmlformats.org/officeDocument/2006/relationships/pivotCacheDefinition" Target="../pivotCache/pivotCacheDefinition4.xml"/></Relationships>
</file>

<file path=xl/pivotTables/_rels/pivotTable3.xml.rels><?xml version="1.0" encoding="UTF-8" standalone="yes"?>
<Relationships xmlns="http://schemas.openxmlformats.org/package/2006/relationships"><Relationship Id="rId1" Type="http://schemas.openxmlformats.org/officeDocument/2006/relationships/pivotCacheDefinition" Target="../pivotCache/pivotCacheDefinition1.xml"/></Relationships>
</file>

<file path=xl/pivotTables/_rels/pivotTable4.xml.rels><?xml version="1.0" encoding="UTF-8" standalone="yes"?>
<Relationships xmlns="http://schemas.openxmlformats.org/package/2006/relationships"><Relationship Id="rId1" Type="http://schemas.openxmlformats.org/officeDocument/2006/relationships/pivotCacheDefinition" Target="../pivotCache/pivotCacheDefinition3.xml"/></Relationships>
</file>

<file path=xl/pivotTables/_rels/pivotTable5.xml.rels><?xml version="1.0" encoding="UTF-8" standalone="yes"?>
<Relationships xmlns="http://schemas.openxmlformats.org/package/2006/relationships"><Relationship Id="rId1" Type="http://schemas.openxmlformats.org/officeDocument/2006/relationships/pivotCacheDefinition" Target="../pivotCache/pivotCacheDefinition5.xml"/></Relationships>
</file>

<file path=xl/pivotTables/pivotTable1.xml><?xml version="1.0" encoding="utf-8"?>
<pivotTableDefinition xmlns="http://schemas.openxmlformats.org/spreadsheetml/2006/main" name="TablaDinámica4" cacheId="2" applyNumberFormats="0" applyBorderFormats="0" applyFontFormats="0" applyPatternFormats="0" applyAlignmentFormats="0" applyWidthHeightFormats="1" dataCaption="Valores" missingCaption="-" updatedVersion="6" minRefreshableVersion="3" showDrill="0" preserveFormatting="0" pageOverThenDown="1" rowGrandTotals="0" colGrandTotals="0" itemPrintTitles="1" mergeItem="1" createdVersion="6" indent="0" compact="0" compactData="0" multipleFieldFilters="0" customListSort="0">
  <location ref="A5:L43" firstHeaderRow="0" firstDataRow="1" firstDataCol="3" rowPageCount="1" colPageCount="1"/>
  <pivotFields count="56">
    <pivotField axis="axisPage" compact="0" outline="0" multipleItemSelectionAllowed="1" showAll="0" defaultSubtotal="0">
      <items count="3">
        <item h="1" x="0"/>
        <item x="1"/>
        <item h="1" x="2"/>
      </items>
    </pivotField>
    <pivotField axis="axisRow" compact="0" outline="0" showAll="0" defaultSubtotal="0">
      <items count="56">
        <item x="0"/>
        <item x="1"/>
        <item x="2"/>
        <item x="3"/>
        <item x="4"/>
        <item x="5"/>
        <item x="6"/>
        <item x="7"/>
        <item x="8"/>
        <item x="10"/>
        <item x="11"/>
        <item x="14"/>
        <item x="17"/>
        <item x="20"/>
        <item x="18"/>
        <item x="23"/>
        <item x="24"/>
        <item x="28"/>
        <item x="30"/>
        <item x="32"/>
        <item x="37"/>
        <item x="39"/>
        <item x="42"/>
        <item x="43"/>
        <item x="44"/>
        <item x="53"/>
        <item x="26"/>
        <item x="34"/>
        <item x="12"/>
        <item x="21"/>
        <item x="46"/>
        <item x="15"/>
        <item x="38"/>
        <item x="48"/>
        <item x="19"/>
        <item x="41"/>
        <item x="22"/>
        <item x="50"/>
        <item x="13"/>
        <item x="54"/>
        <item x="9"/>
        <item x="29"/>
        <item x="47"/>
        <item x="51"/>
        <item x="52"/>
        <item x="35"/>
        <item x="36"/>
        <item x="55"/>
        <item x="45"/>
        <item x="16"/>
        <item x="25"/>
        <item x="31"/>
        <item x="33"/>
        <item x="49"/>
        <item x="27"/>
        <item x="40"/>
      </items>
    </pivotField>
    <pivotField compact="0" outline="0" showAll="0"/>
    <pivotField compact="0" outline="0" showAll="0"/>
    <pivotField axis="axisRow" compact="0" outline="0" showAll="0" defaultSubtotal="0">
      <items count="12">
        <item x="6"/>
        <item x="5"/>
        <item x="4"/>
        <item x="8"/>
        <item x="0"/>
        <item x="3"/>
        <item x="1"/>
        <item x="7"/>
        <item x="10"/>
        <item x="2"/>
        <item x="9"/>
        <item x="11"/>
      </items>
    </pivotField>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axis="axisRow" compact="0" outline="0" showAll="0">
      <items count="6">
        <item x="3"/>
        <item x="2"/>
        <item x="0"/>
        <item x="1"/>
        <item x="4"/>
        <item t="default"/>
      </items>
    </pivotField>
    <pivotField compact="0" outline="0" showAll="0"/>
    <pivotField compact="0" outline="0" showAll="0"/>
    <pivotField compact="0" outline="0" showAll="0"/>
    <pivotField compact="0" outline="0" showAll="0"/>
    <pivotField compact="0" outline="0" showAll="0"/>
    <pivotField name="PROG 2016" compact="0" outline="0" showAll="0" defaultSubtotal="0"/>
    <pivotField dataField="1" compact="0" outline="0" showAll="0"/>
    <pivotField dataField="1" compact="0" outline="0" showAll="0"/>
    <pivotField dataField="1" compact="0" outline="0" showAll="0" defaultSubtotal="0"/>
    <pivotField dataField="1" compact="0" outline="0" showAll="0"/>
    <pivotField compact="0" outline="0" showAll="0" defaultSubtotal="0"/>
    <pivotField dataField="1" compact="0" outline="0" showAll="0"/>
    <pivotField dataField="1" compact="0" outline="0" showAll="0" defaultSubtotal="0"/>
    <pivotField dataField="1" compact="0" outline="0" showAll="0"/>
    <pivotField dataField="1"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compact="0" outline="0" showAll="0" defaultSubtotal="0"/>
    <pivotField dataField="1" compact="0" outline="0" showAll="0" defaultSubtotal="0"/>
  </pivotFields>
  <rowFields count="3">
    <field x="4"/>
    <field x="1"/>
    <field x="19"/>
  </rowFields>
  <rowItems count="38">
    <i>
      <x/>
      <x v="31"/>
      <x/>
    </i>
    <i>
      <x v="1"/>
      <x v="18"/>
      <x v="3"/>
    </i>
    <i r="1">
      <x v="20"/>
      <x/>
    </i>
    <i r="1">
      <x v="30"/>
      <x/>
    </i>
    <i r="1">
      <x v="36"/>
      <x v="3"/>
    </i>
    <i r="1">
      <x v="40"/>
      <x/>
    </i>
    <i r="1">
      <x v="41"/>
      <x v="1"/>
    </i>
    <i r="1">
      <x v="42"/>
      <x/>
    </i>
    <i r="1">
      <x v="48"/>
      <x/>
    </i>
    <i r="1">
      <x v="54"/>
      <x v="1"/>
    </i>
    <i>
      <x v="2"/>
      <x v="38"/>
      <x v="3"/>
    </i>
    <i r="1">
      <x v="45"/>
      <x/>
    </i>
    <i r="1">
      <x v="46"/>
      <x v="3"/>
    </i>
    <i>
      <x v="3"/>
      <x v="14"/>
      <x/>
    </i>
    <i r="1">
      <x v="23"/>
      <x/>
    </i>
    <i r="1">
      <x v="29"/>
      <x v="3"/>
    </i>
    <i>
      <x v="4"/>
      <x v="11"/>
      <x v="3"/>
    </i>
    <i r="1">
      <x v="17"/>
      <x v="3"/>
    </i>
    <i r="1">
      <x v="39"/>
      <x v="3"/>
    </i>
    <i>
      <x v="5"/>
      <x v="9"/>
      <x v="1"/>
    </i>
    <i r="1">
      <x v="10"/>
      <x v="3"/>
    </i>
    <i r="1">
      <x v="16"/>
      <x v="3"/>
    </i>
    <i r="1">
      <x v="22"/>
      <x/>
    </i>
    <i>
      <x v="6"/>
      <x v="12"/>
      <x v="3"/>
    </i>
    <i r="1">
      <x v="19"/>
      <x/>
    </i>
    <i r="1">
      <x v="27"/>
      <x v="3"/>
    </i>
    <i>
      <x v="7"/>
      <x v="33"/>
      <x v="3"/>
    </i>
    <i r="1">
      <x v="49"/>
      <x v="1"/>
    </i>
    <i r="1">
      <x v="50"/>
      <x v="3"/>
    </i>
    <i r="1">
      <x v="52"/>
      <x v="3"/>
    </i>
    <i>
      <x v="8"/>
      <x v="21"/>
      <x v="3"/>
    </i>
    <i r="1">
      <x v="32"/>
      <x v="3"/>
    </i>
    <i>
      <x v="9"/>
      <x v="28"/>
      <x v="3"/>
    </i>
    <i r="1">
      <x v="35"/>
      <x v="3"/>
    </i>
    <i r="1">
      <x v="37"/>
      <x v="3"/>
    </i>
    <i>
      <x v="10"/>
      <x v="13"/>
      <x/>
    </i>
    <i r="1">
      <x v="15"/>
      <x v="3"/>
    </i>
    <i r="1">
      <x v="24"/>
      <x/>
    </i>
  </rowItems>
  <colFields count="1">
    <field x="-2"/>
  </colFields>
  <colItems count="9">
    <i>
      <x/>
    </i>
    <i i="1">
      <x v="1"/>
    </i>
    <i i="2">
      <x v="2"/>
    </i>
    <i i="3">
      <x v="3"/>
    </i>
    <i i="4">
      <x v="4"/>
    </i>
    <i i="5">
      <x v="5"/>
    </i>
    <i i="6">
      <x v="6"/>
    </i>
    <i i="7">
      <x v="7"/>
    </i>
    <i i="8">
      <x v="8"/>
    </i>
  </colItems>
  <pageFields count="1">
    <pageField fld="0" hier="-1"/>
  </pageFields>
  <dataFields count="9">
    <dataField name="PROG 2017" fld="26" subtotal="max" baseField="2" baseItem="31"/>
    <dataField name="EJEC 2017" fld="31" subtotal="max" baseField="2" baseItem="31"/>
    <dataField name="PROG 2018" fld="27" subtotal="max" baseField="2" baseItem="31"/>
    <dataField name="EJE  2018" fld="32" subtotal="max" baseField="1" baseItem="28"/>
    <dataField name="PROG 2019" fld="28" subtotal="max" baseField="1" baseItem="28"/>
    <dataField name="EJEC 2019" fld="33" subtotal="max" baseField="2" baseItem="31"/>
    <dataField name="PROG 2020" fld="29" subtotal="max" baseField="2" baseItem="31"/>
    <dataField name="EJEC 2020" fld="34" subtotal="max" baseField="2" baseItem="31"/>
    <dataField name="Cuenta de FINALIZADA 1_x000a_CUMPLIDA 2" fld="55" subtotal="count" baseField="0" baseItem="0"/>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2.xml><?xml version="1.0" encoding="utf-8"?>
<pivotTableDefinition xmlns="http://schemas.openxmlformats.org/spreadsheetml/2006/main" name="PLAN DE DESARROLLO" cacheId="9" applyNumberFormats="0" applyBorderFormats="0" applyFontFormats="0" applyPatternFormats="0" applyAlignmentFormats="0" applyWidthHeightFormats="1" dataCaption="Valores" missingCaption="0" updatedVersion="6" minRefreshableVersion="3" showDrill="0" showDataTips="0" enableDrill="0" preserveFormatting="0" rowGrandTotals="0" colGrandTotals="0" itemPrintTitles="1" createdVersion="6" indent="0" compact="0" compactData="0" gridDropZones="1" multipleFieldFilters="0">
  <location ref="B5:M22" firstHeaderRow="1" firstDataRow="2" firstDataCol="2"/>
  <pivotFields count="47">
    <pivotField axis="axisRow" compact="0" outline="0" showAll="0" defaultSubtotal="0">
      <items count="3">
        <item x="0"/>
        <item h="1" x="1"/>
        <item h="1" x="2"/>
      </items>
    </pivotField>
    <pivotField name="NOMBRE DEL INDICADOR" axis="axisRow" compact="0" outline="0" showAll="0" insertPageBreak="1" defaultSubtotal="0">
      <items count="93">
        <item x="0"/>
        <item x="1"/>
        <item x="2"/>
        <item x="3"/>
        <item x="4"/>
        <item x="5"/>
        <item x="6"/>
        <item x="7"/>
        <item x="8"/>
        <item m="1" x="69"/>
        <item x="10"/>
        <item m="1" x="82"/>
        <item m="1" x="89"/>
        <item x="14"/>
        <item m="1" x="72"/>
        <item m="1" x="84"/>
        <item x="17"/>
        <item m="1" x="80"/>
        <item m="1" x="62"/>
        <item x="20"/>
        <item m="1" x="64"/>
        <item x="18"/>
        <item m="1" x="60"/>
        <item x="23"/>
        <item x="24"/>
        <item m="1" x="79"/>
        <item x="26"/>
        <item m="1" x="61"/>
        <item m="1" x="85"/>
        <item x="28"/>
        <item m="1" x="91"/>
        <item m="1" x="87"/>
        <item x="30"/>
        <item m="1" x="74"/>
        <item x="32"/>
        <item m="1" x="65"/>
        <item m="1" x="71"/>
        <item x="37"/>
        <item m="1" x="78"/>
        <item x="39"/>
        <item m="1" x="88"/>
        <item m="1" x="56"/>
        <item x="42"/>
        <item x="43"/>
        <item m="1" x="59"/>
        <item m="1" x="83"/>
        <item x="52"/>
        <item x="34"/>
        <item m="1" x="57"/>
        <item m="1" x="90"/>
        <item m="1" x="58"/>
        <item x="12"/>
        <item m="1" x="81"/>
        <item x="21"/>
        <item x="46"/>
        <item x="15"/>
        <item x="38"/>
        <item x="48"/>
        <item x="19"/>
        <item m="1" x="75"/>
        <item m="1" x="86"/>
        <item m="1" x="77"/>
        <item m="1" x="66"/>
        <item m="1" x="73"/>
        <item x="22"/>
        <item m="1" x="55"/>
        <item m="1" x="70"/>
        <item m="1" x="67"/>
        <item m="1" x="76"/>
        <item x="13"/>
        <item m="1" x="68"/>
        <item x="53"/>
        <item x="9"/>
        <item x="29"/>
        <item m="1" x="92"/>
        <item x="47"/>
        <item x="50"/>
        <item x="51"/>
        <item x="35"/>
        <item x="36"/>
        <item x="54"/>
        <item m="1" x="63"/>
        <item x="45"/>
        <item x="16"/>
        <item x="25"/>
        <item x="31"/>
        <item x="33"/>
        <item x="49"/>
        <item x="27"/>
        <item x="40"/>
        <item x="11"/>
        <item x="41"/>
        <item x="44"/>
      </items>
    </pivotField>
    <pivotField compact="0" outline="0" showAll="0"/>
    <pivotField compact="0" outline="0" showAll="0"/>
    <pivotField compact="0" outline="0" showAll="0"/>
    <pivotField compact="0" outline="0" showAll="0" defaultSubtotal="0"/>
    <pivotField compact="0" outline="0" showAll="0" defaultSubtotal="0"/>
    <pivotField compact="0" outline="0" showAll="0" defaultSubtotal="0"/>
    <pivotField compact="0" outline="0" showAll="0" defaultSubtota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name="PROG 2016" dataField="1" compact="0" outline="0" showAll="0"/>
    <pivotField dataField="1" compact="0" outline="0" showAll="0"/>
    <pivotField dataField="1" compact="0" outline="0" showAll="0"/>
    <pivotField dataField="1" compact="0" outline="0" showAll="0" defaultSubtotal="0"/>
    <pivotField dataField="1" compact="0" outline="0" showAll="0"/>
    <pivotField dataField="1" compact="0" outline="0" showAll="0" defaultSubtotal="0"/>
    <pivotField dataField="1" compact="0" outline="0" showAll="0"/>
    <pivotField dataField="1" compact="0" outline="0" showAll="0" defaultSubtotal="0"/>
    <pivotField dataField="1" compact="0" outline="0" showAll="0"/>
    <pivotField dataField="1"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2">
    <field x="1"/>
    <field x="0"/>
  </rowFields>
  <rowItems count="16">
    <i>
      <x/>
      <x/>
    </i>
    <i>
      <x v="1"/>
      <x/>
    </i>
    <i>
      <x v="2"/>
      <x/>
    </i>
    <i>
      <x v="3"/>
      <x/>
    </i>
    <i>
      <x v="4"/>
      <x/>
    </i>
    <i>
      <x v="5"/>
      <x/>
    </i>
    <i>
      <x v="6"/>
      <x/>
    </i>
    <i>
      <x v="7"/>
      <x/>
    </i>
    <i>
      <x v="8"/>
      <x/>
    </i>
    <i>
      <x v="26"/>
      <x/>
    </i>
    <i>
      <x v="58"/>
      <x/>
    </i>
    <i>
      <x v="76"/>
      <x/>
    </i>
    <i>
      <x v="77"/>
      <x/>
    </i>
    <i>
      <x v="85"/>
      <x/>
    </i>
    <i>
      <x v="87"/>
      <x/>
    </i>
    <i>
      <x v="89"/>
      <x/>
    </i>
  </rowItems>
  <colFields count="1">
    <field x="-2"/>
  </colFields>
  <colItems count="10">
    <i>
      <x/>
    </i>
    <i i="1">
      <x v="1"/>
    </i>
    <i i="2">
      <x v="2"/>
    </i>
    <i i="3">
      <x v="3"/>
    </i>
    <i i="4">
      <x v="4"/>
    </i>
    <i i="5">
      <x v="5"/>
    </i>
    <i i="6">
      <x v="6"/>
    </i>
    <i i="7">
      <x v="7"/>
    </i>
    <i i="8">
      <x v="8"/>
    </i>
    <i i="9">
      <x v="9"/>
    </i>
  </colItems>
  <dataFields count="10">
    <dataField name="PROG  2016" fld="25" subtotal="max" baseField="0" baseItem="0"/>
    <dataField name="EJEC 2016" fld="30" subtotal="max" baseField="24" baseItem="8"/>
    <dataField name="PROG 2017" fld="26" subtotal="max" baseField="24" baseItem="8"/>
    <dataField name="EJEC 2017" fld="31" subtotal="max" baseField="24" baseItem="8"/>
    <dataField name="PROG 2018" fld="27" subtotal="max" baseField="24" baseItem="8"/>
    <dataField name="EJE  2018" fld="32" subtotal="max" baseField="25" baseItem="5"/>
    <dataField name="PROG 2019" fld="28" subtotal="max" baseField="25" baseItem="5"/>
    <dataField name="EJEC 2019" fld="33" subtotal="max" baseField="24" baseItem="8"/>
    <dataField name="PROG 2020" fld="29" subtotal="max" baseField="24" baseItem="8"/>
    <dataField name="EJEC 2020" fld="34" subtotal="max" baseField="24" baseItem="8"/>
  </dataField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3.xml><?xml version="1.0" encoding="utf-8"?>
<pivotTableDefinition xmlns="http://schemas.openxmlformats.org/spreadsheetml/2006/main" name="TablaDinámica1" cacheId="1" applyNumberFormats="0" applyBorderFormats="0" applyFontFormats="0" applyPatternFormats="0" applyAlignmentFormats="0" applyWidthHeightFormats="1" dataCaption="Valores" updatedVersion="6" minRefreshableVersion="3" showDrill="0" rowGrandTotals="0" itemPrintTitles="1" createdVersion="6" indent="0" compact="0" compactData="0" gridDropZones="1" multipleFieldFilters="0">
  <location ref="A3:N57" firstHeaderRow="2" firstDataRow="2" firstDataCol="8"/>
  <pivotFields count="36">
    <pivotField name="DEPENDENCIA    " axis="axisRow" compact="0" outline="0" showAll="0" defaultSubtotal="0">
      <items count="12">
        <item x="6"/>
        <item x="5"/>
        <item x="4"/>
        <item x="8"/>
        <item x="0"/>
        <item x="3"/>
        <item x="1"/>
        <item x="7"/>
        <item x="10"/>
        <item x="2"/>
        <item x="9"/>
        <item x="11"/>
      </items>
    </pivotField>
    <pivotField axis="axisRow" compact="0" outline="0" showAll="0" defaultSubtotal="0">
      <items count="3">
        <item x="0"/>
        <item x="1"/>
        <item x="2"/>
      </items>
    </pivotField>
    <pivotField axis="axisRow" compact="0" outline="0" showAll="0" defaultSubtotal="0">
      <items count="54">
        <item x="0"/>
        <item x="1"/>
        <item x="2"/>
        <item x="3"/>
        <item x="4"/>
        <item x="5"/>
        <item x="6"/>
        <item x="7"/>
        <item x="8"/>
        <item x="9"/>
        <item x="10"/>
        <item m="1" x="53"/>
        <item x="12"/>
        <item x="16"/>
        <item x="13"/>
        <item x="48"/>
        <item x="49"/>
        <item x="22"/>
        <item x="14"/>
        <item x="21"/>
        <item x="17"/>
        <item x="20"/>
        <item x="23"/>
        <item x="24"/>
        <item x="25"/>
        <item x="26"/>
        <item x="27"/>
        <item x="28"/>
        <item x="29"/>
        <item x="30"/>
        <item x="31"/>
        <item x="32"/>
        <item x="33"/>
        <item x="34"/>
        <item x="35"/>
        <item x="36"/>
        <item x="18"/>
        <item x="38"/>
        <item x="39"/>
        <item x="45"/>
        <item x="40"/>
        <item x="37"/>
        <item x="15"/>
        <item x="47"/>
        <item x="19"/>
        <item x="42"/>
        <item x="41"/>
        <item x="43"/>
        <item x="44"/>
        <item x="46"/>
        <item x="52"/>
        <item x="50"/>
        <item x="51"/>
        <item x="11"/>
      </items>
    </pivotField>
    <pivotField compact="0" outline="0" showAll="0"/>
    <pivotField compact="0" outline="0" showAll="0" defaultSubtotal="0">
      <items count="17">
        <item x="5"/>
        <item x="12"/>
        <item x="13"/>
        <item x="15"/>
        <item x="6"/>
        <item x="2"/>
        <item x="10"/>
        <item x="4"/>
        <item x="11"/>
        <item x="9"/>
        <item x="8"/>
        <item x="1"/>
        <item x="0"/>
        <item x="3"/>
        <item x="14"/>
        <item x="7"/>
        <item x="16"/>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name="ANUALIZACION" compact="0" outline="0" showAll="0" defaultSubtotal="0">
      <items count="5">
        <item x="3"/>
        <item x="2"/>
        <item x="0"/>
        <item x="1"/>
        <item x="4"/>
      </items>
    </pivotField>
    <pivotField compact="0" outline="0" showAll="0"/>
    <pivotField compact="0" outline="0" showAll="0"/>
    <pivotField compact="0" outline="0" showAll="0"/>
    <pivotField compact="0" outline="0" showAll="0"/>
    <pivotField compact="0" outline="0" showAll="0"/>
    <pivotField axis="axisRow" compact="0" outline="0" showAll="0" defaultSubtotal="0">
      <items count="13">
        <item x="6"/>
        <item x="12"/>
        <item x="10"/>
        <item x="8"/>
        <item x="5"/>
        <item x="11"/>
        <item x="2"/>
        <item x="1"/>
        <item x="3"/>
        <item x="0"/>
        <item x="4"/>
        <item x="7"/>
        <item x="9"/>
      </items>
    </pivotField>
    <pivotField axis="axisRow" compact="0" outline="0" showAll="0" defaultSubtotal="0">
      <items count="26">
        <item m="1" x="25"/>
        <item x="24"/>
        <item x="22"/>
        <item x="16"/>
        <item x="8"/>
        <item x="9"/>
        <item x="19"/>
        <item x="17"/>
        <item x="10"/>
        <item x="23"/>
        <item x="11"/>
        <item x="5"/>
        <item x="21"/>
        <item x="15"/>
        <item x="12"/>
        <item x="2"/>
        <item x="6"/>
        <item x="1"/>
        <item x="18"/>
        <item x="3"/>
        <item x="0"/>
        <item x="4"/>
        <item x="7"/>
        <item x="14"/>
        <item x="13"/>
        <item x="20"/>
      </items>
    </pivotField>
    <pivotField axis="axisRow" compact="0" outline="0" showAll="0" defaultSubtotal="0">
      <items count="26">
        <item x="12"/>
        <item x="18"/>
        <item x="10"/>
        <item x="11"/>
        <item x="8"/>
        <item x="17"/>
        <item x="24"/>
        <item x="13"/>
        <item x="5"/>
        <item x="23"/>
        <item x="21"/>
        <item x="16"/>
        <item x="14"/>
        <item x="7"/>
        <item x="2"/>
        <item m="1" x="25"/>
        <item x="1"/>
        <item x="20"/>
        <item x="3"/>
        <item x="0"/>
        <item x="4"/>
        <item x="6"/>
        <item x="9"/>
        <item x="15"/>
        <item x="19"/>
        <item x="22"/>
      </items>
    </pivotField>
    <pivotField compact="0" outline="0" showAll="0" defaultSubtotal="0"/>
    <pivotField compact="0" outline="0" showAll="0"/>
    <pivotField axis="axisRow" compact="0" outline="0" showAll="0" defaultSubtotal="0">
      <items count="16">
        <item x="6"/>
        <item x="13"/>
        <item x="12"/>
        <item x="2"/>
        <item x="14"/>
        <item m="1" x="15"/>
        <item x="5"/>
        <item x="11"/>
        <item x="9"/>
        <item x="7"/>
        <item x="1"/>
        <item x="3"/>
        <item x="0"/>
        <item x="4"/>
        <item x="8"/>
        <item x="10"/>
      </items>
    </pivotField>
    <pivotField axis="axisRow" compact="0" outline="0" showAll="0" defaultSubtotal="0">
      <items count="28">
        <item m="1" x="27"/>
        <item x="26"/>
        <item x="25"/>
        <item x="19"/>
        <item x="9"/>
        <item x="10"/>
        <item x="22"/>
        <item x="20"/>
        <item x="11"/>
        <item x="18"/>
        <item x="17"/>
        <item x="12"/>
        <item x="23"/>
        <item x="5"/>
        <item x="24"/>
        <item x="13"/>
        <item x="8"/>
        <item x="2"/>
        <item x="6"/>
        <item x="1"/>
        <item x="14"/>
        <item x="21"/>
        <item x="3"/>
        <item x="0"/>
        <item x="4"/>
        <item x="7"/>
        <item x="16"/>
        <item x="15"/>
      </items>
    </pivotField>
    <pivotField compact="0" outline="0" showAll="0" defaultSubtotal="0"/>
    <pivotField compact="0" outline="0" showAll="0" defaultSubtotal="0"/>
    <pivotField compact="0" outline="0" showAll="0" defaultSubtotal="0"/>
  </pivotFields>
  <rowFields count="8">
    <field x="0"/>
    <field x="1"/>
    <field x="2"/>
    <field x="26"/>
    <field x="31"/>
    <field x="27"/>
    <field x="32"/>
    <field x="28"/>
  </rowFields>
  <rowItems count="53">
    <i>
      <x/>
      <x v="1"/>
      <x v="42"/>
      <x v="11"/>
      <x v="14"/>
      <x v="15"/>
      <x v="16"/>
      <x v="13"/>
    </i>
    <i>
      <x v="1"/>
      <x/>
      <x v="51"/>
      <x v="11"/>
      <x v="14"/>
      <x v="23"/>
      <x v="26"/>
      <x v="1"/>
    </i>
    <i r="2">
      <x v="52"/>
      <x v="11"/>
      <x v="14"/>
      <x v="23"/>
      <x v="26"/>
      <x v="1"/>
    </i>
    <i r="1">
      <x v="1"/>
      <x v="9"/>
      <x v="11"/>
      <x v="14"/>
      <x v="15"/>
      <x v="16"/>
      <x v="13"/>
    </i>
    <i r="2">
      <x v="17"/>
      <x v="11"/>
      <x v="14"/>
      <x v="15"/>
      <x v="16"/>
      <x v="22"/>
    </i>
    <i r="2">
      <x v="26"/>
      <x v="11"/>
      <x v="14"/>
      <x v="13"/>
      <x v="9"/>
      <x v="11"/>
    </i>
    <i r="2">
      <x v="28"/>
      <x v="11"/>
      <x v="14"/>
      <x v="3"/>
      <x v="3"/>
      <x v="5"/>
    </i>
    <i r="2">
      <x v="29"/>
      <x v="11"/>
      <x v="14"/>
      <x v="7"/>
      <x v="7"/>
      <x v="3"/>
    </i>
    <i r="2">
      <x v="35"/>
      <x v="11"/>
      <x v="14"/>
      <x v="13"/>
      <x v="12"/>
      <x v="10"/>
    </i>
    <i r="2">
      <x v="39"/>
      <x v="11"/>
      <x v="14"/>
      <x v="15"/>
      <x v="16"/>
      <x v="13"/>
    </i>
    <i r="2">
      <x v="48"/>
      <x v="11"/>
      <x v="14"/>
      <x v="15"/>
      <x v="16"/>
      <x v="13"/>
    </i>
    <i r="2">
      <x v="49"/>
      <x v="11"/>
      <x v="14"/>
      <x v="15"/>
      <x v="16"/>
      <x v="13"/>
    </i>
    <i>
      <x v="2"/>
      <x/>
      <x v="6"/>
      <x/>
      <x/>
      <x v="16"/>
      <x v="18"/>
      <x v="14"/>
    </i>
    <i r="2">
      <x v="7"/>
      <x/>
      <x/>
      <x v="22"/>
      <x v="25"/>
      <x v="21"/>
    </i>
    <i r="2">
      <x v="8"/>
      <x v="6"/>
      <x v="9"/>
      <x v="15"/>
      <x v="16"/>
      <x v="14"/>
    </i>
    <i r="1">
      <x v="1"/>
      <x v="14"/>
      <x v="11"/>
      <x v="14"/>
      <x v="8"/>
      <x v="8"/>
      <x v="3"/>
    </i>
    <i r="2">
      <x v="34"/>
      <x v="11"/>
      <x v="14"/>
      <x v="6"/>
      <x v="6"/>
      <x v="3"/>
    </i>
    <i>
      <x v="3"/>
      <x/>
      <x v="25"/>
      <x v="3"/>
      <x v="7"/>
      <x v="10"/>
      <x v="10"/>
      <x v="7"/>
    </i>
    <i r="2">
      <x v="44"/>
      <x v="3"/>
      <x v="8"/>
      <x v="10"/>
      <x v="11"/>
      <x v="7"/>
    </i>
    <i r="1">
      <x v="1"/>
      <x v="19"/>
      <x v="11"/>
      <x v="14"/>
      <x v="16"/>
      <x v="20"/>
      <x v="14"/>
    </i>
    <i r="2">
      <x v="36"/>
      <x v="11"/>
      <x v="14"/>
      <x v="15"/>
      <x v="16"/>
      <x v="13"/>
    </i>
    <i r="2">
      <x v="45"/>
      <x v="11"/>
      <x v="14"/>
      <x v="15"/>
      <x v="16"/>
      <x v="13"/>
    </i>
    <i>
      <x v="4"/>
      <x/>
      <x/>
      <x v="9"/>
      <x v="12"/>
      <x v="20"/>
      <x v="23"/>
      <x v="19"/>
    </i>
    <i r="1">
      <x v="1"/>
      <x v="18"/>
      <x v="11"/>
      <x v="14"/>
      <x v="15"/>
      <x v="16"/>
      <x v="22"/>
    </i>
    <i r="2">
      <x v="27"/>
      <x v="11"/>
      <x v="14"/>
      <x v="8"/>
      <x v="8"/>
      <x v="3"/>
    </i>
    <i>
      <x v="5"/>
      <x/>
      <x v="4"/>
      <x v="10"/>
      <x v="13"/>
      <x v="21"/>
      <x v="24"/>
      <x v="20"/>
    </i>
    <i r="2">
      <x v="5"/>
      <x v="4"/>
      <x v="6"/>
      <x v="11"/>
      <x v="13"/>
      <x v="8"/>
    </i>
    <i r="1">
      <x v="1"/>
      <x v="10"/>
      <x v="11"/>
      <x v="14"/>
      <x v="4"/>
      <x v="4"/>
      <x v="4"/>
    </i>
    <i r="2">
      <x v="23"/>
      <x v="11"/>
      <x v="14"/>
      <x v="15"/>
      <x v="16"/>
      <x v="22"/>
    </i>
    <i r="2">
      <x v="46"/>
      <x v="11"/>
      <x v="14"/>
      <x v="9"/>
      <x v="12"/>
      <x v="6"/>
    </i>
    <i r="2">
      <x v="53"/>
      <x v="11"/>
      <x v="14"/>
      <x v="15"/>
      <x v="16"/>
      <x v="22"/>
    </i>
    <i>
      <x v="6"/>
      <x/>
      <x v="1"/>
      <x v="7"/>
      <x v="10"/>
      <x v="17"/>
      <x v="19"/>
      <x v="16"/>
    </i>
    <i r="2">
      <x v="3"/>
      <x v="8"/>
      <x v="11"/>
      <x v="19"/>
      <x v="22"/>
      <x v="18"/>
    </i>
    <i r="1">
      <x v="1"/>
      <x v="20"/>
      <x v="11"/>
      <x v="14"/>
      <x v="15"/>
      <x v="16"/>
      <x/>
    </i>
    <i r="2">
      <x v="31"/>
      <x v="11"/>
      <x v="14"/>
      <x v="15"/>
      <x v="16"/>
      <x v="13"/>
    </i>
    <i r="2">
      <x v="33"/>
      <x v="11"/>
      <x v="14"/>
      <x v="18"/>
      <x v="21"/>
      <x v="17"/>
    </i>
    <i>
      <x v="7"/>
      <x/>
      <x v="15"/>
      <x v="11"/>
      <x v="14"/>
      <x v="23"/>
      <x v="26"/>
      <x v="3"/>
    </i>
    <i r="2">
      <x v="30"/>
      <x v="2"/>
      <x v="2"/>
      <x v="4"/>
      <x v="5"/>
      <x v="1"/>
    </i>
    <i r="1">
      <x v="1"/>
      <x v="13"/>
      <x v="11"/>
      <x v="14"/>
      <x v="4"/>
      <x v="4"/>
      <x v="4"/>
    </i>
    <i r="2">
      <x v="24"/>
      <x v="11"/>
      <x v="14"/>
      <x v="23"/>
      <x v="26"/>
      <x v="13"/>
    </i>
    <i r="2">
      <x v="32"/>
      <x v="11"/>
      <x v="14"/>
      <x v="15"/>
      <x v="16"/>
      <x v="24"/>
    </i>
    <i r="2">
      <x v="43"/>
      <x v="6"/>
      <x v="4"/>
      <x v="23"/>
      <x v="7"/>
      <x v="22"/>
    </i>
    <i>
      <x v="8"/>
      <x v="1"/>
      <x v="37"/>
      <x v="11"/>
      <x v="14"/>
      <x v="25"/>
      <x v="27"/>
      <x v="25"/>
    </i>
    <i r="2">
      <x v="41"/>
      <x v="11"/>
      <x v="14"/>
      <x v="15"/>
      <x v="16"/>
      <x v="13"/>
    </i>
    <i>
      <x v="9"/>
      <x/>
      <x v="2"/>
      <x v="6"/>
      <x v="3"/>
      <x v="15"/>
      <x v="17"/>
      <x v="14"/>
    </i>
    <i r="1">
      <x v="1"/>
      <x v="12"/>
      <x/>
      <x/>
      <x v="5"/>
      <x v="5"/>
      <x v="2"/>
    </i>
    <i r="2">
      <x v="16"/>
      <x/>
      <x/>
      <x v="1"/>
      <x v="1"/>
      <x v="3"/>
    </i>
    <i r="2">
      <x v="40"/>
      <x v="1"/>
      <x v="1"/>
      <x v="2"/>
      <x v="2"/>
      <x v="1"/>
    </i>
    <i>
      <x v="10"/>
      <x/>
      <x v="38"/>
      <x v="5"/>
      <x v="8"/>
      <x v="12"/>
      <x v="14"/>
      <x v="9"/>
    </i>
    <i r="1">
      <x v="1"/>
      <x v="21"/>
      <x v="11"/>
      <x v="14"/>
      <x v="14"/>
      <x v="15"/>
      <x v="12"/>
    </i>
    <i r="2">
      <x v="22"/>
      <x v="12"/>
      <x v="15"/>
      <x v="24"/>
      <x v="27"/>
      <x v="23"/>
    </i>
    <i r="2">
      <x v="47"/>
      <x v="11"/>
      <x v="14"/>
      <x v="15"/>
      <x v="16"/>
      <x v="13"/>
    </i>
    <i>
      <x v="11"/>
      <x v="2"/>
      <x v="50"/>
      <x v="12"/>
      <x v="15"/>
      <x v="24"/>
      <x v="27"/>
      <x v="23"/>
    </i>
  </rowItems>
  <colItems count="1">
    <i/>
  </colItems>
  <formats count="80">
    <format dxfId="306">
      <pivotArea outline="0" collapsedLevelsAreSubtotals="1" fieldPosition="0"/>
    </format>
    <format dxfId="305">
      <pivotArea type="topRight" dataOnly="0" labelOnly="1" outline="0" fieldPosition="0"/>
    </format>
    <format dxfId="304">
      <pivotArea type="topRight" dataOnly="0" labelOnly="1" outline="0" fieldPosition="0"/>
    </format>
    <format dxfId="303">
      <pivotArea field="2" type="button" dataOnly="0" labelOnly="1" outline="0" axis="axisRow" fieldPosition="2"/>
    </format>
    <format dxfId="302">
      <pivotArea field="20" type="button" dataOnly="0" labelOnly="1" outline="0"/>
    </format>
    <format dxfId="301">
      <pivotArea type="origin" dataOnly="0" labelOnly="1" outline="0" fieldPosition="0"/>
    </format>
    <format dxfId="300">
      <pivotArea field="0" type="button" dataOnly="0" labelOnly="1" outline="0" axis="axisRow" fieldPosition="0"/>
    </format>
    <format dxfId="299">
      <pivotArea field="2" type="button" dataOnly="0" labelOnly="1" outline="0" axis="axisRow" fieldPosition="2"/>
    </format>
    <format dxfId="298">
      <pivotArea dataOnly="0" labelOnly="1" outline="0" fieldPosition="0">
        <references count="1">
          <reference field="1" count="1">
            <x v="0"/>
          </reference>
        </references>
      </pivotArea>
    </format>
    <format dxfId="297">
      <pivotArea dataOnly="0" labelOnly="1" outline="0" fieldPosition="0">
        <references count="1">
          <reference field="1" count="1">
            <x v="1"/>
          </reference>
        </references>
      </pivotArea>
    </format>
    <format dxfId="296">
      <pivotArea type="all" dataOnly="0" outline="0" fieldPosition="0"/>
    </format>
    <format dxfId="295">
      <pivotArea outline="0" collapsedLevelsAreSubtotals="1" fieldPosition="0"/>
    </format>
    <format dxfId="294">
      <pivotArea type="origin" dataOnly="0" labelOnly="1" outline="0" fieldPosition="0"/>
    </format>
    <format dxfId="293">
      <pivotArea type="topRight" dataOnly="0" labelOnly="1" outline="0" fieldPosition="0"/>
    </format>
    <format dxfId="292">
      <pivotArea field="1" type="button" dataOnly="0" labelOnly="1" outline="0" axis="axisRow" fieldPosition="1"/>
    </format>
    <format dxfId="291">
      <pivotArea field="4" type="button" dataOnly="0" labelOnly="1" outline="0"/>
    </format>
    <format dxfId="290">
      <pivotArea field="0" type="button" dataOnly="0" labelOnly="1" outline="0" axis="axisRow" fieldPosition="0"/>
    </format>
    <format dxfId="289">
      <pivotArea field="2" type="button" dataOnly="0" labelOnly="1" outline="0" axis="axisRow" fieldPosition="2"/>
    </format>
    <format dxfId="288">
      <pivotArea field="20" type="button" dataOnly="0" labelOnly="1" outline="0"/>
    </format>
    <format dxfId="287">
      <pivotArea dataOnly="0" labelOnly="1" outline="0" fieldPosition="0">
        <references count="1">
          <reference field="1" count="0"/>
        </references>
      </pivotArea>
    </format>
    <format dxfId="286">
      <pivotArea type="topRight" dataOnly="0" labelOnly="1" outline="0" fieldPosition="0"/>
    </format>
    <format dxfId="285">
      <pivotArea type="all" dataOnly="0" outline="0" fieldPosition="0"/>
    </format>
    <format dxfId="284">
      <pivotArea outline="0" collapsedLevelsAreSubtotals="1" fieldPosition="0"/>
    </format>
    <format dxfId="283">
      <pivotArea type="origin" dataOnly="0" labelOnly="1" outline="0" fieldPosition="0"/>
    </format>
    <format dxfId="282">
      <pivotArea type="topRight" dataOnly="0" labelOnly="1" outline="0" fieldPosition="0"/>
    </format>
    <format dxfId="281">
      <pivotArea field="1" type="button" dataOnly="0" labelOnly="1" outline="0" axis="axisRow" fieldPosition="1"/>
    </format>
    <format dxfId="280">
      <pivotArea field="4" type="button" dataOnly="0" labelOnly="1" outline="0"/>
    </format>
    <format dxfId="279">
      <pivotArea field="0" type="button" dataOnly="0" labelOnly="1" outline="0" axis="axisRow" fieldPosition="0"/>
    </format>
    <format dxfId="278">
      <pivotArea field="2" type="button" dataOnly="0" labelOnly="1" outline="0" axis="axisRow" fieldPosition="2"/>
    </format>
    <format dxfId="277">
      <pivotArea field="20" type="button" dataOnly="0" labelOnly="1" outline="0"/>
    </format>
    <format dxfId="276">
      <pivotArea dataOnly="0" labelOnly="1" outline="0" fieldPosition="0">
        <references count="1">
          <reference field="1" count="0"/>
        </references>
      </pivotArea>
    </format>
    <format dxfId="275">
      <pivotArea type="topRight" dataOnly="0" labelOnly="1" outline="0" fieldPosition="0"/>
    </format>
    <format dxfId="274">
      <pivotArea type="all" dataOnly="0" outline="0" fieldPosition="0"/>
    </format>
    <format dxfId="273">
      <pivotArea outline="0" collapsedLevelsAreSubtotals="1" fieldPosition="0"/>
    </format>
    <format dxfId="272">
      <pivotArea type="origin" dataOnly="0" labelOnly="1" outline="0" fieldPosition="0"/>
    </format>
    <format dxfId="271">
      <pivotArea type="topRight" dataOnly="0" labelOnly="1" outline="0" fieldPosition="0"/>
    </format>
    <format dxfId="270">
      <pivotArea field="1" type="button" dataOnly="0" labelOnly="1" outline="0" axis="axisRow" fieldPosition="1"/>
    </format>
    <format dxfId="269">
      <pivotArea field="4" type="button" dataOnly="0" labelOnly="1" outline="0"/>
    </format>
    <format dxfId="268">
      <pivotArea field="0" type="button" dataOnly="0" labelOnly="1" outline="0" axis="axisRow" fieldPosition="0"/>
    </format>
    <format dxfId="267">
      <pivotArea field="2" type="button" dataOnly="0" labelOnly="1" outline="0" axis="axisRow" fieldPosition="2"/>
    </format>
    <format dxfId="266">
      <pivotArea field="20" type="button" dataOnly="0" labelOnly="1" outline="0"/>
    </format>
    <format dxfId="265">
      <pivotArea dataOnly="0" labelOnly="1" outline="0" fieldPosition="0">
        <references count="1">
          <reference field="1" count="0"/>
        </references>
      </pivotArea>
    </format>
    <format dxfId="264">
      <pivotArea type="topRight" dataOnly="0" labelOnly="1" outline="0" fieldPosition="0"/>
    </format>
    <format dxfId="263">
      <pivotArea field="20" type="button" dataOnly="0" labelOnly="1" outline="0"/>
    </format>
    <format dxfId="262">
      <pivotArea field="20" type="button" dataOnly="0" labelOnly="1" outline="0"/>
    </format>
    <format dxfId="261">
      <pivotArea field="20" type="button" dataOnly="0" labelOnly="1" outline="0"/>
    </format>
    <format dxfId="260">
      <pivotArea field="20" type="button" dataOnly="0" labelOnly="1" outline="0"/>
    </format>
    <format dxfId="259">
      <pivotArea field="20" type="button" dataOnly="0" labelOnly="1" outline="0"/>
    </format>
    <format dxfId="258">
      <pivotArea field="20" type="button" dataOnly="0" labelOnly="1" outline="0"/>
    </format>
    <format dxfId="257">
      <pivotArea field="20" type="button" dataOnly="0" labelOnly="1" outline="0"/>
    </format>
    <format dxfId="256">
      <pivotArea field="20" type="button" dataOnly="0" labelOnly="1" outline="0"/>
    </format>
    <format dxfId="255">
      <pivotArea field="20" type="button" dataOnly="0" labelOnly="1" outline="0"/>
    </format>
    <format dxfId="254">
      <pivotArea field="20" type="button" dataOnly="0" labelOnly="1" outline="0"/>
    </format>
    <format dxfId="253">
      <pivotArea field="20" type="button" dataOnly="0" labelOnly="1" outline="0"/>
    </format>
    <format dxfId="252">
      <pivotArea field="20" type="button" dataOnly="0" labelOnly="1" outline="0"/>
    </format>
    <format dxfId="251">
      <pivotArea field="20" type="button" dataOnly="0" labelOnly="1" outline="0"/>
    </format>
    <format dxfId="250">
      <pivotArea field="20" type="button" dataOnly="0" labelOnly="1" outline="0"/>
    </format>
    <format dxfId="249">
      <pivotArea field="20" type="button" dataOnly="0" labelOnly="1" outline="0"/>
    </format>
    <format dxfId="248">
      <pivotArea outline="0" collapsedLevelsAreSubtotals="1" fieldPosition="0"/>
    </format>
    <format dxfId="247">
      <pivotArea type="topRight" dataOnly="0" labelOnly="1" outline="0" fieldPosition="0"/>
    </format>
    <format dxfId="246">
      <pivotArea type="topRight" dataOnly="0" labelOnly="1" outline="0" fieldPosition="0"/>
    </format>
    <format dxfId="245">
      <pivotArea outline="0" collapsedLevelsAreSubtotals="1" fieldPosition="0"/>
    </format>
    <format dxfId="244">
      <pivotArea type="topRight" dataOnly="0" labelOnly="1" outline="0" fieldPosition="0"/>
    </format>
    <format dxfId="243">
      <pivotArea type="topRight" dataOnly="0" labelOnly="1" outline="0" fieldPosition="0"/>
    </format>
    <format dxfId="242">
      <pivotArea outline="0" collapsedLevelsAreSubtotals="1" fieldPosition="0"/>
    </format>
    <format dxfId="241">
      <pivotArea type="topRight" dataOnly="0" labelOnly="1" outline="0" fieldPosition="0"/>
    </format>
    <format dxfId="240">
      <pivotArea type="topRight" dataOnly="0" labelOnly="1" outline="0" fieldPosition="0"/>
    </format>
    <format dxfId="239">
      <pivotArea outline="0" collapsedLevelsAreSubtotals="1" fieldPosition="0"/>
    </format>
    <format dxfId="238">
      <pivotArea type="topRight" dataOnly="0" labelOnly="1" outline="0" fieldPosition="0"/>
    </format>
    <format dxfId="237">
      <pivotArea type="topRight" dataOnly="0" labelOnly="1" outline="0" fieldPosition="0"/>
    </format>
    <format dxfId="236">
      <pivotArea dataOnly="0" labelOnly="1" outline="0" fieldPosition="0">
        <references count="1">
          <reference field="1" count="1">
            <x v="0"/>
          </reference>
        </references>
      </pivotArea>
    </format>
    <format dxfId="235">
      <pivotArea dataOnly="0" labelOnly="1" outline="0" fieldPosition="0">
        <references count="1">
          <reference field="1" count="1">
            <x v="1"/>
          </reference>
        </references>
      </pivotArea>
    </format>
    <format dxfId="234">
      <pivotArea field="2" type="button" dataOnly="0" labelOnly="1" outline="0" axis="axisRow" fieldPosition="2"/>
    </format>
    <format dxfId="233">
      <pivotArea field="0" type="button" dataOnly="0" labelOnly="1" outline="0" axis="axisRow" fieldPosition="0"/>
    </format>
    <format dxfId="232">
      <pivotArea outline="0" collapsedLevelsAreSubtotals="1" fieldPosition="0"/>
    </format>
    <format dxfId="231">
      <pivotArea type="topRight" dataOnly="0" labelOnly="1" outline="0" fieldPosition="0"/>
    </format>
    <format dxfId="230">
      <pivotArea type="topRight" dataOnly="0" labelOnly="1" outline="0" fieldPosition="0"/>
    </format>
    <format dxfId="229">
      <pivotArea type="origin" dataOnly="0" labelOnly="1" outline="0" fieldPosition="0"/>
    </format>
    <format dxfId="228">
      <pivotArea field="0" type="button" dataOnly="0" labelOnly="1" outline="0" axis="axisRow" fieldPosition="0"/>
    </format>
    <format dxfId="227">
      <pivotArea dataOnly="0" labelOnly="1" outline="0" fieldPosition="0">
        <references count="1">
          <reference field="0" count="0"/>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4.xml><?xml version="1.0" encoding="utf-8"?>
<pivotTableDefinition xmlns="http://schemas.openxmlformats.org/spreadsheetml/2006/main" name="TablaDinámica1" cacheId="3" applyNumberFormats="0" applyBorderFormats="0" applyFontFormats="0" applyPatternFormats="0" applyAlignmentFormats="0" applyWidthHeightFormats="1" dataCaption="Valores" updatedVersion="6" minRefreshableVersion="3" showDrill="0" useAutoFormatting="1" itemPrintTitles="1" mergeItem="1" createdVersion="6" indent="0" compact="0" compactData="0" gridDropZones="1" multipleFieldFilters="0">
  <location ref="A6:E61" firstHeaderRow="1" firstDataRow="2" firstDataCol="3"/>
  <pivotFields count="57">
    <pivotField compact="0" outline="0" showAll="0"/>
    <pivotField compact="0" outline="0" showAll="0"/>
    <pivotField axis="axisRow" compact="0" outline="0" showAll="0">
      <items count="54">
        <item x="0"/>
        <item x="1"/>
        <item x="2"/>
        <item x="3"/>
        <item x="4"/>
        <item x="5"/>
        <item x="6"/>
        <item x="7"/>
        <item x="8"/>
        <item x="52"/>
        <item x="10"/>
        <item x="11"/>
        <item x="12"/>
        <item x="13"/>
        <item x="50"/>
        <item x="51"/>
        <item x="36"/>
        <item x="22"/>
        <item x="14"/>
        <item x="21"/>
        <item x="17"/>
        <item x="20"/>
        <item x="18"/>
        <item x="23"/>
        <item x="24"/>
        <item x="26"/>
        <item x="28"/>
        <item x="30"/>
        <item x="32"/>
        <item x="34"/>
        <item x="37"/>
        <item x="33"/>
        <item x="39"/>
        <item x="47"/>
        <item x="40"/>
        <item x="46"/>
        <item x="9"/>
        <item x="41"/>
        <item x="25"/>
        <item x="29"/>
        <item x="16"/>
        <item x="49"/>
        <item x="38"/>
        <item x="15"/>
        <item x="48"/>
        <item x="19"/>
        <item x="27"/>
        <item x="31"/>
        <item x="35"/>
        <item x="45"/>
        <item x="42"/>
        <item x="43"/>
        <item x="44"/>
        <item t="default"/>
      </items>
    </pivotField>
    <pivotField axis="axisRow" compact="0" outline="0" showAll="0" defaultSubtotal="0">
      <items count="4">
        <item x="2"/>
        <item x="0"/>
        <item x="1"/>
        <item x="3"/>
      </items>
    </pivotField>
    <pivotField axis="axisRow" compact="0" outline="0" showAll="0" defaultSubtotal="0">
      <items count="17">
        <item x="5"/>
        <item x="12"/>
        <item x="13"/>
        <item x="15"/>
        <item x="6"/>
        <item x="2"/>
        <item x="10"/>
        <item x="4"/>
        <item x="11"/>
        <item x="9"/>
        <item x="8"/>
        <item x="1"/>
        <item x="0"/>
        <item x="3"/>
        <item x="14"/>
        <item x="7"/>
        <item x="16"/>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items count="27">
        <item x="12"/>
        <item x="18"/>
        <item x="10"/>
        <item x="11"/>
        <item x="8"/>
        <item x="17"/>
        <item x="25"/>
        <item x="13"/>
        <item x="5"/>
        <item x="24"/>
        <item x="22"/>
        <item x="16"/>
        <item x="14"/>
        <item x="7"/>
        <item x="2"/>
        <item x="19"/>
        <item x="1"/>
        <item x="20"/>
        <item x="3"/>
        <item x="0"/>
        <item x="4"/>
        <item x="6"/>
        <item x="9"/>
        <item x="21"/>
        <item x="23"/>
        <item x="15"/>
        <item t="default"/>
      </items>
    </pivotField>
    <pivotField compact="0" outline="0" showAll="0"/>
    <pivotField compact="0" outline="0" showAll="0"/>
    <pivotField compact="0" outline="0" showAll="0"/>
    <pivotField compact="0" outline="0" showAll="0"/>
    <pivotField dataField="1" compact="0" outline="0" showAll="0">
      <items count="27">
        <item x="2"/>
        <item x="25"/>
        <item x="16"/>
        <item x="21"/>
        <item x="6"/>
        <item x="24"/>
        <item x="22"/>
        <item x="20"/>
        <item x="7"/>
        <item x="4"/>
        <item x="13"/>
        <item x="14"/>
        <item x="19"/>
        <item x="12"/>
        <item x="10"/>
        <item x="23"/>
        <item x="1"/>
        <item x="17"/>
        <item x="18"/>
        <item x="0"/>
        <item x="3"/>
        <item x="15"/>
        <item x="5"/>
        <item x="9"/>
        <item x="8"/>
        <item x="11"/>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s>
  <rowFields count="3">
    <field x="3"/>
    <field x="4"/>
    <field x="2"/>
  </rowFields>
  <rowItems count="54">
    <i>
      <x/>
      <x v="5"/>
      <x v="2"/>
    </i>
    <i r="2">
      <x v="12"/>
    </i>
    <i r="2">
      <x v="14"/>
    </i>
    <i r="2">
      <x v="37"/>
    </i>
    <i r="1">
      <x v="11"/>
      <x v="20"/>
    </i>
    <i r="1">
      <x v="13"/>
      <x v="24"/>
    </i>
    <i>
      <x v="1"/>
      <x/>
      <x v="36"/>
    </i>
    <i r="1">
      <x v="1"/>
      <x v="32"/>
    </i>
    <i r="2">
      <x v="42"/>
    </i>
    <i r="1">
      <x v="2"/>
      <x v="49"/>
    </i>
    <i r="1">
      <x v="3"/>
      <x v="33"/>
    </i>
    <i r="1">
      <x v="6"/>
      <x v="30"/>
    </i>
    <i r="1">
      <x v="7"/>
      <x v="13"/>
    </i>
    <i r="2">
      <x v="16"/>
    </i>
    <i r="2">
      <x v="48"/>
    </i>
    <i r="1">
      <x v="8"/>
      <x v="27"/>
    </i>
    <i r="1">
      <x v="9"/>
      <x v="46"/>
    </i>
    <i r="1">
      <x v="11"/>
      <x v="21"/>
    </i>
    <i r="2">
      <x v="34"/>
    </i>
    <i r="2">
      <x v="52"/>
    </i>
    <i r="1">
      <x v="12"/>
      <x/>
    </i>
    <i r="2">
      <x v="18"/>
    </i>
    <i r="2">
      <x v="26"/>
    </i>
    <i r="1">
      <x v="13"/>
      <x v="50"/>
    </i>
    <i r="1">
      <x v="14"/>
      <x v="35"/>
    </i>
    <i r="1">
      <x v="15"/>
      <x v="17"/>
    </i>
    <i r="2">
      <x v="31"/>
    </i>
    <i r="2">
      <x v="40"/>
    </i>
    <i r="2">
      <x v="41"/>
    </i>
    <i r="2">
      <x v="44"/>
    </i>
    <i r="2">
      <x v="47"/>
    </i>
    <i r="1">
      <x v="16"/>
      <x v="9"/>
    </i>
    <i r="2">
      <x v="15"/>
    </i>
    <i>
      <x v="2"/>
      <x v="4"/>
      <x v="43"/>
    </i>
    <i r="1">
      <x v="6"/>
      <x v="39"/>
    </i>
    <i r="1">
      <x v="7"/>
      <x v="7"/>
    </i>
    <i r="2">
      <x v="8"/>
    </i>
    <i r="1">
      <x v="10"/>
      <x v="19"/>
    </i>
    <i r="2">
      <x v="22"/>
    </i>
    <i r="2">
      <x v="25"/>
    </i>
    <i r="2">
      <x v="51"/>
    </i>
    <i r="1">
      <x v="11"/>
      <x v="1"/>
    </i>
    <i r="2">
      <x v="3"/>
    </i>
    <i r="2">
      <x v="23"/>
    </i>
    <i r="2">
      <x v="29"/>
    </i>
    <i r="1">
      <x v="13"/>
      <x v="5"/>
    </i>
    <i r="2">
      <x v="10"/>
    </i>
    <i r="1">
      <x v="15"/>
      <x v="38"/>
    </i>
    <i>
      <x v="3"/>
      <x v="7"/>
      <x v="6"/>
    </i>
    <i r="1">
      <x v="10"/>
      <x v="45"/>
    </i>
    <i r="1">
      <x v="11"/>
      <x v="28"/>
    </i>
    <i r="1">
      <x v="13"/>
      <x v="4"/>
    </i>
    <i r="2">
      <x v="11"/>
    </i>
    <i t="grand">
      <x/>
    </i>
  </rowItems>
  <colFields count="1">
    <field x="-2"/>
  </colFields>
  <colItems count="2">
    <i>
      <x/>
    </i>
    <i i="1">
      <x v="1"/>
    </i>
  </colItems>
  <dataFields count="2">
    <dataField name="PROGRAMADO 2018" fld="28" subtotal="max" baseField="2" baseItem="2"/>
    <dataField name="EJECUTADO 2018" fld="33" subtotal="max" baseField="3" baseItem="0"/>
  </dataFields>
  <formats count="141">
    <format dxfId="226">
      <pivotArea field="3" type="button" dataOnly="0" labelOnly="1" outline="0" axis="axisRow" fieldPosition="0"/>
    </format>
    <format dxfId="225">
      <pivotArea field="4" type="button" dataOnly="0" labelOnly="1" outline="0" axis="axisRow" fieldPosition="1"/>
    </format>
    <format dxfId="224">
      <pivotArea field="2" type="button" dataOnly="0" labelOnly="1" outline="0" axis="axisRow" fieldPosition="2"/>
    </format>
    <format dxfId="223">
      <pivotArea dataOnly="0" labelOnly="1" outline="0" fieldPosition="0">
        <references count="1">
          <reference field="4294967294" count="2">
            <x v="0"/>
            <x v="1"/>
          </reference>
        </references>
      </pivotArea>
    </format>
    <format dxfId="222">
      <pivotArea field="3" type="button" dataOnly="0" labelOnly="1" outline="0" axis="axisRow" fieldPosition="0"/>
    </format>
    <format dxfId="221">
      <pivotArea field="4" type="button" dataOnly="0" labelOnly="1" outline="0" axis="axisRow" fieldPosition="1"/>
    </format>
    <format dxfId="220">
      <pivotArea field="2" type="button" dataOnly="0" labelOnly="1" outline="0" axis="axisRow" fieldPosition="2"/>
    </format>
    <format dxfId="219">
      <pivotArea dataOnly="0" labelOnly="1" outline="0" fieldPosition="0">
        <references count="1">
          <reference field="4294967294" count="2">
            <x v="0"/>
            <x v="1"/>
          </reference>
        </references>
      </pivotArea>
    </format>
    <format dxfId="218">
      <pivotArea field="3" type="button" dataOnly="0" labelOnly="1" outline="0" axis="axisRow" fieldPosition="0"/>
    </format>
    <format dxfId="217">
      <pivotArea field="4" type="button" dataOnly="0" labelOnly="1" outline="0" axis="axisRow" fieldPosition="1"/>
    </format>
    <format dxfId="216">
      <pivotArea field="2" type="button" dataOnly="0" labelOnly="1" outline="0" axis="axisRow" fieldPosition="2"/>
    </format>
    <format dxfId="215">
      <pivotArea dataOnly="0" labelOnly="1" outline="0" fieldPosition="0">
        <references count="1">
          <reference field="4294967294" count="2">
            <x v="0"/>
            <x v="1"/>
          </reference>
        </references>
      </pivotArea>
    </format>
    <format dxfId="214">
      <pivotArea field="3" type="button" dataOnly="0" labelOnly="1" outline="0" axis="axisRow" fieldPosition="0"/>
    </format>
    <format dxfId="213">
      <pivotArea field="4" type="button" dataOnly="0" labelOnly="1" outline="0" axis="axisRow" fieldPosition="1"/>
    </format>
    <format dxfId="212">
      <pivotArea field="2" type="button" dataOnly="0" labelOnly="1" outline="0" axis="axisRow" fieldPosition="2"/>
    </format>
    <format dxfId="211">
      <pivotArea dataOnly="0" labelOnly="1" outline="0" fieldPosition="0">
        <references count="1">
          <reference field="4294967294" count="2">
            <x v="0"/>
            <x v="1"/>
          </reference>
        </references>
      </pivotArea>
    </format>
    <format dxfId="210">
      <pivotArea field="3" type="button" dataOnly="0" labelOnly="1" outline="0" axis="axisRow" fieldPosition="0"/>
    </format>
    <format dxfId="209">
      <pivotArea field="4" type="button" dataOnly="0" labelOnly="1" outline="0" axis="axisRow" fieldPosition="1"/>
    </format>
    <format dxfId="208">
      <pivotArea field="2" type="button" dataOnly="0" labelOnly="1" outline="0" axis="axisRow" fieldPosition="2"/>
    </format>
    <format dxfId="207">
      <pivotArea dataOnly="0" labelOnly="1" outline="0" fieldPosition="0">
        <references count="1">
          <reference field="4294967294" count="2">
            <x v="0"/>
            <x v="1"/>
          </reference>
        </references>
      </pivotArea>
    </format>
    <format dxfId="206">
      <pivotArea field="3" type="button" dataOnly="0" labelOnly="1" outline="0" axis="axisRow" fieldPosition="0"/>
    </format>
    <format dxfId="205">
      <pivotArea field="4" type="button" dataOnly="0" labelOnly="1" outline="0" axis="axisRow" fieldPosition="1"/>
    </format>
    <format dxfId="204">
      <pivotArea field="2" type="button" dataOnly="0" labelOnly="1" outline="0" axis="axisRow" fieldPosition="2"/>
    </format>
    <format dxfId="203">
      <pivotArea dataOnly="0" labelOnly="1" outline="0" fieldPosition="0">
        <references count="1">
          <reference field="4294967294" count="2">
            <x v="0"/>
            <x v="1"/>
          </reference>
        </references>
      </pivotArea>
    </format>
    <format dxfId="202">
      <pivotArea field="3" type="button" dataOnly="0" labelOnly="1" outline="0" axis="axisRow" fieldPosition="0"/>
    </format>
    <format dxfId="201">
      <pivotArea field="4" type="button" dataOnly="0" labelOnly="1" outline="0" axis="axisRow" fieldPosition="1"/>
    </format>
    <format dxfId="200">
      <pivotArea field="2" type="button" dataOnly="0" labelOnly="1" outline="0" axis="axisRow" fieldPosition="2"/>
    </format>
    <format dxfId="199">
      <pivotArea dataOnly="0" labelOnly="1" outline="0" fieldPosition="0">
        <references count="1">
          <reference field="4294967294" count="2">
            <x v="0"/>
            <x v="1"/>
          </reference>
        </references>
      </pivotArea>
    </format>
    <format dxfId="198">
      <pivotArea field="3" type="button" dataOnly="0" labelOnly="1" outline="0" axis="axisRow" fieldPosition="0"/>
    </format>
    <format dxfId="197">
      <pivotArea field="4" type="button" dataOnly="0" labelOnly="1" outline="0" axis="axisRow" fieldPosition="1"/>
    </format>
    <format dxfId="196">
      <pivotArea field="2" type="button" dataOnly="0" labelOnly="1" outline="0" axis="axisRow" fieldPosition="2"/>
    </format>
    <format dxfId="195">
      <pivotArea dataOnly="0" labelOnly="1" outline="0" fieldPosition="0">
        <references count="1">
          <reference field="4294967294" count="2">
            <x v="0"/>
            <x v="1"/>
          </reference>
        </references>
      </pivotArea>
    </format>
    <format dxfId="194">
      <pivotArea dataOnly="0" labelOnly="1" outline="0" fieldPosition="0">
        <references count="1">
          <reference field="4294967294" count="1">
            <x v="0"/>
          </reference>
        </references>
      </pivotArea>
    </format>
    <format dxfId="193">
      <pivotArea dataOnly="0" labelOnly="1" outline="0" fieldPosition="0">
        <references count="1">
          <reference field="4294967294" count="1">
            <x v="1"/>
          </reference>
        </references>
      </pivotArea>
    </format>
    <format dxfId="192">
      <pivotArea field="-2" type="button" dataOnly="0" labelOnly="1" outline="0" axis="axisCol" fieldPosition="0"/>
    </format>
    <format dxfId="191">
      <pivotArea dataOnly="0" labelOnly="1" outline="0" fieldPosition="0">
        <references count="1">
          <reference field="4294967294" count="2">
            <x v="0"/>
            <x v="1"/>
          </reference>
        </references>
      </pivotArea>
    </format>
    <format dxfId="190">
      <pivotArea dataOnly="0" labelOnly="1" outline="0" fieldPosition="0">
        <references count="1">
          <reference field="4294967294" count="2">
            <x v="0"/>
            <x v="1"/>
          </reference>
        </references>
      </pivotArea>
    </format>
    <format dxfId="189">
      <pivotArea dataOnly="0" labelOnly="1" outline="0" fieldPosition="0">
        <references count="1">
          <reference field="4294967294" count="2">
            <x v="0"/>
            <x v="1"/>
          </reference>
        </references>
      </pivotArea>
    </format>
    <format dxfId="188">
      <pivotArea dataOnly="0" labelOnly="1" outline="0" fieldPosition="0">
        <references count="1">
          <reference field="4294967294" count="2">
            <x v="0"/>
            <x v="1"/>
          </reference>
        </references>
      </pivotArea>
    </format>
    <format dxfId="187">
      <pivotArea outline="0" collapsedLevelsAreSubtotals="1" fieldPosition="0"/>
    </format>
    <format dxfId="186">
      <pivotArea field="-2" type="button" dataOnly="0" labelOnly="1" outline="0" axis="axisCol" fieldPosition="0"/>
    </format>
    <format dxfId="185">
      <pivotArea type="topRight" dataOnly="0" labelOnly="1" outline="0" fieldPosition="0"/>
    </format>
    <format dxfId="184">
      <pivotArea dataOnly="0" labelOnly="1" outline="0" fieldPosition="0">
        <references count="1">
          <reference field="4294967294" count="2">
            <x v="0"/>
            <x v="1"/>
          </reference>
        </references>
      </pivotArea>
    </format>
    <format dxfId="183">
      <pivotArea outline="0" collapsedLevelsAreSubtotals="1" fieldPosition="0"/>
    </format>
    <format dxfId="182">
      <pivotArea field="-2" type="button" dataOnly="0" labelOnly="1" outline="0" axis="axisCol" fieldPosition="0"/>
    </format>
    <format dxfId="181">
      <pivotArea type="topRight" dataOnly="0" labelOnly="1" outline="0" fieldPosition="0"/>
    </format>
    <format dxfId="180">
      <pivotArea dataOnly="0" labelOnly="1" outline="0" fieldPosition="0">
        <references count="1">
          <reference field="4294967294" count="2">
            <x v="0"/>
            <x v="1"/>
          </reference>
        </references>
      </pivotArea>
    </format>
    <format dxfId="179">
      <pivotArea dataOnly="0" labelOnly="1" outline="0" fieldPosition="0">
        <references count="2">
          <reference field="3" count="1" selected="0">
            <x v="0"/>
          </reference>
          <reference field="4" count="3">
            <x v="5"/>
            <x v="11"/>
            <x v="13"/>
          </reference>
        </references>
      </pivotArea>
    </format>
    <format dxfId="178">
      <pivotArea dataOnly="0" labelOnly="1" outline="0" fieldPosition="0">
        <references count="2">
          <reference field="3" count="1" selected="0">
            <x v="1"/>
          </reference>
          <reference field="4" count="14">
            <x v="0"/>
            <x v="1"/>
            <x v="2"/>
            <x v="3"/>
            <x v="6"/>
            <x v="7"/>
            <x v="8"/>
            <x v="9"/>
            <x v="11"/>
            <x v="12"/>
            <x v="13"/>
            <x v="14"/>
            <x v="15"/>
            <x v="16"/>
          </reference>
        </references>
      </pivotArea>
    </format>
    <format dxfId="177">
      <pivotArea dataOnly="0" labelOnly="1" outline="0" fieldPosition="0">
        <references count="2">
          <reference field="3" count="1" selected="0">
            <x v="2"/>
          </reference>
          <reference field="4" count="7">
            <x v="4"/>
            <x v="6"/>
            <x v="7"/>
            <x v="10"/>
            <x v="11"/>
            <x v="13"/>
            <x v="15"/>
          </reference>
        </references>
      </pivotArea>
    </format>
    <format dxfId="176">
      <pivotArea dataOnly="0" labelOnly="1" outline="0" fieldPosition="0">
        <references count="2">
          <reference field="3" count="1" selected="0">
            <x v="3"/>
          </reference>
          <reference field="4" count="4">
            <x v="7"/>
            <x v="10"/>
            <x v="11"/>
            <x v="13"/>
          </reference>
        </references>
      </pivotArea>
    </format>
    <format dxfId="175">
      <pivotArea dataOnly="0" labelOnly="1" outline="0" fieldPosition="0">
        <references count="3">
          <reference field="2" count="4">
            <x v="2"/>
            <x v="12"/>
            <x v="14"/>
            <x v="37"/>
          </reference>
          <reference field="3" count="1" selected="0">
            <x v="0"/>
          </reference>
          <reference field="4" count="1" selected="0">
            <x v="5"/>
          </reference>
        </references>
      </pivotArea>
    </format>
    <format dxfId="174">
      <pivotArea dataOnly="0" labelOnly="1" outline="0" fieldPosition="0">
        <references count="3">
          <reference field="2" count="1">
            <x v="20"/>
          </reference>
          <reference field="3" count="1" selected="0">
            <x v="0"/>
          </reference>
          <reference field="4" count="1" selected="0">
            <x v="11"/>
          </reference>
        </references>
      </pivotArea>
    </format>
    <format dxfId="173">
      <pivotArea dataOnly="0" labelOnly="1" outline="0" fieldPosition="0">
        <references count="3">
          <reference field="2" count="1">
            <x v="24"/>
          </reference>
          <reference field="3" count="1" selected="0">
            <x v="0"/>
          </reference>
          <reference field="4" count="1" selected="0">
            <x v="13"/>
          </reference>
        </references>
      </pivotArea>
    </format>
    <format dxfId="172">
      <pivotArea dataOnly="0" labelOnly="1" outline="0" fieldPosition="0">
        <references count="3">
          <reference field="2" count="1">
            <x v="36"/>
          </reference>
          <reference field="3" count="1" selected="0">
            <x v="1"/>
          </reference>
          <reference field="4" count="1" selected="0">
            <x v="0"/>
          </reference>
        </references>
      </pivotArea>
    </format>
    <format dxfId="171">
      <pivotArea dataOnly="0" labelOnly="1" outline="0" fieldPosition="0">
        <references count="3">
          <reference field="2" count="2">
            <x v="32"/>
            <x v="42"/>
          </reference>
          <reference field="3" count="1" selected="0">
            <x v="1"/>
          </reference>
          <reference field="4" count="1" selected="0">
            <x v="1"/>
          </reference>
        </references>
      </pivotArea>
    </format>
    <format dxfId="170">
      <pivotArea dataOnly="0" labelOnly="1" outline="0" fieldPosition="0">
        <references count="3">
          <reference field="2" count="1">
            <x v="49"/>
          </reference>
          <reference field="3" count="1" selected="0">
            <x v="1"/>
          </reference>
          <reference field="4" count="1" selected="0">
            <x v="2"/>
          </reference>
        </references>
      </pivotArea>
    </format>
    <format dxfId="169">
      <pivotArea dataOnly="0" labelOnly="1" outline="0" fieldPosition="0">
        <references count="3">
          <reference field="2" count="1">
            <x v="33"/>
          </reference>
          <reference field="3" count="1" selected="0">
            <x v="1"/>
          </reference>
          <reference field="4" count="1" selected="0">
            <x v="3"/>
          </reference>
        </references>
      </pivotArea>
    </format>
    <format dxfId="168">
      <pivotArea dataOnly="0" labelOnly="1" outline="0" fieldPosition="0">
        <references count="3">
          <reference field="2" count="1">
            <x v="30"/>
          </reference>
          <reference field="3" count="1" selected="0">
            <x v="1"/>
          </reference>
          <reference field="4" count="1" selected="0">
            <x v="6"/>
          </reference>
        </references>
      </pivotArea>
    </format>
    <format dxfId="167">
      <pivotArea dataOnly="0" labelOnly="1" outline="0" fieldPosition="0">
        <references count="3">
          <reference field="2" count="3">
            <x v="13"/>
            <x v="16"/>
            <x v="48"/>
          </reference>
          <reference field="3" count="1" selected="0">
            <x v="1"/>
          </reference>
          <reference field="4" count="1" selected="0">
            <x v="7"/>
          </reference>
        </references>
      </pivotArea>
    </format>
    <format dxfId="166">
      <pivotArea dataOnly="0" labelOnly="1" outline="0" fieldPosition="0">
        <references count="3">
          <reference field="2" count="1">
            <x v="27"/>
          </reference>
          <reference field="3" count="1" selected="0">
            <x v="1"/>
          </reference>
          <reference field="4" count="1" selected="0">
            <x v="8"/>
          </reference>
        </references>
      </pivotArea>
    </format>
    <format dxfId="165">
      <pivotArea dataOnly="0" labelOnly="1" outline="0" fieldPosition="0">
        <references count="3">
          <reference field="2" count="1">
            <x v="46"/>
          </reference>
          <reference field="3" count="1" selected="0">
            <x v="1"/>
          </reference>
          <reference field="4" count="1" selected="0">
            <x v="9"/>
          </reference>
        </references>
      </pivotArea>
    </format>
    <format dxfId="164">
      <pivotArea dataOnly="0" labelOnly="1" outline="0" fieldPosition="0">
        <references count="3">
          <reference field="2" count="3">
            <x v="21"/>
            <x v="34"/>
            <x v="52"/>
          </reference>
          <reference field="3" count="1" selected="0">
            <x v="1"/>
          </reference>
          <reference field="4" count="1" selected="0">
            <x v="11"/>
          </reference>
        </references>
      </pivotArea>
    </format>
    <format dxfId="163">
      <pivotArea dataOnly="0" labelOnly="1" outline="0" fieldPosition="0">
        <references count="3">
          <reference field="2" count="3">
            <x v="0"/>
            <x v="18"/>
            <x v="26"/>
          </reference>
          <reference field="3" count="1" selected="0">
            <x v="1"/>
          </reference>
          <reference field="4" count="1" selected="0">
            <x v="12"/>
          </reference>
        </references>
      </pivotArea>
    </format>
    <format dxfId="162">
      <pivotArea dataOnly="0" labelOnly="1" outline="0" fieldPosition="0">
        <references count="3">
          <reference field="2" count="1">
            <x v="50"/>
          </reference>
          <reference field="3" count="1" selected="0">
            <x v="1"/>
          </reference>
          <reference field="4" count="1" selected="0">
            <x v="13"/>
          </reference>
        </references>
      </pivotArea>
    </format>
    <format dxfId="161">
      <pivotArea dataOnly="0" labelOnly="1" outline="0" fieldPosition="0">
        <references count="3">
          <reference field="2" count="1">
            <x v="35"/>
          </reference>
          <reference field="3" count="1" selected="0">
            <x v="1"/>
          </reference>
          <reference field="4" count="1" selected="0">
            <x v="14"/>
          </reference>
        </references>
      </pivotArea>
    </format>
    <format dxfId="160">
      <pivotArea dataOnly="0" labelOnly="1" outline="0" fieldPosition="0">
        <references count="3">
          <reference field="2" count="6">
            <x v="17"/>
            <x v="31"/>
            <x v="40"/>
            <x v="41"/>
            <x v="44"/>
            <x v="47"/>
          </reference>
          <reference field="3" count="1" selected="0">
            <x v="1"/>
          </reference>
          <reference field="4" count="1" selected="0">
            <x v="15"/>
          </reference>
        </references>
      </pivotArea>
    </format>
    <format dxfId="159">
      <pivotArea dataOnly="0" labelOnly="1" outline="0" fieldPosition="0">
        <references count="3">
          <reference field="2" count="2">
            <x v="9"/>
            <x v="15"/>
          </reference>
          <reference field="3" count="1" selected="0">
            <x v="1"/>
          </reference>
          <reference field="4" count="1" selected="0">
            <x v="16"/>
          </reference>
        </references>
      </pivotArea>
    </format>
    <format dxfId="158">
      <pivotArea dataOnly="0" labelOnly="1" outline="0" fieldPosition="0">
        <references count="3">
          <reference field="2" count="1">
            <x v="43"/>
          </reference>
          <reference field="3" count="1" selected="0">
            <x v="2"/>
          </reference>
          <reference field="4" count="1" selected="0">
            <x v="4"/>
          </reference>
        </references>
      </pivotArea>
    </format>
    <format dxfId="157">
      <pivotArea dataOnly="0" labelOnly="1" outline="0" fieldPosition="0">
        <references count="3">
          <reference field="2" count="1">
            <x v="39"/>
          </reference>
          <reference field="3" count="1" selected="0">
            <x v="2"/>
          </reference>
          <reference field="4" count="1" selected="0">
            <x v="6"/>
          </reference>
        </references>
      </pivotArea>
    </format>
    <format dxfId="156">
      <pivotArea dataOnly="0" labelOnly="1" outline="0" fieldPosition="0">
        <references count="3">
          <reference field="2" count="2">
            <x v="7"/>
            <x v="8"/>
          </reference>
          <reference field="3" count="1" selected="0">
            <x v="2"/>
          </reference>
          <reference field="4" count="1" selected="0">
            <x v="7"/>
          </reference>
        </references>
      </pivotArea>
    </format>
    <format dxfId="155">
      <pivotArea dataOnly="0" labelOnly="1" outline="0" fieldPosition="0">
        <references count="3">
          <reference field="2" count="4">
            <x v="19"/>
            <x v="22"/>
            <x v="25"/>
            <x v="51"/>
          </reference>
          <reference field="3" count="1" selected="0">
            <x v="2"/>
          </reference>
          <reference field="4" count="1" selected="0">
            <x v="10"/>
          </reference>
        </references>
      </pivotArea>
    </format>
    <format dxfId="154">
      <pivotArea dataOnly="0" labelOnly="1" outline="0" fieldPosition="0">
        <references count="3">
          <reference field="2" count="4">
            <x v="1"/>
            <x v="3"/>
            <x v="23"/>
            <x v="29"/>
          </reference>
          <reference field="3" count="1" selected="0">
            <x v="2"/>
          </reference>
          <reference field="4" count="1" selected="0">
            <x v="11"/>
          </reference>
        </references>
      </pivotArea>
    </format>
    <format dxfId="153">
      <pivotArea dataOnly="0" labelOnly="1" outline="0" fieldPosition="0">
        <references count="3">
          <reference field="2" count="2">
            <x v="5"/>
            <x v="10"/>
          </reference>
          <reference field="3" count="1" selected="0">
            <x v="2"/>
          </reference>
          <reference field="4" count="1" selected="0">
            <x v="13"/>
          </reference>
        </references>
      </pivotArea>
    </format>
    <format dxfId="152">
      <pivotArea dataOnly="0" labelOnly="1" outline="0" fieldPosition="0">
        <references count="3">
          <reference field="2" count="1">
            <x v="38"/>
          </reference>
          <reference field="3" count="1" selected="0">
            <x v="2"/>
          </reference>
          <reference field="4" count="1" selected="0">
            <x v="15"/>
          </reference>
        </references>
      </pivotArea>
    </format>
    <format dxfId="151">
      <pivotArea dataOnly="0" labelOnly="1" outline="0" fieldPosition="0">
        <references count="3">
          <reference field="2" count="1">
            <x v="6"/>
          </reference>
          <reference field="3" count="1" selected="0">
            <x v="3"/>
          </reference>
          <reference field="4" count="1" selected="0">
            <x v="7"/>
          </reference>
        </references>
      </pivotArea>
    </format>
    <format dxfId="150">
      <pivotArea dataOnly="0" labelOnly="1" outline="0" fieldPosition="0">
        <references count="3">
          <reference field="2" count="1">
            <x v="45"/>
          </reference>
          <reference field="3" count="1" selected="0">
            <x v="3"/>
          </reference>
          <reference field="4" count="1" selected="0">
            <x v="10"/>
          </reference>
        </references>
      </pivotArea>
    </format>
    <format dxfId="149">
      <pivotArea dataOnly="0" labelOnly="1" outline="0" fieldPosition="0">
        <references count="3">
          <reference field="2" count="1">
            <x v="28"/>
          </reference>
          <reference field="3" count="1" selected="0">
            <x v="3"/>
          </reference>
          <reference field="4" count="1" selected="0">
            <x v="11"/>
          </reference>
        </references>
      </pivotArea>
    </format>
    <format dxfId="148">
      <pivotArea dataOnly="0" labelOnly="1" outline="0" fieldPosition="0">
        <references count="3">
          <reference field="2" count="2">
            <x v="4"/>
            <x v="11"/>
          </reference>
          <reference field="3" count="1" selected="0">
            <x v="3"/>
          </reference>
          <reference field="4" count="1" selected="0">
            <x v="13"/>
          </reference>
        </references>
      </pivotArea>
    </format>
    <format dxfId="147">
      <pivotArea dataOnly="0" labelOnly="1" outline="0" fieldPosition="0">
        <references count="2">
          <reference field="3" count="1" selected="0">
            <x v="0"/>
          </reference>
          <reference field="4" count="3">
            <x v="5"/>
            <x v="11"/>
            <x v="13"/>
          </reference>
        </references>
      </pivotArea>
    </format>
    <format dxfId="146">
      <pivotArea dataOnly="0" labelOnly="1" outline="0" fieldPosition="0">
        <references count="2">
          <reference field="3" count="1" selected="0">
            <x v="1"/>
          </reference>
          <reference field="4" count="14">
            <x v="0"/>
            <x v="1"/>
            <x v="2"/>
            <x v="3"/>
            <x v="6"/>
            <x v="7"/>
            <x v="8"/>
            <x v="9"/>
            <x v="11"/>
            <x v="12"/>
            <x v="13"/>
            <x v="14"/>
            <x v="15"/>
            <x v="16"/>
          </reference>
        </references>
      </pivotArea>
    </format>
    <format dxfId="145">
      <pivotArea dataOnly="0" labelOnly="1" outline="0" fieldPosition="0">
        <references count="2">
          <reference field="3" count="1" selected="0">
            <x v="2"/>
          </reference>
          <reference field="4" count="7">
            <x v="4"/>
            <x v="6"/>
            <x v="7"/>
            <x v="10"/>
            <x v="11"/>
            <x v="13"/>
            <x v="15"/>
          </reference>
        </references>
      </pivotArea>
    </format>
    <format dxfId="144">
      <pivotArea dataOnly="0" labelOnly="1" outline="0" fieldPosition="0">
        <references count="2">
          <reference field="3" count="1" selected="0">
            <x v="3"/>
          </reference>
          <reference field="4" count="4">
            <x v="7"/>
            <x v="10"/>
            <x v="11"/>
            <x v="13"/>
          </reference>
        </references>
      </pivotArea>
    </format>
    <format dxfId="143">
      <pivotArea dataOnly="0" labelOnly="1" outline="0" fieldPosition="0">
        <references count="3">
          <reference field="2" count="4">
            <x v="2"/>
            <x v="12"/>
            <x v="14"/>
            <x v="37"/>
          </reference>
          <reference field="3" count="1" selected="0">
            <x v="0"/>
          </reference>
          <reference field="4" count="1" selected="0">
            <x v="5"/>
          </reference>
        </references>
      </pivotArea>
    </format>
    <format dxfId="142">
      <pivotArea dataOnly="0" labelOnly="1" outline="0" fieldPosition="0">
        <references count="3">
          <reference field="2" count="1">
            <x v="20"/>
          </reference>
          <reference field="3" count="1" selected="0">
            <x v="0"/>
          </reference>
          <reference field="4" count="1" selected="0">
            <x v="11"/>
          </reference>
        </references>
      </pivotArea>
    </format>
    <format dxfId="141">
      <pivotArea dataOnly="0" labelOnly="1" outline="0" fieldPosition="0">
        <references count="3">
          <reference field="2" count="1">
            <x v="24"/>
          </reference>
          <reference field="3" count="1" selected="0">
            <x v="0"/>
          </reference>
          <reference field="4" count="1" selected="0">
            <x v="13"/>
          </reference>
        </references>
      </pivotArea>
    </format>
    <format dxfId="140">
      <pivotArea dataOnly="0" labelOnly="1" outline="0" fieldPosition="0">
        <references count="3">
          <reference field="2" count="1">
            <x v="36"/>
          </reference>
          <reference field="3" count="1" selected="0">
            <x v="1"/>
          </reference>
          <reference field="4" count="1" selected="0">
            <x v="0"/>
          </reference>
        </references>
      </pivotArea>
    </format>
    <format dxfId="139">
      <pivotArea dataOnly="0" labelOnly="1" outline="0" fieldPosition="0">
        <references count="3">
          <reference field="2" count="2">
            <x v="32"/>
            <x v="42"/>
          </reference>
          <reference field="3" count="1" selected="0">
            <x v="1"/>
          </reference>
          <reference field="4" count="1" selected="0">
            <x v="1"/>
          </reference>
        </references>
      </pivotArea>
    </format>
    <format dxfId="138">
      <pivotArea dataOnly="0" labelOnly="1" outline="0" fieldPosition="0">
        <references count="3">
          <reference field="2" count="1">
            <x v="49"/>
          </reference>
          <reference field="3" count="1" selected="0">
            <x v="1"/>
          </reference>
          <reference field="4" count="1" selected="0">
            <x v="2"/>
          </reference>
        </references>
      </pivotArea>
    </format>
    <format dxfId="137">
      <pivotArea dataOnly="0" labelOnly="1" outline="0" fieldPosition="0">
        <references count="3">
          <reference field="2" count="1">
            <x v="33"/>
          </reference>
          <reference field="3" count="1" selected="0">
            <x v="1"/>
          </reference>
          <reference field="4" count="1" selected="0">
            <x v="3"/>
          </reference>
        </references>
      </pivotArea>
    </format>
    <format dxfId="136">
      <pivotArea dataOnly="0" labelOnly="1" outline="0" fieldPosition="0">
        <references count="3">
          <reference field="2" count="1">
            <x v="30"/>
          </reference>
          <reference field="3" count="1" selected="0">
            <x v="1"/>
          </reference>
          <reference field="4" count="1" selected="0">
            <x v="6"/>
          </reference>
        </references>
      </pivotArea>
    </format>
    <format dxfId="135">
      <pivotArea dataOnly="0" labelOnly="1" outline="0" fieldPosition="0">
        <references count="3">
          <reference field="2" count="3">
            <x v="13"/>
            <x v="16"/>
            <x v="48"/>
          </reference>
          <reference field="3" count="1" selected="0">
            <x v="1"/>
          </reference>
          <reference field="4" count="1" selected="0">
            <x v="7"/>
          </reference>
        </references>
      </pivotArea>
    </format>
    <format dxfId="134">
      <pivotArea dataOnly="0" labelOnly="1" outline="0" fieldPosition="0">
        <references count="3">
          <reference field="2" count="1">
            <x v="27"/>
          </reference>
          <reference field="3" count="1" selected="0">
            <x v="1"/>
          </reference>
          <reference field="4" count="1" selected="0">
            <x v="8"/>
          </reference>
        </references>
      </pivotArea>
    </format>
    <format dxfId="133">
      <pivotArea dataOnly="0" labelOnly="1" outline="0" fieldPosition="0">
        <references count="3">
          <reference field="2" count="1">
            <x v="46"/>
          </reference>
          <reference field="3" count="1" selected="0">
            <x v="1"/>
          </reference>
          <reference field="4" count="1" selected="0">
            <x v="9"/>
          </reference>
        </references>
      </pivotArea>
    </format>
    <format dxfId="132">
      <pivotArea dataOnly="0" labelOnly="1" outline="0" fieldPosition="0">
        <references count="3">
          <reference field="2" count="3">
            <x v="21"/>
            <x v="34"/>
            <x v="52"/>
          </reference>
          <reference field="3" count="1" selected="0">
            <x v="1"/>
          </reference>
          <reference field="4" count="1" selected="0">
            <x v="11"/>
          </reference>
        </references>
      </pivotArea>
    </format>
    <format dxfId="131">
      <pivotArea dataOnly="0" labelOnly="1" outline="0" fieldPosition="0">
        <references count="3">
          <reference field="2" count="3">
            <x v="0"/>
            <x v="18"/>
            <x v="26"/>
          </reference>
          <reference field="3" count="1" selected="0">
            <x v="1"/>
          </reference>
          <reference field="4" count="1" selected="0">
            <x v="12"/>
          </reference>
        </references>
      </pivotArea>
    </format>
    <format dxfId="130">
      <pivotArea dataOnly="0" labelOnly="1" outline="0" fieldPosition="0">
        <references count="3">
          <reference field="2" count="1">
            <x v="50"/>
          </reference>
          <reference field="3" count="1" selected="0">
            <x v="1"/>
          </reference>
          <reference field="4" count="1" selected="0">
            <x v="13"/>
          </reference>
        </references>
      </pivotArea>
    </format>
    <format dxfId="129">
      <pivotArea dataOnly="0" labelOnly="1" outline="0" fieldPosition="0">
        <references count="3">
          <reference field="2" count="1">
            <x v="35"/>
          </reference>
          <reference field="3" count="1" selected="0">
            <x v="1"/>
          </reference>
          <reference field="4" count="1" selected="0">
            <x v="14"/>
          </reference>
        </references>
      </pivotArea>
    </format>
    <format dxfId="128">
      <pivotArea dataOnly="0" labelOnly="1" outline="0" fieldPosition="0">
        <references count="3">
          <reference field="2" count="6">
            <x v="17"/>
            <x v="31"/>
            <x v="40"/>
            <x v="41"/>
            <x v="44"/>
            <x v="47"/>
          </reference>
          <reference field="3" count="1" selected="0">
            <x v="1"/>
          </reference>
          <reference field="4" count="1" selected="0">
            <x v="15"/>
          </reference>
        </references>
      </pivotArea>
    </format>
    <format dxfId="127">
      <pivotArea dataOnly="0" labelOnly="1" outline="0" fieldPosition="0">
        <references count="3">
          <reference field="2" count="2">
            <x v="9"/>
            <x v="15"/>
          </reference>
          <reference field="3" count="1" selected="0">
            <x v="1"/>
          </reference>
          <reference field="4" count="1" selected="0">
            <x v="16"/>
          </reference>
        </references>
      </pivotArea>
    </format>
    <format dxfId="126">
      <pivotArea dataOnly="0" labelOnly="1" outline="0" fieldPosition="0">
        <references count="3">
          <reference field="2" count="1">
            <x v="43"/>
          </reference>
          <reference field="3" count="1" selected="0">
            <x v="2"/>
          </reference>
          <reference field="4" count="1" selected="0">
            <x v="4"/>
          </reference>
        </references>
      </pivotArea>
    </format>
    <format dxfId="125">
      <pivotArea dataOnly="0" labelOnly="1" outline="0" fieldPosition="0">
        <references count="3">
          <reference field="2" count="1">
            <x v="39"/>
          </reference>
          <reference field="3" count="1" selected="0">
            <x v="2"/>
          </reference>
          <reference field="4" count="1" selected="0">
            <x v="6"/>
          </reference>
        </references>
      </pivotArea>
    </format>
    <format dxfId="124">
      <pivotArea dataOnly="0" labelOnly="1" outline="0" fieldPosition="0">
        <references count="3">
          <reference field="2" count="2">
            <x v="7"/>
            <x v="8"/>
          </reference>
          <reference field="3" count="1" selected="0">
            <x v="2"/>
          </reference>
          <reference field="4" count="1" selected="0">
            <x v="7"/>
          </reference>
        </references>
      </pivotArea>
    </format>
    <format dxfId="123">
      <pivotArea dataOnly="0" labelOnly="1" outline="0" fieldPosition="0">
        <references count="3">
          <reference field="2" count="4">
            <x v="19"/>
            <x v="22"/>
            <x v="25"/>
            <x v="51"/>
          </reference>
          <reference field="3" count="1" selected="0">
            <x v="2"/>
          </reference>
          <reference field="4" count="1" selected="0">
            <x v="10"/>
          </reference>
        </references>
      </pivotArea>
    </format>
    <format dxfId="122">
      <pivotArea dataOnly="0" labelOnly="1" outline="0" fieldPosition="0">
        <references count="3">
          <reference field="2" count="4">
            <x v="1"/>
            <x v="3"/>
            <x v="23"/>
            <x v="29"/>
          </reference>
          <reference field="3" count="1" selected="0">
            <x v="2"/>
          </reference>
          <reference field="4" count="1" selected="0">
            <x v="11"/>
          </reference>
        </references>
      </pivotArea>
    </format>
    <format dxfId="121">
      <pivotArea dataOnly="0" labelOnly="1" outline="0" fieldPosition="0">
        <references count="3">
          <reference field="2" count="2">
            <x v="5"/>
            <x v="10"/>
          </reference>
          <reference field="3" count="1" selected="0">
            <x v="2"/>
          </reference>
          <reference field="4" count="1" selected="0">
            <x v="13"/>
          </reference>
        </references>
      </pivotArea>
    </format>
    <format dxfId="120">
      <pivotArea dataOnly="0" labelOnly="1" outline="0" fieldPosition="0">
        <references count="3">
          <reference field="2" count="1">
            <x v="38"/>
          </reference>
          <reference field="3" count="1" selected="0">
            <x v="2"/>
          </reference>
          <reference field="4" count="1" selected="0">
            <x v="15"/>
          </reference>
        </references>
      </pivotArea>
    </format>
    <format dxfId="119">
      <pivotArea dataOnly="0" labelOnly="1" outline="0" fieldPosition="0">
        <references count="3">
          <reference field="2" count="1">
            <x v="6"/>
          </reference>
          <reference field="3" count="1" selected="0">
            <x v="3"/>
          </reference>
          <reference field="4" count="1" selected="0">
            <x v="7"/>
          </reference>
        </references>
      </pivotArea>
    </format>
    <format dxfId="118">
      <pivotArea dataOnly="0" labelOnly="1" outline="0" fieldPosition="0">
        <references count="3">
          <reference field="2" count="1">
            <x v="45"/>
          </reference>
          <reference field="3" count="1" selected="0">
            <x v="3"/>
          </reference>
          <reference field="4" count="1" selected="0">
            <x v="10"/>
          </reference>
        </references>
      </pivotArea>
    </format>
    <format dxfId="117">
      <pivotArea dataOnly="0" labelOnly="1" outline="0" fieldPosition="0">
        <references count="3">
          <reference field="2" count="1">
            <x v="28"/>
          </reference>
          <reference field="3" count="1" selected="0">
            <x v="3"/>
          </reference>
          <reference field="4" count="1" selected="0">
            <x v="11"/>
          </reference>
        </references>
      </pivotArea>
    </format>
    <format dxfId="116">
      <pivotArea dataOnly="0" labelOnly="1" outline="0" fieldPosition="0">
        <references count="3">
          <reference field="2" count="2">
            <x v="4"/>
            <x v="11"/>
          </reference>
          <reference field="3" count="1" selected="0">
            <x v="3"/>
          </reference>
          <reference field="4" count="1" selected="0">
            <x v="13"/>
          </reference>
        </references>
      </pivotArea>
    </format>
    <format dxfId="115">
      <pivotArea dataOnly="0" labelOnly="1" outline="0" fieldPosition="0">
        <references count="1">
          <reference field="3" count="0"/>
        </references>
      </pivotArea>
    </format>
    <format dxfId="114">
      <pivotArea dataOnly="0" labelOnly="1" outline="0" fieldPosition="0">
        <references count="1">
          <reference field="3" count="0"/>
        </references>
      </pivotArea>
    </format>
    <format dxfId="113">
      <pivotArea dataOnly="0" labelOnly="1" outline="0" fieldPosition="0">
        <references count="1">
          <reference field="3" count="0"/>
        </references>
      </pivotArea>
    </format>
    <format dxfId="112">
      <pivotArea dataOnly="0" labelOnly="1" outline="0" fieldPosition="0">
        <references count="1">
          <reference field="3" count="0"/>
        </references>
      </pivotArea>
    </format>
    <format dxfId="111">
      <pivotArea dataOnly="0" labelOnly="1" outline="0" fieldPosition="0">
        <references count="1">
          <reference field="3" count="0"/>
        </references>
      </pivotArea>
    </format>
    <format dxfId="110">
      <pivotArea dataOnly="0" labelOnly="1" outline="0" fieldPosition="0">
        <references count="1">
          <reference field="3" count="0"/>
        </references>
      </pivotArea>
    </format>
    <format dxfId="109">
      <pivotArea dataOnly="0" labelOnly="1" outline="0" fieldPosition="0">
        <references count="1">
          <reference field="3" count="0"/>
        </references>
      </pivotArea>
    </format>
    <format dxfId="108">
      <pivotArea outline="0" collapsedLevelsAreSubtotals="1" fieldPosition="0">
        <references count="3">
          <reference field="2" count="3" selected="0">
            <x v="12"/>
            <x v="14"/>
            <x v="37"/>
          </reference>
          <reference field="3" count="1" selected="0">
            <x v="0"/>
          </reference>
          <reference field="4" count="1" selected="0">
            <x v="5"/>
          </reference>
        </references>
      </pivotArea>
    </format>
    <format dxfId="107">
      <pivotArea outline="0" collapsedLevelsAreSubtotals="1" fieldPosition="0">
        <references count="3">
          <reference field="2" count="2" selected="0">
            <x v="20"/>
            <x v="24"/>
          </reference>
          <reference field="3" count="1" selected="0">
            <x v="0"/>
          </reference>
          <reference field="4" count="2" selected="0">
            <x v="11"/>
            <x v="13"/>
          </reference>
        </references>
      </pivotArea>
    </format>
    <format dxfId="106">
      <pivotArea outline="0" collapsedLevelsAreSubtotals="1" fieldPosition="0">
        <references count="3">
          <reference field="2" count="6" selected="0">
            <x v="30"/>
            <x v="32"/>
            <x v="33"/>
            <x v="36"/>
            <x v="42"/>
            <x v="49"/>
          </reference>
          <reference field="3" count="1" selected="0">
            <x v="1"/>
          </reference>
          <reference field="4" count="5" selected="0">
            <x v="0"/>
            <x v="1"/>
            <x v="2"/>
            <x v="3"/>
            <x v="6"/>
          </reference>
        </references>
      </pivotArea>
    </format>
    <format dxfId="105">
      <pivotArea outline="0" collapsedLevelsAreSubtotals="1" fieldPosition="0">
        <references count="3">
          <reference field="2" count="2" selected="0">
            <x v="13"/>
            <x v="16"/>
          </reference>
          <reference field="3" count="1" selected="0">
            <x v="1"/>
          </reference>
          <reference field="4" count="1" selected="0">
            <x v="7"/>
          </reference>
        </references>
      </pivotArea>
    </format>
    <format dxfId="104">
      <pivotArea outline="0" collapsedLevelsAreSubtotals="1" fieldPosition="0">
        <references count="3">
          <reference field="2" count="2" selected="0">
            <x v="27"/>
            <x v="46"/>
          </reference>
          <reference field="3" count="1" selected="0">
            <x v="1"/>
          </reference>
          <reference field="4" count="2" selected="0">
            <x v="8"/>
            <x v="9"/>
          </reference>
        </references>
      </pivotArea>
    </format>
    <format dxfId="103">
      <pivotArea outline="0" collapsedLevelsAreSubtotals="1" fieldPosition="0">
        <references count="3">
          <reference field="2" count="2" selected="0">
            <x v="21"/>
            <x v="34"/>
          </reference>
          <reference field="3" count="1" selected="0">
            <x v="1"/>
          </reference>
          <reference field="4" count="1" selected="0">
            <x v="11"/>
          </reference>
        </references>
      </pivotArea>
    </format>
    <format dxfId="102">
      <pivotArea outline="0" collapsedLevelsAreSubtotals="1" fieldPosition="0">
        <references count="3">
          <reference field="2" count="2" selected="0">
            <x v="18"/>
            <x v="26"/>
          </reference>
          <reference field="3" count="1" selected="0">
            <x v="1"/>
          </reference>
          <reference field="4" count="1" selected="0">
            <x v="12"/>
          </reference>
        </references>
      </pivotArea>
    </format>
    <format dxfId="101">
      <pivotArea outline="0" collapsedLevelsAreSubtotals="1" fieldPosition="0">
        <references count="3">
          <reference field="2" count="2" selected="0">
            <x v="35"/>
            <x v="50"/>
          </reference>
          <reference field="3" count="1" selected="0">
            <x v="1"/>
          </reference>
          <reference field="4" count="2" selected="0">
            <x v="13"/>
            <x v="14"/>
          </reference>
        </references>
      </pivotArea>
    </format>
    <format dxfId="100">
      <pivotArea outline="0" collapsedLevelsAreSubtotals="1" fieldPosition="0">
        <references count="3">
          <reference field="2" count="1" selected="0">
            <x v="17"/>
          </reference>
          <reference field="3" count="1" selected="0">
            <x v="1"/>
          </reference>
          <reference field="4" count="1" selected="0">
            <x v="15"/>
          </reference>
        </references>
      </pivotArea>
    </format>
    <format dxfId="99">
      <pivotArea outline="0" collapsedLevelsAreSubtotals="1" fieldPosition="0">
        <references count="3">
          <reference field="2" count="4" selected="0">
            <x v="40"/>
            <x v="41"/>
            <x v="44"/>
            <x v="47"/>
          </reference>
          <reference field="3" count="1" selected="0">
            <x v="1"/>
          </reference>
          <reference field="4" count="1" selected="0">
            <x v="15"/>
          </reference>
        </references>
      </pivotArea>
    </format>
    <format dxfId="98">
      <pivotArea outline="0" collapsedLevelsAreSubtotals="1" fieldPosition="0">
        <references count="3">
          <reference field="2" count="2" selected="0">
            <x v="9"/>
            <x v="15"/>
          </reference>
          <reference field="3" count="1" selected="0">
            <x v="1"/>
          </reference>
          <reference field="4" count="1" selected="0">
            <x v="16"/>
          </reference>
        </references>
      </pivotArea>
    </format>
    <format dxfId="97">
      <pivotArea outline="0" collapsedLevelsAreSubtotals="1" fieldPosition="0">
        <references count="3">
          <reference field="2" count="2" selected="0">
            <x v="39"/>
            <x v="43"/>
          </reference>
          <reference field="3" count="1" selected="0">
            <x v="2"/>
          </reference>
          <reference field="4" count="2" selected="0">
            <x v="4"/>
            <x v="6"/>
          </reference>
        </references>
      </pivotArea>
    </format>
    <format dxfId="96">
      <pivotArea outline="0" collapsedLevelsAreSubtotals="1" fieldPosition="0">
        <references count="3">
          <reference field="2" count="1" selected="0">
            <x v="7"/>
          </reference>
          <reference field="3" count="1" selected="0">
            <x v="2"/>
          </reference>
          <reference field="4" count="1" selected="0">
            <x v="7"/>
          </reference>
        </references>
      </pivotArea>
    </format>
    <format dxfId="95">
      <pivotArea outline="0" collapsedLevelsAreSubtotals="1" fieldPosition="0">
        <references count="3">
          <reference field="2" count="3" selected="0">
            <x v="22"/>
            <x v="25"/>
            <x v="51"/>
          </reference>
          <reference field="3" count="1" selected="0">
            <x v="2"/>
          </reference>
          <reference field="4" count="1" selected="0">
            <x v="10"/>
          </reference>
        </references>
      </pivotArea>
    </format>
    <format dxfId="94">
      <pivotArea outline="0" collapsedLevelsAreSubtotals="1" fieldPosition="0">
        <references count="3">
          <reference field="2" count="3" selected="0">
            <x v="5"/>
            <x v="10"/>
            <x v="38"/>
          </reference>
          <reference field="3" count="1" selected="0">
            <x v="2"/>
          </reference>
          <reference field="4" count="2" selected="0">
            <x v="13"/>
            <x v="15"/>
          </reference>
        </references>
      </pivotArea>
    </format>
    <format dxfId="93">
      <pivotArea outline="0" collapsedLevelsAreSubtotals="1" fieldPosition="0">
        <references count="3">
          <reference field="2" count="2" selected="0">
            <x v="28"/>
            <x v="45"/>
          </reference>
          <reference field="3" count="1" selected="0">
            <x v="3"/>
          </reference>
          <reference field="4" count="2" selected="0">
            <x v="10"/>
            <x v="11"/>
          </reference>
        </references>
      </pivotArea>
    </format>
    <format dxfId="92">
      <pivotArea outline="0" collapsedLevelsAreSubtotals="1" fieldPosition="0">
        <references count="4">
          <reference field="4294967294" count="1" selected="0">
            <x v="0"/>
          </reference>
          <reference field="2" count="1" selected="0">
            <x v="7"/>
          </reference>
          <reference field="3" count="1" selected="0">
            <x v="2"/>
          </reference>
          <reference field="4" count="1" selected="0">
            <x v="7"/>
          </reference>
        </references>
      </pivotArea>
    </format>
    <format dxfId="91">
      <pivotArea outline="0" collapsedLevelsAreSubtotals="1" fieldPosition="0">
        <references count="4">
          <reference field="4294967294" count="1" selected="0">
            <x v="0"/>
          </reference>
          <reference field="2" count="1" selected="0">
            <x v="7"/>
          </reference>
          <reference field="3" count="1" selected="0">
            <x v="2"/>
          </reference>
          <reference field="4" count="1" selected="0">
            <x v="7"/>
          </reference>
        </references>
      </pivotArea>
    </format>
    <format dxfId="90">
      <pivotArea outline="0" collapsedLevelsAreSubtotals="1" fieldPosition="0">
        <references count="4">
          <reference field="4294967294" count="1" selected="0">
            <x v="1"/>
          </reference>
          <reference field="2" count="1" selected="0">
            <x v="7"/>
          </reference>
          <reference field="3" count="1" selected="0">
            <x v="2"/>
          </reference>
          <reference field="4" count="1" selected="0">
            <x v="7"/>
          </reference>
        </references>
      </pivotArea>
    </format>
    <format dxfId="89">
      <pivotArea outline="0" collapsedLevelsAreSubtotals="1" fieldPosition="0">
        <references count="3">
          <reference field="2" count="1" selected="0">
            <x v="7"/>
          </reference>
          <reference field="3" count="1" selected="0">
            <x v="2"/>
          </reference>
          <reference field="4" count="1" selected="0">
            <x v="7"/>
          </reference>
        </references>
      </pivotArea>
    </format>
    <format dxfId="88">
      <pivotArea outline="0" collapsedLevelsAreSubtotals="1" fieldPosition="0">
        <references count="3">
          <reference field="2" count="1" selected="0">
            <x v="7"/>
          </reference>
          <reference field="3" count="1" selected="0">
            <x v="2"/>
          </reference>
          <reference field="4" count="1" selected="0">
            <x v="7"/>
          </reference>
        </references>
      </pivotArea>
    </format>
    <format dxfId="87">
      <pivotArea outline="0" collapsedLevelsAreSubtotals="1" fieldPosition="0">
        <references count="3">
          <reference field="2" count="1" selected="0">
            <x v="7"/>
          </reference>
          <reference field="3" count="1" selected="0">
            <x v="2"/>
          </reference>
          <reference field="4" count="1" selected="0">
            <x v="7"/>
          </reference>
        </references>
      </pivotArea>
    </format>
    <format dxfId="86">
      <pivotArea outline="0" collapsedLevelsAreSubtotals="1" fieldPosition="0">
        <references count="4">
          <reference field="4294967294" count="1" selected="0">
            <x v="0"/>
          </reference>
          <reference field="2" count="1" selected="0">
            <x v="7"/>
          </reference>
          <reference field="3" count="1" selected="0">
            <x v="2"/>
          </reference>
          <reference field="4" count="1" selected="0">
            <x v="7"/>
          </reference>
        </references>
      </pivotArea>
    </format>
  </formats>
  <pivotTableStyleInfo name="PivotStyleMedium3"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pivotTables/pivotTable5.xml><?xml version="1.0" encoding="utf-8"?>
<pivotTableDefinition xmlns="http://schemas.openxmlformats.org/spreadsheetml/2006/main" name="TablaDinámica1" cacheId="18" applyNumberFormats="0" applyBorderFormats="0" applyFontFormats="0" applyPatternFormats="0" applyAlignmentFormats="0" applyWidthHeightFormats="1" dataCaption="Valores" showMissing="0" updatedVersion="6" minRefreshableVersion="3" rowGrandTotals="0" colGrandTotals="0" itemPrintTitles="1" createdVersion="6" indent="0" compact="0" compactData="0" gridDropZones="1" multipleFieldFilters="0">
  <location ref="A2:L64" firstHeaderRow="1" firstDataRow="2" firstDataCol="7"/>
  <pivotFields count="60">
    <pivotField compact="0" outline="0" showAll="0"/>
    <pivotField axis="axisRow" compact="0" outline="0" showAll="0" defaultSubtotal="0">
      <items count="79">
        <item x="0"/>
        <item x="1"/>
        <item x="2"/>
        <item x="3"/>
        <item x="4"/>
        <item x="5"/>
        <item x="6"/>
        <item x="7"/>
        <item x="8"/>
        <item m="1" x="62"/>
        <item x="10"/>
        <item m="1" x="71"/>
        <item m="1" x="57"/>
        <item x="12"/>
        <item m="1" x="64"/>
        <item m="1" x="56"/>
        <item m="1" x="60"/>
        <item x="22"/>
        <item m="1" x="77"/>
        <item x="14"/>
        <item x="21"/>
        <item x="17"/>
        <item x="20"/>
        <item x="23"/>
        <item x="24"/>
        <item m="1" x="69"/>
        <item x="26"/>
        <item m="1" x="73"/>
        <item x="28"/>
        <item m="1" x="75"/>
        <item x="30"/>
        <item m="1" x="65"/>
        <item x="32"/>
        <item m="1" x="59"/>
        <item x="34"/>
        <item m="1" x="78"/>
        <item x="37"/>
        <item m="1" x="66"/>
        <item x="39"/>
        <item m="1" x="76"/>
        <item x="46"/>
        <item m="1" x="68"/>
        <item x="38"/>
        <item x="15"/>
        <item x="48"/>
        <item x="19"/>
        <item m="1" x="74"/>
        <item x="42"/>
        <item m="1" x="58"/>
        <item m="1" x="72"/>
        <item m="1" x="70"/>
        <item x="52"/>
        <item m="1" x="55"/>
        <item m="1" x="67"/>
        <item m="1" x="63"/>
        <item m="1" x="61"/>
        <item x="9"/>
        <item x="13"/>
        <item x="16"/>
        <item x="18"/>
        <item x="25"/>
        <item x="27"/>
        <item x="29"/>
        <item x="31"/>
        <item x="33"/>
        <item x="35"/>
        <item x="36"/>
        <item x="40"/>
        <item x="43"/>
        <item x="45"/>
        <item x="47"/>
        <item x="49"/>
        <item x="50"/>
        <item x="51"/>
        <item x="53"/>
        <item x="54"/>
        <item x="11"/>
        <item x="41"/>
        <item x="44"/>
      </items>
    </pivotField>
    <pivotField axis="axisRow" compact="0" outline="0" showAll="0">
      <items count="8">
        <item x="2"/>
        <item x="0"/>
        <item m="1" x="5"/>
        <item x="1"/>
        <item x="3"/>
        <item m="1" x="6"/>
        <item x="4"/>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dataField="1" compact="0" outline="0" showAll="0" defaultSubtotal="0"/>
    <pivotField dataField="1" compact="0" outline="0" showAll="0" defaultSubtotal="0"/>
    <pivotField dataField="1" compact="0" outline="0" showAll="0" defaultSubtotal="0"/>
    <pivotField dataField="1" compact="0" outline="0" showAll="0" defaultSubtotal="0"/>
    <pivotField dataField="1" compact="0" outline="0" showAll="0"/>
    <pivotField axis="axisRow" compact="0" outline="0" showAll="0" defaultSubtotal="0">
      <items count="16">
        <item x="6"/>
        <item x="13"/>
        <item x="12"/>
        <item x="2"/>
        <item x="14"/>
        <item m="1" x="15"/>
        <item x="5"/>
        <item x="11"/>
        <item x="9"/>
        <item x="1"/>
        <item x="3"/>
        <item x="0"/>
        <item x="4"/>
        <item x="8"/>
        <item x="10"/>
        <item x="7"/>
      </items>
    </pivotField>
    <pivotField axis="axisRow" compact="0" outline="0" showAll="0" defaultSubtotal="0">
      <items count="45">
        <item m="1" x="27"/>
        <item x="26"/>
        <item m="1" x="43"/>
        <item m="1" x="40"/>
        <item x="19"/>
        <item x="9"/>
        <item x="10"/>
        <item m="1" x="39"/>
        <item m="1" x="35"/>
        <item x="20"/>
        <item x="11"/>
        <item m="1" x="30"/>
        <item m="1" x="44"/>
        <item m="1" x="31"/>
        <item m="1" x="28"/>
        <item m="1" x="42"/>
        <item m="1" x="37"/>
        <item x="8"/>
        <item x="6"/>
        <item x="1"/>
        <item m="1" x="33"/>
        <item x="21"/>
        <item m="1" x="41"/>
        <item m="1" x="36"/>
        <item x="16"/>
        <item x="15"/>
        <item x="2"/>
        <item x="12"/>
        <item x="17"/>
        <item x="0"/>
        <item x="3"/>
        <item x="4"/>
        <item x="5"/>
        <item x="7"/>
        <item x="13"/>
        <item x="14"/>
        <item x="18"/>
        <item m="1" x="34"/>
        <item x="22"/>
        <item x="23"/>
        <item m="1" x="29"/>
        <item m="1" x="38"/>
        <item m="1" x="32"/>
        <item x="24"/>
        <item x="25"/>
      </items>
    </pivotField>
    <pivotField axis="axisRow" compact="0" outline="0" showAll="0" defaultSubtotal="0">
      <items count="44">
        <item x="2"/>
        <item x="16"/>
        <item x="3"/>
        <item x="8"/>
        <item x="22"/>
        <item x="11"/>
        <item m="1" x="43"/>
        <item x="1"/>
        <item x="29"/>
        <item m="1" x="33"/>
        <item x="14"/>
        <item m="1" x="35"/>
        <item m="1" x="37"/>
        <item m="1" x="40"/>
        <item m="1" x="36"/>
        <item x="13"/>
        <item x="12"/>
        <item x="30"/>
        <item x="7"/>
        <item x="19"/>
        <item m="1" x="41"/>
        <item x="24"/>
        <item m="1" x="39"/>
        <item m="1" x="31"/>
        <item m="1" x="38"/>
        <item m="1" x="42"/>
        <item x="20"/>
        <item x="10"/>
        <item x="18"/>
        <item x="23"/>
        <item m="1" x="32"/>
        <item m="1" x="34"/>
        <item x="28"/>
        <item x="0"/>
        <item x="6"/>
        <item x="17"/>
        <item x="4"/>
        <item x="5"/>
        <item x="21"/>
        <item x="27"/>
        <item x="9"/>
        <item x="15"/>
        <item x="25"/>
        <item x="26"/>
      </items>
    </pivotField>
    <pivotField axis="axisRow" compact="0" outline="0" showAll="0" defaultSubtotal="0">
      <items count="3">
        <item m="1" x="1"/>
        <item x="0"/>
        <item m="1" x="2"/>
      </items>
    </pivotField>
    <pivotField axis="axisRow" compact="0" outline="0" showAll="0">
      <items count="4">
        <item m="1" x="1"/>
        <item x="0"/>
        <item m="1" x="2"/>
        <item t="default"/>
      </items>
    </pivotField>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pivotField compact="0" outline="0" showAll="0" defaultSubtotal="0"/>
    <pivotField compact="0" outline="0" showAll="0"/>
    <pivotField compact="0" outline="0" showAl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 compact="0" outline="0" dragToRow="0" dragToCol="0" dragToPage="0" showAll="0" defaultSubtotal="0"/>
  </pivotFields>
  <rowFields count="7">
    <field x="2"/>
    <field x="1"/>
    <field x="30"/>
    <field x="31"/>
    <field x="32"/>
    <field x="33"/>
    <field x="34"/>
  </rowFields>
  <rowItems count="61">
    <i>
      <x/>
      <x v="2"/>
      <x v="3"/>
      <x v="26"/>
      <x/>
      <x v="1"/>
      <x v="1"/>
    </i>
    <i r="1">
      <x v="13"/>
      <x/>
      <x v="6"/>
      <x v="40"/>
      <x v="1"/>
      <x v="1"/>
    </i>
    <i r="1">
      <x v="21"/>
      <x v="13"/>
      <x v="17"/>
      <x v="16"/>
      <x v="1"/>
      <x v="1"/>
    </i>
    <i r="1">
      <x v="24"/>
      <x v="13"/>
      <x v="17"/>
      <x v="3"/>
      <x v="1"/>
      <x v="1"/>
    </i>
    <i r="1">
      <x v="77"/>
      <x/>
      <x v="1"/>
      <x/>
      <x v="1"/>
      <x v="1"/>
    </i>
    <i r="2">
      <x v="1"/>
      <x v="44"/>
      <x v="43"/>
      <x v="1"/>
      <x v="1"/>
    </i>
    <i t="default">
      <x/>
    </i>
    <i>
      <x v="1"/>
      <x/>
      <x v="11"/>
      <x v="29"/>
      <x v="33"/>
      <x v="1"/>
      <x v="1"/>
    </i>
    <i r="1">
      <x v="17"/>
      <x v="13"/>
      <x v="17"/>
      <x v="3"/>
      <x v="1"/>
      <x v="1"/>
    </i>
    <i r="1">
      <x v="19"/>
      <x v="13"/>
      <x v="17"/>
      <x v="3"/>
      <x v="1"/>
      <x v="1"/>
    </i>
    <i r="1">
      <x v="22"/>
      <x v="13"/>
      <x v="34"/>
      <x v="41"/>
      <x v="1"/>
      <x v="1"/>
    </i>
    <i r="1">
      <x v="28"/>
      <x v="13"/>
      <x v="10"/>
      <x v="7"/>
      <x v="1"/>
      <x v="1"/>
    </i>
    <i r="1">
      <x v="30"/>
      <x v="13"/>
      <x v="9"/>
      <x v="19"/>
      <x v="1"/>
      <x v="1"/>
    </i>
    <i r="1">
      <x v="36"/>
      <x v="13"/>
      <x v="39"/>
      <x v="29"/>
      <x v="1"/>
      <x v="1"/>
    </i>
    <i r="1">
      <x v="38"/>
      <x v="13"/>
      <x v="25"/>
      <x v="1"/>
      <x v="1"/>
      <x v="1"/>
    </i>
    <i r="1">
      <x v="40"/>
      <x v="13"/>
      <x v="17"/>
      <x v="7"/>
      <x v="1"/>
      <x v="1"/>
    </i>
    <i r="1">
      <x v="42"/>
      <x v="13"/>
      <x v="17"/>
      <x v="21"/>
      <x v="1"/>
      <x v="1"/>
    </i>
    <i r="1">
      <x v="44"/>
      <x v="4"/>
      <x v="9"/>
      <x v="3"/>
      <x v="1"/>
      <x v="1"/>
    </i>
    <i r="1">
      <x v="47"/>
      <x v="13"/>
      <x v="39"/>
      <x v="39"/>
      <x v="1"/>
      <x v="1"/>
    </i>
    <i r="1">
      <x v="56"/>
      <x v="13"/>
      <x v="17"/>
      <x v="7"/>
      <x v="1"/>
      <x v="1"/>
    </i>
    <i r="1">
      <x v="57"/>
      <x v="13"/>
      <x v="10"/>
      <x v="27"/>
      <x v="1"/>
      <x v="1"/>
    </i>
    <i r="1">
      <x v="58"/>
      <x v="13"/>
      <x v="5"/>
      <x v="18"/>
      <x v="1"/>
      <x v="1"/>
    </i>
    <i r="1">
      <x v="61"/>
      <x v="13"/>
      <x v="36"/>
      <x v="28"/>
      <x v="1"/>
      <x v="1"/>
    </i>
    <i r="1">
      <x v="63"/>
      <x v="2"/>
      <x v="6"/>
      <x v="26"/>
      <x v="1"/>
      <x v="1"/>
    </i>
    <i r="1">
      <x v="64"/>
      <x v="13"/>
      <x v="17"/>
      <x v="2"/>
      <x v="1"/>
      <x v="1"/>
    </i>
    <i r="1">
      <x v="65"/>
      <x v="14"/>
      <x v="25"/>
      <x v="7"/>
      <x v="1"/>
      <x v="1"/>
    </i>
    <i r="1">
      <x v="66"/>
      <x v="13"/>
      <x v="38"/>
      <x v="4"/>
      <x v="1"/>
      <x v="1"/>
    </i>
    <i r="1">
      <x v="67"/>
      <x v="8"/>
      <x v="43"/>
      <x v="42"/>
      <x v="1"/>
      <x v="1"/>
    </i>
    <i r="1">
      <x v="69"/>
      <x v="13"/>
      <x v="17"/>
      <x v="7"/>
      <x v="1"/>
      <x v="1"/>
    </i>
    <i r="1">
      <x v="70"/>
      <x v="13"/>
      <x v="17"/>
      <x v="7"/>
      <x v="1"/>
      <x v="1"/>
    </i>
    <i r="1">
      <x v="71"/>
      <x v="13"/>
      <x v="24"/>
      <x v="27"/>
      <x v="1"/>
      <x v="1"/>
    </i>
    <i r="1">
      <x v="72"/>
      <x v="13"/>
      <x v="24"/>
      <x v="32"/>
      <x v="1"/>
      <x v="1"/>
    </i>
    <i r="1">
      <x v="73"/>
      <x v="13"/>
      <x v="24"/>
      <x v="8"/>
      <x v="1"/>
      <x v="1"/>
    </i>
    <i r="1">
      <x v="74"/>
      <x v="13"/>
      <x v="24"/>
      <x v="17"/>
      <x v="1"/>
      <x v="1"/>
    </i>
    <i r="1">
      <x v="78"/>
      <x v="13"/>
      <x v="17"/>
      <x v="7"/>
      <x v="1"/>
      <x v="1"/>
    </i>
    <i t="default">
      <x v="1"/>
    </i>
    <i>
      <x v="3"/>
      <x v="1"/>
      <x v="9"/>
      <x v="19"/>
      <x v="7"/>
      <x v="1"/>
      <x v="1"/>
    </i>
    <i r="1">
      <x v="3"/>
      <x v="10"/>
      <x v="30"/>
      <x v="2"/>
      <x v="1"/>
      <x v="1"/>
    </i>
    <i r="1">
      <x v="5"/>
      <x v="6"/>
      <x v="32"/>
      <x v="37"/>
      <x v="1"/>
      <x v="1"/>
    </i>
    <i r="1">
      <x v="7"/>
      <x/>
      <x v="33"/>
      <x v="34"/>
      <x v="1"/>
      <x v="1"/>
    </i>
    <i r="1">
      <x v="8"/>
      <x v="15"/>
      <x v="17"/>
      <x/>
      <x v="1"/>
      <x v="1"/>
    </i>
    <i r="1">
      <x v="10"/>
      <x v="13"/>
      <x v="5"/>
      <x v="18"/>
      <x v="1"/>
      <x v="1"/>
    </i>
    <i r="1">
      <x v="20"/>
      <x v="13"/>
      <x v="35"/>
      <x v="7"/>
      <x v="1"/>
      <x v="1"/>
    </i>
    <i r="1">
      <x v="23"/>
      <x v="14"/>
      <x v="25"/>
      <x v="1"/>
      <x v="1"/>
      <x v="1"/>
    </i>
    <i r="1">
      <x v="26"/>
      <x v="7"/>
      <x v="28"/>
      <x v="35"/>
      <x v="1"/>
      <x v="1"/>
    </i>
    <i r="1">
      <x v="34"/>
      <x v="13"/>
      <x v="21"/>
      <x v="38"/>
      <x v="1"/>
      <x v="1"/>
    </i>
    <i r="1">
      <x v="43"/>
      <x v="13"/>
      <x v="17"/>
      <x v="5"/>
      <x v="1"/>
      <x v="1"/>
    </i>
    <i r="1">
      <x v="59"/>
      <x v="13"/>
      <x v="17"/>
      <x v="15"/>
      <x v="1"/>
      <x v="1"/>
    </i>
    <i r="1">
      <x v="60"/>
      <x v="13"/>
      <x v="24"/>
      <x/>
      <x v="1"/>
      <x v="1"/>
    </i>
    <i r="1">
      <x v="62"/>
      <x v="13"/>
      <x v="4"/>
      <x v="15"/>
      <x v="1"/>
      <x v="1"/>
    </i>
    <i r="1">
      <x v="68"/>
      <x v="13"/>
      <x v="17"/>
      <x v="7"/>
      <x v="1"/>
      <x v="1"/>
    </i>
    <i r="1">
      <x v="75"/>
      <x v="14"/>
      <x v="25"/>
      <x/>
      <x v="1"/>
      <x v="1"/>
    </i>
    <i t="default">
      <x v="3"/>
    </i>
    <i>
      <x v="4"/>
      <x v="4"/>
      <x v="12"/>
      <x v="31"/>
      <x v="36"/>
      <x v="1"/>
      <x v="1"/>
    </i>
    <i r="1">
      <x v="6"/>
      <x/>
      <x v="18"/>
      <x v="7"/>
      <x v="1"/>
      <x v="1"/>
    </i>
    <i r="1">
      <x v="32"/>
      <x v="13"/>
      <x v="17"/>
      <x v="15"/>
      <x v="1"/>
      <x v="1"/>
    </i>
    <i r="1">
      <x v="45"/>
      <x v="8"/>
      <x v="27"/>
      <x v="10"/>
      <x v="1"/>
      <x v="1"/>
    </i>
    <i r="1">
      <x v="76"/>
      <x v="13"/>
      <x v="17"/>
      <x v="3"/>
      <x v="1"/>
      <x v="1"/>
    </i>
    <i t="default">
      <x v="4"/>
    </i>
    <i>
      <x v="6"/>
      <x v="51"/>
      <x v="14"/>
      <x v="25"/>
      <x v="1"/>
      <x v="1"/>
      <x v="1"/>
    </i>
    <i t="default">
      <x v="6"/>
    </i>
  </rowItems>
  <colFields count="1">
    <field x="-2"/>
  </colFields>
  <colItems count="5">
    <i>
      <x/>
    </i>
    <i i="1">
      <x v="1"/>
    </i>
    <i i="2">
      <x v="2"/>
    </i>
    <i i="3">
      <x v="3"/>
    </i>
    <i i="4">
      <x v="4"/>
    </i>
  </colItems>
  <dataFields count="5">
    <dataField name="PROG 2016" fld="25" subtotal="max" baseField="34" baseItem="1"/>
    <dataField name="PROG 2017" fld="26" subtotal="max" baseField="34" baseItem="1"/>
    <dataField name="PROG 2018" fld="27" subtotal="max" baseField="34" baseItem="1"/>
    <dataField name="PROG 2019" fld="28" subtotal="max" baseField="34" baseItem="1"/>
    <dataField name="PROG 2020" fld="29" subtotal="max" baseField="34" baseItem="1"/>
  </dataFields>
  <formats count="43">
    <format dxfId="85">
      <pivotArea outline="0" collapsedLevelsAreSubtotals="1" fieldPosition="0">
        <references count="1">
          <reference field="2" count="1" selected="0" defaultSubtotal="1">
            <x v="0"/>
          </reference>
        </references>
      </pivotArea>
    </format>
    <format dxfId="84">
      <pivotArea dataOnly="0" labelOnly="1" outline="0" fieldPosition="0">
        <references count="1">
          <reference field="2" count="1" defaultSubtotal="1">
            <x v="0"/>
          </reference>
        </references>
      </pivotArea>
    </format>
    <format dxfId="83">
      <pivotArea outline="0" collapsedLevelsAreSubtotals="1" fieldPosition="0">
        <references count="1">
          <reference field="2" count="1" selected="0" defaultSubtotal="1">
            <x v="0"/>
          </reference>
        </references>
      </pivotArea>
    </format>
    <format dxfId="82">
      <pivotArea dataOnly="0" labelOnly="1" outline="0" fieldPosition="0">
        <references count="1">
          <reference field="2" count="1" defaultSubtotal="1">
            <x v="0"/>
          </reference>
        </references>
      </pivotArea>
    </format>
    <format dxfId="81">
      <pivotArea outline="0" collapsedLevelsAreSubtotals="1" fieldPosition="0">
        <references count="1">
          <reference field="2" count="1" selected="0" defaultSubtotal="1">
            <x v="0"/>
          </reference>
        </references>
      </pivotArea>
    </format>
    <format dxfId="80">
      <pivotArea dataOnly="0" labelOnly="1" outline="0" fieldPosition="0">
        <references count="1">
          <reference field="2" count="1" defaultSubtotal="1">
            <x v="0"/>
          </reference>
        </references>
      </pivotArea>
    </format>
    <format dxfId="79">
      <pivotArea outline="0" collapsedLevelsAreSubtotals="1" fieldPosition="0">
        <references count="7">
          <reference field="1" count="1" selected="0">
            <x v="2"/>
          </reference>
          <reference field="2" count="1" selected="0">
            <x v="0"/>
          </reference>
          <reference field="30" count="1" selected="0">
            <x v="3"/>
          </reference>
          <reference field="31" count="1" selected="0">
            <x v="0"/>
          </reference>
          <reference field="32" count="1" selected="0">
            <x v="1"/>
          </reference>
          <reference field="33" count="1" selected="0">
            <x v="1"/>
          </reference>
          <reference field="34" count="1" selected="0">
            <x v="1"/>
          </reference>
        </references>
      </pivotArea>
    </format>
    <format dxfId="78">
      <pivotArea outline="0" collapsedLevelsAreSubtotals="1" fieldPosition="0">
        <references count="1">
          <reference field="2" count="1" selected="0" defaultSubtotal="1">
            <x v="1"/>
          </reference>
        </references>
      </pivotArea>
    </format>
    <format dxfId="77">
      <pivotArea dataOnly="0" labelOnly="1" outline="0" fieldPosition="0">
        <references count="1">
          <reference field="2" count="1" defaultSubtotal="1">
            <x v="1"/>
          </reference>
        </references>
      </pivotArea>
    </format>
    <format dxfId="76">
      <pivotArea outline="0" collapsedLevelsAreSubtotals="1" fieldPosition="0">
        <references count="1">
          <reference field="2" count="1" selected="0" defaultSubtotal="1">
            <x v="3"/>
          </reference>
        </references>
      </pivotArea>
    </format>
    <format dxfId="75">
      <pivotArea dataOnly="0" labelOnly="1" outline="0" fieldPosition="0">
        <references count="1">
          <reference field="2" count="1" defaultSubtotal="1">
            <x v="3"/>
          </reference>
        </references>
      </pivotArea>
    </format>
    <format dxfId="74">
      <pivotArea outline="0" collapsedLevelsAreSubtotals="1" fieldPosition="0">
        <references count="1">
          <reference field="2" count="1" selected="0" defaultSubtotal="1">
            <x v="3"/>
          </reference>
        </references>
      </pivotArea>
    </format>
    <format dxfId="73">
      <pivotArea dataOnly="0" labelOnly="1" outline="0" fieldPosition="0">
        <references count="1">
          <reference field="2" count="1" defaultSubtotal="1">
            <x v="3"/>
          </reference>
        </references>
      </pivotArea>
    </format>
    <format dxfId="72">
      <pivotArea outline="0" collapsedLevelsAreSubtotals="1" fieldPosition="0">
        <references count="1">
          <reference field="2" count="1" selected="0" defaultSubtotal="1">
            <x v="1"/>
          </reference>
        </references>
      </pivotArea>
    </format>
    <format dxfId="71">
      <pivotArea dataOnly="0" labelOnly="1" outline="0" fieldPosition="0">
        <references count="1">
          <reference field="2" count="1" defaultSubtotal="1">
            <x v="1"/>
          </reference>
        </references>
      </pivotArea>
    </format>
    <format dxfId="70">
      <pivotArea outline="0" collapsedLevelsAreSubtotals="1" fieldPosition="0">
        <references count="1">
          <reference field="2" count="1" selected="0" defaultSubtotal="1">
            <x v="4"/>
          </reference>
        </references>
      </pivotArea>
    </format>
    <format dxfId="69">
      <pivotArea dataOnly="0" labelOnly="1" outline="0" fieldPosition="0">
        <references count="1">
          <reference field="2" count="1" defaultSubtotal="1">
            <x v="4"/>
          </reference>
        </references>
      </pivotArea>
    </format>
    <format dxfId="68">
      <pivotArea outline="0" collapsedLevelsAreSubtotals="1" fieldPosition="0">
        <references count="1">
          <reference field="2" count="1" selected="0" defaultSubtotal="1">
            <x v="4"/>
          </reference>
        </references>
      </pivotArea>
    </format>
    <format dxfId="67">
      <pivotArea dataOnly="0" labelOnly="1" outline="0" fieldPosition="0">
        <references count="1">
          <reference field="2" count="1" defaultSubtotal="1">
            <x v="4"/>
          </reference>
        </references>
      </pivotArea>
    </format>
    <format dxfId="66">
      <pivotArea outline="0" collapsedLevelsAreSubtotals="1" fieldPosition="0">
        <references count="1">
          <reference field="2" count="1" selected="0" defaultSubtotal="1">
            <x v="3"/>
          </reference>
        </references>
      </pivotArea>
    </format>
    <format dxfId="65">
      <pivotArea dataOnly="0" labelOnly="1" outline="0" fieldPosition="0">
        <references count="1">
          <reference field="2" count="1" defaultSubtotal="1">
            <x v="3"/>
          </reference>
        </references>
      </pivotArea>
    </format>
    <format dxfId="64">
      <pivotArea outline="0" collapsedLevelsAreSubtotals="1" fieldPosition="0">
        <references count="1">
          <reference field="2" count="1" selected="0" defaultSubtotal="1">
            <x v="1"/>
          </reference>
        </references>
      </pivotArea>
    </format>
    <format dxfId="63">
      <pivotArea dataOnly="0" labelOnly="1" outline="0" fieldPosition="0">
        <references count="1">
          <reference field="2" count="1" defaultSubtotal="1">
            <x v="1"/>
          </reference>
        </references>
      </pivotArea>
    </format>
    <format dxfId="62">
      <pivotArea outline="0" collapsedLevelsAreSubtotals="1" fieldPosition="0">
        <references count="2">
          <reference field="4294967294" count="4" selected="0">
            <x v="0"/>
            <x v="1"/>
            <x v="2"/>
            <x v="4"/>
          </reference>
          <reference field="2" count="1" selected="0" defaultSubtotal="1">
            <x v="0"/>
          </reference>
        </references>
      </pivotArea>
    </format>
    <format dxfId="61">
      <pivotArea dataOnly="0" labelOnly="1" outline="0" fieldPosition="0">
        <references count="1">
          <reference field="2" count="1">
            <x v="0"/>
          </reference>
        </references>
      </pivotArea>
    </format>
    <format dxfId="60">
      <pivotArea dataOnly="0" labelOnly="1" outline="0" fieldPosition="0">
        <references count="1">
          <reference field="2" count="1">
            <x v="1"/>
          </reference>
        </references>
      </pivotArea>
    </format>
    <format dxfId="59">
      <pivotArea dataOnly="0" labelOnly="1" outline="0" fieldPosition="0">
        <references count="1">
          <reference field="2" count="1">
            <x v="3"/>
          </reference>
        </references>
      </pivotArea>
    </format>
    <format dxfId="58">
      <pivotArea dataOnly="0" labelOnly="1" outline="0" fieldPosition="0">
        <references count="1">
          <reference field="2" count="1">
            <x v="4"/>
          </reference>
        </references>
      </pivotArea>
    </format>
    <format dxfId="57">
      <pivotArea outline="0" collapsedLevelsAreSubtotals="1" fieldPosition="0">
        <references count="7">
          <reference field="1" count="1" selected="0">
            <x v="2"/>
          </reference>
          <reference field="2" count="1" selected="0">
            <x v="0"/>
          </reference>
          <reference field="30" count="1" selected="0">
            <x v="3"/>
          </reference>
          <reference field="31" count="1" selected="0">
            <x v="26"/>
          </reference>
          <reference field="32" count="1" selected="0">
            <x v="1"/>
          </reference>
          <reference field="33" count="1" selected="0">
            <x v="1"/>
          </reference>
          <reference field="34" count="1" selected="0">
            <x v="1"/>
          </reference>
        </references>
      </pivotArea>
    </format>
    <format dxfId="56">
      <pivotArea dataOnly="0" labelOnly="1" outline="0" fieldPosition="0">
        <references count="1">
          <reference field="2" count="1">
            <x v="0"/>
          </reference>
        </references>
      </pivotArea>
    </format>
    <format dxfId="55">
      <pivotArea dataOnly="0" labelOnly="1" outline="0" fieldPosition="0">
        <references count="2">
          <reference field="1" count="1">
            <x v="2"/>
          </reference>
          <reference field="2" count="1" selected="0">
            <x v="0"/>
          </reference>
        </references>
      </pivotArea>
    </format>
    <format dxfId="54">
      <pivotArea dataOnly="0" labelOnly="1" outline="0" fieldPosition="0">
        <references count="3">
          <reference field="1" count="1" selected="0">
            <x v="2"/>
          </reference>
          <reference field="2" count="1" selected="0">
            <x v="0"/>
          </reference>
          <reference field="30" count="1">
            <x v="3"/>
          </reference>
        </references>
      </pivotArea>
    </format>
    <format dxfId="53">
      <pivotArea dataOnly="0" labelOnly="1" outline="0" fieldPosition="0">
        <references count="4">
          <reference field="1" count="1" selected="0">
            <x v="2"/>
          </reference>
          <reference field="2" count="1" selected="0">
            <x v="0"/>
          </reference>
          <reference field="30" count="1" selected="0">
            <x v="3"/>
          </reference>
          <reference field="31" count="1">
            <x v="26"/>
          </reference>
        </references>
      </pivotArea>
    </format>
    <format dxfId="52">
      <pivotArea dataOnly="0" labelOnly="1" outline="0" fieldPosition="0">
        <references count="5">
          <reference field="1" count="1" selected="0">
            <x v="2"/>
          </reference>
          <reference field="2" count="1" selected="0">
            <x v="0"/>
          </reference>
          <reference field="30" count="1" selected="0">
            <x v="3"/>
          </reference>
          <reference field="31" count="1" selected="0">
            <x v="26"/>
          </reference>
          <reference field="32" count="1">
            <x v="1"/>
          </reference>
        </references>
      </pivotArea>
    </format>
    <format dxfId="51">
      <pivotArea dataOnly="0" labelOnly="1" outline="0" fieldPosition="0">
        <references count="6">
          <reference field="1" count="1" selected="0">
            <x v="2"/>
          </reference>
          <reference field="2" count="1" selected="0">
            <x v="0"/>
          </reference>
          <reference field="30" count="1" selected="0">
            <x v="3"/>
          </reference>
          <reference field="31" count="1" selected="0">
            <x v="26"/>
          </reference>
          <reference field="32" count="1" selected="0">
            <x v="1"/>
          </reference>
          <reference field="33" count="1">
            <x v="1"/>
          </reference>
        </references>
      </pivotArea>
    </format>
    <format dxfId="50">
      <pivotArea dataOnly="0" labelOnly="1" outline="0" fieldPosition="0">
        <references count="7">
          <reference field="1" count="1" selected="0">
            <x v="2"/>
          </reference>
          <reference field="2" count="1" selected="0">
            <x v="0"/>
          </reference>
          <reference field="30" count="1" selected="0">
            <x v="3"/>
          </reference>
          <reference field="31" count="1" selected="0">
            <x v="26"/>
          </reference>
          <reference field="32" count="1" selected="0">
            <x v="1"/>
          </reference>
          <reference field="33" count="1" selected="0">
            <x v="1"/>
          </reference>
          <reference field="34" count="1">
            <x v="1"/>
          </reference>
        </references>
      </pivotArea>
    </format>
    <format dxfId="49">
      <pivotArea dataOnly="0" labelOnly="1" outline="0" fieldPosition="0">
        <references count="2">
          <reference field="1" count="5">
            <x v="2"/>
            <x v="13"/>
            <x v="21"/>
            <x v="24"/>
            <x v="41"/>
          </reference>
          <reference field="2" count="1" selected="0">
            <x v="0"/>
          </reference>
        </references>
      </pivotArea>
    </format>
    <format dxfId="48">
      <pivotArea outline="0" collapsedLevelsAreSubtotals="1" fieldPosition="0">
        <references count="1">
          <reference field="2" count="1" selected="0" defaultSubtotal="1">
            <x v="0"/>
          </reference>
        </references>
      </pivotArea>
    </format>
    <format dxfId="47">
      <pivotArea dataOnly="0" labelOnly="1" outline="0" fieldPosition="0">
        <references count="1">
          <reference field="2" count="1" defaultSubtotal="1">
            <x v="0"/>
          </reference>
        </references>
      </pivotArea>
    </format>
    <format dxfId="46">
      <pivotArea outline="0" collapsedLevelsAreSubtotals="1" fieldPosition="0">
        <references count="1">
          <reference field="2" count="1" selected="0" defaultSubtotal="1">
            <x v="0"/>
          </reference>
        </references>
      </pivotArea>
    </format>
    <format dxfId="45">
      <pivotArea dataOnly="0" labelOnly="1" outline="0" fieldPosition="0">
        <references count="1">
          <reference field="2" count="1" defaultSubtotal="1">
            <x v="0"/>
          </reference>
        </references>
      </pivotArea>
    </format>
    <format dxfId="44">
      <pivotArea dataOnly="0" labelOnly="1" outline="0" fieldPosition="0">
        <references count="1">
          <reference field="2" count="1" defaultSubtotal="1">
            <x v="0"/>
          </reference>
        </references>
      </pivotArea>
    </format>
    <format dxfId="43">
      <pivotArea dataOnly="0" labelOnly="1" outline="0" fieldPosition="0">
        <references count="3">
          <reference field="1" count="1" selected="0">
            <x v="45"/>
          </reference>
          <reference field="2" count="1" selected="0">
            <x v="4"/>
          </reference>
          <reference field="30" count="1">
            <x v="8"/>
          </reference>
        </references>
      </pivotArea>
    </format>
  </formats>
  <pivotTableStyleInfo name="PivotStyleLight16" showRowHeaders="1" showColHeaders="1" showRowStripes="0" showColStripes="0" showLastColumn="1"/>
  <extLst>
    <ext xmlns:x14="http://schemas.microsoft.com/office/spreadsheetml/2009/9/main" uri="{962EF5D1-5CA2-4c93-8EF4-DBF5C05439D2}">
      <x14:pivotTableDefinition xmlns:xm="http://schemas.microsoft.com/office/excel/2006/main" hideValuesRow="1"/>
    </ext>
  </extLst>
</pivotTableDefinition>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theme/themeOverride1.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2.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3.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4.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theme/themeOverride5.xml><?xml version="1.0" encoding="utf-8"?>
<a:themeOverride xmlns:a="http://schemas.openxmlformats.org/drawingml/2006/main">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Override>
</file>

<file path=xl/worksheets/_rels/sheet1.xml.rels><?xml version="1.0" encoding="UTF-8" standalone="yes"?>
<Relationships xmlns="http://schemas.openxmlformats.org/package/2006/relationships"><Relationship Id="rId8" Type="http://schemas.openxmlformats.org/officeDocument/2006/relationships/ctrlProp" Target="../ctrlProps/ctrlProp5.xml"/><Relationship Id="rId13" Type="http://schemas.openxmlformats.org/officeDocument/2006/relationships/ctrlProp" Target="../ctrlProps/ctrlProp10.xml"/><Relationship Id="rId18" Type="http://schemas.openxmlformats.org/officeDocument/2006/relationships/ctrlProp" Target="../ctrlProps/ctrlProp15.xml"/><Relationship Id="rId26" Type="http://schemas.openxmlformats.org/officeDocument/2006/relationships/ctrlProp" Target="../ctrlProps/ctrlProp23.xml"/><Relationship Id="rId3" Type="http://schemas.openxmlformats.org/officeDocument/2006/relationships/vmlDrawing" Target="../drawings/vmlDrawing1.vml"/><Relationship Id="rId21" Type="http://schemas.openxmlformats.org/officeDocument/2006/relationships/ctrlProp" Target="../ctrlProps/ctrlProp18.xml"/><Relationship Id="rId7" Type="http://schemas.openxmlformats.org/officeDocument/2006/relationships/ctrlProp" Target="../ctrlProps/ctrlProp4.xml"/><Relationship Id="rId12" Type="http://schemas.openxmlformats.org/officeDocument/2006/relationships/ctrlProp" Target="../ctrlProps/ctrlProp9.xml"/><Relationship Id="rId17" Type="http://schemas.openxmlformats.org/officeDocument/2006/relationships/ctrlProp" Target="../ctrlProps/ctrlProp14.xml"/><Relationship Id="rId25" Type="http://schemas.openxmlformats.org/officeDocument/2006/relationships/ctrlProp" Target="../ctrlProps/ctrlProp22.xml"/><Relationship Id="rId2" Type="http://schemas.openxmlformats.org/officeDocument/2006/relationships/drawing" Target="../drawings/drawing1.xml"/><Relationship Id="rId16" Type="http://schemas.openxmlformats.org/officeDocument/2006/relationships/ctrlProp" Target="../ctrlProps/ctrlProp13.xml"/><Relationship Id="rId20" Type="http://schemas.openxmlformats.org/officeDocument/2006/relationships/ctrlProp" Target="../ctrlProps/ctrlProp17.xml"/><Relationship Id="rId1" Type="http://schemas.openxmlformats.org/officeDocument/2006/relationships/printerSettings" Target="../printerSettings/printerSettings1.bin"/><Relationship Id="rId6" Type="http://schemas.openxmlformats.org/officeDocument/2006/relationships/ctrlProp" Target="../ctrlProps/ctrlProp3.xml"/><Relationship Id="rId11" Type="http://schemas.openxmlformats.org/officeDocument/2006/relationships/ctrlProp" Target="../ctrlProps/ctrlProp8.xml"/><Relationship Id="rId24" Type="http://schemas.openxmlformats.org/officeDocument/2006/relationships/ctrlProp" Target="../ctrlProps/ctrlProp21.xml"/><Relationship Id="rId5" Type="http://schemas.openxmlformats.org/officeDocument/2006/relationships/ctrlProp" Target="../ctrlProps/ctrlProp2.xml"/><Relationship Id="rId15" Type="http://schemas.openxmlformats.org/officeDocument/2006/relationships/ctrlProp" Target="../ctrlProps/ctrlProp12.xml"/><Relationship Id="rId23" Type="http://schemas.openxmlformats.org/officeDocument/2006/relationships/ctrlProp" Target="../ctrlProps/ctrlProp20.xml"/><Relationship Id="rId28" Type="http://schemas.openxmlformats.org/officeDocument/2006/relationships/ctrlProp" Target="../ctrlProps/ctrlProp25.xml"/><Relationship Id="rId10" Type="http://schemas.openxmlformats.org/officeDocument/2006/relationships/ctrlProp" Target="../ctrlProps/ctrlProp7.xml"/><Relationship Id="rId19" Type="http://schemas.openxmlformats.org/officeDocument/2006/relationships/ctrlProp" Target="../ctrlProps/ctrlProp16.xml"/><Relationship Id="rId4" Type="http://schemas.openxmlformats.org/officeDocument/2006/relationships/ctrlProp" Target="../ctrlProps/ctrlProp1.xml"/><Relationship Id="rId9" Type="http://schemas.openxmlformats.org/officeDocument/2006/relationships/ctrlProp" Target="../ctrlProps/ctrlProp6.xml"/><Relationship Id="rId14" Type="http://schemas.openxmlformats.org/officeDocument/2006/relationships/ctrlProp" Target="../ctrlProps/ctrlProp11.xml"/><Relationship Id="rId22" Type="http://schemas.openxmlformats.org/officeDocument/2006/relationships/ctrlProp" Target="../ctrlProps/ctrlProp19.xml"/><Relationship Id="rId27" Type="http://schemas.openxmlformats.org/officeDocument/2006/relationships/ctrlProp" Target="../ctrlProps/ctrlProp24.x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ivotTable" Target="../pivotTables/pivotTable4.xml"/></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2" Type="http://schemas.openxmlformats.org/officeDocument/2006/relationships/printerSettings" Target="../printerSettings/printerSettings16.bin"/><Relationship Id="rId1" Type="http://schemas.openxmlformats.org/officeDocument/2006/relationships/pivotTable" Target="../pivotTables/pivotTable5.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25.xml"/></Relationships>
</file>

<file path=xl/worksheets/_rels/sheet2.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6.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5.vml"/><Relationship Id="rId2" Type="http://schemas.openxmlformats.org/officeDocument/2006/relationships/drawing" Target="../drawings/drawing9.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printerSettings" Target="../printerSettings/printerSettings6.bin"/><Relationship Id="rId1" Type="http://schemas.openxmlformats.org/officeDocument/2006/relationships/pivotTable" Target="../pivotTables/pivotTable1.xml"/></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drawing" Target="../drawings/drawing14.xml"/><Relationship Id="rId2" Type="http://schemas.openxmlformats.org/officeDocument/2006/relationships/printerSettings" Target="../printerSettings/printerSettings8.bin"/><Relationship Id="rId1" Type="http://schemas.openxmlformats.org/officeDocument/2006/relationships/pivotTable" Target="../pivotTables/pivotTable2.xml"/></Relationships>
</file>

<file path=xl/worksheets/_rels/sheet9.xml.rels><?xml version="1.0" encoding="UTF-8" standalone="yes"?>
<Relationships xmlns="http://schemas.openxmlformats.org/package/2006/relationships"><Relationship Id="rId3" Type="http://schemas.openxmlformats.org/officeDocument/2006/relationships/drawing" Target="../drawings/drawing15.xml"/><Relationship Id="rId2" Type="http://schemas.openxmlformats.org/officeDocument/2006/relationships/printerSettings" Target="../printerSettings/printerSettings9.bin"/><Relationship Id="rId1" Type="http://schemas.openxmlformats.org/officeDocument/2006/relationships/pivotTable" Target="../pivotTables/pivotTable3.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Hoja1">
    <pageSetUpPr fitToPage="1"/>
  </sheetPr>
  <dimension ref="A1:AC59"/>
  <sheetViews>
    <sheetView showGridLines="0" showZeros="0" showWhiteSpace="0" zoomScale="150" zoomScaleNormal="150" workbookViewId="0"/>
  </sheetViews>
  <sheetFormatPr baseColWidth="10" defaultColWidth="0" defaultRowHeight="0" customHeight="1" zeroHeight="1" x14ac:dyDescent="0.2"/>
  <cols>
    <col min="1" max="1" width="2.140625" style="2" customWidth="1"/>
    <col min="2" max="2" width="8.5703125" style="2" customWidth="1"/>
    <col min="3" max="4" width="10.140625" style="2" customWidth="1"/>
    <col min="5" max="5" width="7.28515625" style="2" customWidth="1"/>
    <col min="6" max="6" width="6" style="2" customWidth="1"/>
    <col min="7" max="7" width="5.5703125" style="2" customWidth="1"/>
    <col min="8" max="8" width="8" style="2" customWidth="1"/>
    <col min="9" max="9" width="4.85546875" style="2" customWidth="1"/>
    <col min="10" max="10" width="7.7109375" style="2" customWidth="1"/>
    <col min="11" max="11" width="6.7109375" style="2" customWidth="1"/>
    <col min="12" max="12" width="8.42578125" style="2" bestFit="1" customWidth="1"/>
    <col min="13" max="13" width="7.5703125" style="2" customWidth="1"/>
    <col min="14" max="14" width="8.7109375" style="2" customWidth="1"/>
    <col min="15" max="15" width="8.42578125" style="2" customWidth="1"/>
    <col min="16" max="16" width="3" style="2" customWidth="1"/>
    <col min="17" max="17" width="6" style="2" hidden="1" customWidth="1"/>
    <col min="18" max="19" width="4.7109375" style="2" hidden="1" customWidth="1"/>
    <col min="20" max="16384" width="11.42578125" style="2" hidden="1"/>
  </cols>
  <sheetData>
    <row r="1" spans="1:29" ht="11.25" x14ac:dyDescent="0.2"/>
    <row r="2" spans="1:29" ht="15" x14ac:dyDescent="0.25">
      <c r="A2" s="731" t="s">
        <v>0</v>
      </c>
      <c r="B2" s="731"/>
      <c r="C2" s="731"/>
      <c r="D2" s="731"/>
      <c r="E2" s="731"/>
      <c r="F2" s="731"/>
      <c r="G2" s="731"/>
      <c r="H2" s="731"/>
      <c r="I2" s="731"/>
      <c r="J2" s="731"/>
      <c r="K2" s="731"/>
      <c r="L2" s="731"/>
      <c r="M2" s="731"/>
      <c r="N2" s="731"/>
      <c r="O2" s="731"/>
      <c r="P2" s="731"/>
    </row>
    <row r="3" spans="1:29" ht="11.25" x14ac:dyDescent="0.2"/>
    <row r="4" spans="1:29" ht="15" customHeight="1" x14ac:dyDescent="0.2">
      <c r="A4" s="732" t="s">
        <v>504</v>
      </c>
      <c r="B4" s="732"/>
      <c r="C4" s="732"/>
      <c r="D4" s="732"/>
      <c r="E4" s="732"/>
      <c r="F4" s="732"/>
      <c r="G4" s="732"/>
      <c r="H4" s="732"/>
      <c r="I4" s="732"/>
      <c r="J4" s="732"/>
      <c r="K4" s="732"/>
      <c r="L4" s="732"/>
      <c r="M4" s="732"/>
      <c r="N4" s="732"/>
      <c r="O4" s="732"/>
      <c r="P4" s="732"/>
    </row>
    <row r="5" spans="1:29" ht="15" customHeight="1" x14ac:dyDescent="0.2"/>
    <row r="6" spans="1:29" ht="13.5" customHeight="1" thickBot="1" x14ac:dyDescent="0.25">
      <c r="A6" s="3"/>
      <c r="B6" s="733" t="s">
        <v>1</v>
      </c>
      <c r="C6" s="733"/>
      <c r="D6" s="733"/>
      <c r="E6" s="733"/>
      <c r="F6" s="733"/>
      <c r="G6" s="733"/>
      <c r="H6" s="733"/>
      <c r="I6" s="733"/>
      <c r="J6" s="733"/>
      <c r="K6" s="733"/>
      <c r="L6" s="733"/>
      <c r="M6" s="733"/>
      <c r="N6" s="733"/>
      <c r="O6" s="733"/>
      <c r="P6" s="3"/>
    </row>
    <row r="7" spans="1:29" s="269" customFormat="1" ht="3.75" customHeight="1" x14ac:dyDescent="0.25">
      <c r="A7" s="268"/>
    </row>
    <row r="8" spans="1:29" ht="21.75" customHeight="1" x14ac:dyDescent="0.2">
      <c r="A8" s="3"/>
      <c r="B8" s="734" t="s">
        <v>2</v>
      </c>
      <c r="C8" s="735"/>
      <c r="D8" s="735"/>
      <c r="E8" s="736"/>
      <c r="F8" s="736"/>
      <c r="G8" s="736"/>
      <c r="H8" s="736"/>
      <c r="I8" s="736"/>
      <c r="J8" s="736"/>
      <c r="K8" s="736"/>
      <c r="L8" s="736"/>
      <c r="M8" s="736"/>
      <c r="N8" s="736"/>
      <c r="O8" s="736"/>
      <c r="P8" s="232"/>
    </row>
    <row r="9" spans="1:29" s="3" customFormat="1" ht="2.25" customHeight="1" x14ac:dyDescent="0.2">
      <c r="A9" s="729"/>
      <c r="B9" s="729"/>
      <c r="C9" s="729"/>
      <c r="D9" s="729"/>
      <c r="E9" s="729"/>
      <c r="F9" s="729"/>
      <c r="G9" s="729"/>
      <c r="H9" s="729"/>
      <c r="I9" s="729"/>
      <c r="J9" s="729"/>
      <c r="K9" s="729"/>
      <c r="L9" s="729"/>
      <c r="M9" s="729"/>
      <c r="N9" s="729"/>
      <c r="O9" s="729"/>
      <c r="P9" s="730"/>
    </row>
    <row r="10" spans="1:29" s="48" customFormat="1" ht="24" customHeight="1" x14ac:dyDescent="0.25">
      <c r="A10" s="223"/>
      <c r="B10" s="734" t="s">
        <v>3</v>
      </c>
      <c r="C10" s="735"/>
      <c r="D10" s="735"/>
      <c r="E10" s="736" t="s">
        <v>96</v>
      </c>
      <c r="F10" s="736"/>
      <c r="G10" s="736"/>
      <c r="H10" s="736"/>
      <c r="I10" s="736"/>
      <c r="J10" s="736"/>
      <c r="K10" s="736"/>
      <c r="L10" s="736"/>
      <c r="M10" s="736"/>
      <c r="N10" s="736"/>
      <c r="O10" s="736"/>
      <c r="P10" s="299"/>
    </row>
    <row r="11" spans="1:29" s="3" customFormat="1" ht="2.25" customHeight="1" x14ac:dyDescent="0.2">
      <c r="A11" s="729"/>
      <c r="B11" s="729"/>
      <c r="C11" s="729"/>
      <c r="D11" s="729"/>
      <c r="E11" s="729"/>
      <c r="F11" s="729"/>
      <c r="G11" s="729"/>
      <c r="H11" s="729"/>
      <c r="I11" s="729"/>
      <c r="J11" s="729"/>
      <c r="K11" s="729"/>
      <c r="L11" s="729"/>
      <c r="M11" s="729"/>
      <c r="N11" s="729"/>
      <c r="O11" s="729"/>
      <c r="P11" s="730"/>
    </row>
    <row r="12" spans="1:29" ht="11.25" x14ac:dyDescent="0.2">
      <c r="A12" s="3"/>
      <c r="B12" s="734" t="s">
        <v>4</v>
      </c>
      <c r="C12" s="735"/>
      <c r="D12" s="735"/>
      <c r="E12" s="737"/>
      <c r="F12" s="737"/>
      <c r="G12" s="737"/>
      <c r="H12" s="737"/>
      <c r="I12" s="737"/>
      <c r="J12" s="737"/>
      <c r="K12" s="737"/>
      <c r="L12" s="737"/>
      <c r="M12" s="737"/>
      <c r="N12" s="737"/>
      <c r="O12" s="737"/>
      <c r="P12" s="232"/>
    </row>
    <row r="13" spans="1:29" s="3" customFormat="1" ht="2.25" customHeight="1" x14ac:dyDescent="0.2">
      <c r="A13" s="729"/>
      <c r="B13" s="729"/>
      <c r="C13" s="729"/>
      <c r="D13" s="729"/>
      <c r="E13" s="729"/>
      <c r="F13" s="729"/>
      <c r="G13" s="729"/>
      <c r="H13" s="729"/>
      <c r="I13" s="729"/>
      <c r="J13" s="729"/>
      <c r="K13" s="729"/>
      <c r="L13" s="729"/>
      <c r="M13" s="729"/>
      <c r="N13" s="729"/>
      <c r="O13" s="729"/>
      <c r="P13" s="730"/>
    </row>
    <row r="14" spans="1:29" ht="11.25" x14ac:dyDescent="0.2">
      <c r="A14" s="3"/>
      <c r="B14" s="734" t="s">
        <v>5</v>
      </c>
      <c r="C14" s="735"/>
      <c r="D14" s="735"/>
      <c r="E14" s="737" t="str">
        <f>IFERROR(VLOOKUP($E$8,matriz!$C$5:$AV$181,2,0),"")</f>
        <v/>
      </c>
      <c r="F14" s="737"/>
      <c r="G14" s="737"/>
      <c r="H14" s="737"/>
      <c r="I14" s="737"/>
      <c r="J14" s="737"/>
      <c r="K14" s="737"/>
      <c r="L14" s="737"/>
      <c r="M14" s="737"/>
      <c r="N14" s="737"/>
      <c r="O14" s="737"/>
      <c r="P14" s="232"/>
      <c r="U14" s="2" t="s">
        <v>505</v>
      </c>
      <c r="V14" s="2" t="s">
        <v>506</v>
      </c>
      <c r="W14" s="2" t="s">
        <v>507</v>
      </c>
      <c r="X14" s="2" t="s">
        <v>508</v>
      </c>
      <c r="Y14" s="2" t="s">
        <v>509</v>
      </c>
      <c r="Z14" s="2" t="s">
        <v>510</v>
      </c>
      <c r="AA14" s="2" t="s">
        <v>511</v>
      </c>
      <c r="AB14" s="2" t="s">
        <v>512</v>
      </c>
      <c r="AC14" s="2" t="s">
        <v>513</v>
      </c>
    </row>
    <row r="15" spans="1:29" ht="1.5" customHeight="1" x14ac:dyDescent="0.2">
      <c r="A15" s="3"/>
      <c r="B15" s="729"/>
      <c r="C15" s="729"/>
      <c r="D15" s="729"/>
      <c r="E15" s="729"/>
      <c r="F15" s="729"/>
      <c r="G15" s="729"/>
      <c r="H15" s="729"/>
      <c r="I15" s="729"/>
      <c r="J15" s="729"/>
      <c r="K15" s="729"/>
      <c r="L15" s="729"/>
      <c r="M15" s="729"/>
      <c r="N15" s="729"/>
      <c r="O15" s="729"/>
      <c r="P15" s="232"/>
    </row>
    <row r="16" spans="1:29" ht="12" thickBot="1" x14ac:dyDescent="0.25">
      <c r="A16" s="3"/>
      <c r="B16" s="743" t="s">
        <v>6</v>
      </c>
      <c r="C16" s="744"/>
      <c r="D16" s="745"/>
      <c r="E16" s="223"/>
      <c r="G16" s="223"/>
      <c r="H16" s="270"/>
      <c r="I16" s="223"/>
      <c r="J16" s="270"/>
      <c r="K16" s="223"/>
      <c r="L16" s="270"/>
      <c r="M16" s="223"/>
      <c r="N16" s="300"/>
      <c r="O16" s="300"/>
      <c r="P16" s="232"/>
      <c r="Z16" s="2">
        <v>3</v>
      </c>
      <c r="AA16" s="2">
        <v>1</v>
      </c>
    </row>
    <row r="17" spans="1:18" ht="23.25" customHeight="1" thickBot="1" x14ac:dyDescent="0.25">
      <c r="A17" s="3"/>
      <c r="B17" s="271"/>
      <c r="C17" s="271"/>
      <c r="D17" s="271"/>
      <c r="E17" s="223"/>
      <c r="F17" s="271"/>
      <c r="G17" s="271"/>
      <c r="H17" s="272"/>
      <c r="I17" s="271"/>
      <c r="J17" s="271"/>
      <c r="K17" s="271"/>
      <c r="L17" s="271"/>
      <c r="M17" s="273"/>
      <c r="N17" s="746"/>
      <c r="O17" s="746"/>
      <c r="P17" s="232"/>
    </row>
    <row r="18" spans="1:18" ht="26.25" customHeight="1" x14ac:dyDescent="0.2">
      <c r="A18" s="3"/>
      <c r="B18" s="738" t="s">
        <v>10</v>
      </c>
      <c r="C18" s="739"/>
      <c r="D18" s="740" t="s">
        <v>11</v>
      </c>
      <c r="E18" s="739"/>
      <c r="F18" s="740" t="s">
        <v>12</v>
      </c>
      <c r="G18" s="741"/>
      <c r="H18" s="741"/>
      <c r="I18" s="739"/>
      <c r="J18" s="740" t="s">
        <v>13</v>
      </c>
      <c r="K18" s="741"/>
      <c r="L18" s="739"/>
      <c r="M18" s="740" t="s">
        <v>14</v>
      </c>
      <c r="N18" s="741"/>
      <c r="O18" s="742"/>
      <c r="P18" s="232"/>
    </row>
    <row r="19" spans="1:18" ht="45.75" customHeight="1" x14ac:dyDescent="0.2">
      <c r="A19" s="3"/>
      <c r="B19" s="747" t="str">
        <f>IFERROR(VLOOKUP($E$8,matriz!$C$5:$AV$181,9,0),"")</f>
        <v/>
      </c>
      <c r="C19" s="748" t="e">
        <f>VLOOKUP($E$6,matriz!$C$5:$AV$181,2,0)</f>
        <v>#N/A</v>
      </c>
      <c r="D19" s="751" t="str">
        <f>IFERROR(VLOOKUP($E$8,matriz!$C$5:$AV$181,10,0),"")</f>
        <v/>
      </c>
      <c r="E19" s="751" t="e">
        <f>VLOOKUP($E$6,matriz!$C$5:$AV$181,2,0)</f>
        <v>#N/A</v>
      </c>
      <c r="F19" s="753" t="str">
        <f>IFERROR(VLOOKUP($E$8,matriz!$C$5:$AV$181,11,0),"")</f>
        <v/>
      </c>
      <c r="G19" s="754" t="e">
        <f>VLOOKUP($E$6,matriz!$C$5:$AV$181,2,0)</f>
        <v>#N/A</v>
      </c>
      <c r="H19" s="754" t="e">
        <f>VLOOKUP($E$6,matriz!$C$5:$AV$181,10,0)</f>
        <v>#N/A</v>
      </c>
      <c r="I19" s="755" t="e">
        <f>VLOOKUP($E$6,matriz!$C$5:$AV$181,2,0)</f>
        <v>#N/A</v>
      </c>
      <c r="J19" s="756" t="str">
        <f>IFERROR(VLOOKUP($E$8,matriz!$C$5:$AV$181,13,0),"")</f>
        <v/>
      </c>
      <c r="K19" s="756" t="e">
        <f>VLOOKUP($E$6,matriz!$C$5:$AV$181,2,0)</f>
        <v>#N/A</v>
      </c>
      <c r="L19" s="756" t="e">
        <f>VLOOKUP($E$6,matriz!$C$5:$AV$181,2,0)</f>
        <v>#N/A</v>
      </c>
      <c r="M19" s="757" t="str">
        <f>IFERROR(VLOOKUP($E$8,matriz!$C$5:$AV$181,15,0),"")</f>
        <v/>
      </c>
      <c r="N19" s="758" t="e">
        <f>VLOOKUP($E$6,matriz!$C$5:$AV$181,2,0)</f>
        <v>#N/A</v>
      </c>
      <c r="O19" s="759" t="e">
        <f>VLOOKUP($E$6,matriz!$C$5:$AV$181,2,0)</f>
        <v>#N/A</v>
      </c>
      <c r="P19" s="232"/>
    </row>
    <row r="20" spans="1:18" ht="30" customHeight="1" thickBot="1" x14ac:dyDescent="0.25">
      <c r="A20" s="3"/>
      <c r="B20" s="749" t="e">
        <f>VLOOKUP($E$6,matriz!$C$5:$AV$181,2,0)</f>
        <v>#N/A</v>
      </c>
      <c r="C20" s="750" t="e">
        <f>VLOOKUP($E$6,matriz!$C$5:$AV$181,2,0)</f>
        <v>#N/A</v>
      </c>
      <c r="D20" s="752" t="e">
        <f>VLOOKUP($E$6,matriz!$C$5:$AV$181,2,0)</f>
        <v>#N/A</v>
      </c>
      <c r="E20" s="752" t="e">
        <f>VLOOKUP($E$6,matriz!$C$5:$AV$181,2,0)</f>
        <v>#N/A</v>
      </c>
      <c r="F20" s="753" t="str">
        <f>IFERROR(VLOOKUP($E$8,matriz!$C$5:$AV$181,12,0),"")</f>
        <v/>
      </c>
      <c r="G20" s="754" t="e">
        <f>VLOOKUP($E$6,matriz!$C$5:$AV$181,2,0)</f>
        <v>#N/A</v>
      </c>
      <c r="H20" s="754" t="e">
        <f>VLOOKUP($E$6,matriz!$C$5:$AV$181,2,0)</f>
        <v>#N/A</v>
      </c>
      <c r="I20" s="755" t="e">
        <f>VLOOKUP($E$6,matriz!$C$5:$AV$181,2,0)</f>
        <v>#N/A</v>
      </c>
      <c r="J20" s="760" t="str">
        <f>IFERROR(VLOOKUP($E$8,matriz!$C$5:$AV$181,14,0),"")</f>
        <v/>
      </c>
      <c r="K20" s="760" t="e">
        <f>VLOOKUP($E$6,matriz!$C$5:$AV$181,2,0)</f>
        <v>#N/A</v>
      </c>
      <c r="L20" s="760" t="e">
        <f>VLOOKUP($E$6,matriz!$C$5:$AV$181,2,0)</f>
        <v>#N/A</v>
      </c>
      <c r="M20" s="757" t="str">
        <f>IFERROR(VLOOKUP($E$8,matriz!$C$5:$AV$181,16,0),"")</f>
        <v/>
      </c>
      <c r="N20" s="758" t="e">
        <f>VLOOKUP($E$6,matriz!$C$5:$AV$181,2,0)</f>
        <v>#N/A</v>
      </c>
      <c r="O20" s="759" t="e">
        <f>VLOOKUP($E$6,matriz!$C$5:$AV$181,2,0)</f>
        <v>#N/A</v>
      </c>
      <c r="P20" s="232"/>
    </row>
    <row r="21" spans="1:18" ht="7.5" customHeight="1" thickBot="1" x14ac:dyDescent="0.25">
      <c r="A21" s="3"/>
      <c r="B21" s="765"/>
      <c r="C21" s="765"/>
      <c r="D21" s="765"/>
      <c r="E21" s="765"/>
      <c r="F21" s="765"/>
      <c r="G21" s="765"/>
      <c r="H21" s="765"/>
      <c r="I21" s="765"/>
      <c r="J21" s="765"/>
      <c r="K21" s="765"/>
      <c r="L21" s="765"/>
      <c r="M21" s="765"/>
      <c r="N21" s="765"/>
      <c r="O21" s="765"/>
      <c r="P21" s="232"/>
    </row>
    <row r="22" spans="1:18" ht="39" customHeight="1" thickBot="1" x14ac:dyDescent="0.25">
      <c r="A22" s="3"/>
      <c r="B22" s="766" t="s">
        <v>15</v>
      </c>
      <c r="C22" s="767"/>
      <c r="D22" s="768" t="s">
        <v>99</v>
      </c>
      <c r="E22" s="769"/>
      <c r="F22" s="770"/>
      <c r="G22" s="771"/>
      <c r="H22" s="771"/>
      <c r="I22" s="772"/>
      <c r="J22" s="773" t="s">
        <v>16</v>
      </c>
      <c r="K22" s="774"/>
      <c r="L22" s="775"/>
      <c r="M22" s="776" t="s">
        <v>99</v>
      </c>
      <c r="N22" s="777"/>
      <c r="O22" s="778"/>
      <c r="P22" s="232"/>
    </row>
    <row r="23" spans="1:18" ht="13.5" customHeight="1" x14ac:dyDescent="1.75">
      <c r="A23" s="3"/>
      <c r="B23" s="301">
        <f>IF(E23="Constante","&amp;",)</f>
        <v>0</v>
      </c>
      <c r="C23" s="288"/>
      <c r="D23" s="289"/>
      <c r="E23" s="289"/>
      <c r="F23" s="290"/>
      <c r="G23" s="290"/>
      <c r="H23" s="290"/>
      <c r="I23" s="290"/>
      <c r="J23" s="291"/>
      <c r="K23" s="291"/>
      <c r="L23" s="291"/>
      <c r="M23" s="292"/>
      <c r="N23" s="292"/>
      <c r="O23" s="292"/>
      <c r="P23" s="232"/>
    </row>
    <row r="24" spans="1:18" ht="12" customHeight="1" x14ac:dyDescent="0.2">
      <c r="A24" s="3"/>
      <c r="C24" s="288"/>
      <c r="D24" s="289"/>
      <c r="E24" s="289"/>
      <c r="F24" s="290"/>
      <c r="G24" s="290"/>
      <c r="H24" s="290"/>
      <c r="I24" s="290"/>
      <c r="J24" s="291"/>
      <c r="K24" s="291"/>
      <c r="L24" s="291"/>
      <c r="M24" s="292"/>
      <c r="N24" s="292"/>
      <c r="O24" s="292"/>
      <c r="P24" s="232"/>
    </row>
    <row r="25" spans="1:18" ht="60.75" customHeight="1" x14ac:dyDescent="0.2">
      <c r="A25" s="3"/>
      <c r="B25" s="293"/>
      <c r="C25" s="293"/>
      <c r="D25" s="294"/>
      <c r="E25" s="294"/>
      <c r="F25" s="290"/>
      <c r="G25" s="295"/>
      <c r="H25" s="295"/>
      <c r="I25" s="295"/>
      <c r="J25" s="296"/>
      <c r="K25" s="296"/>
      <c r="L25" s="296"/>
      <c r="M25" s="292"/>
      <c r="N25" s="297"/>
      <c r="O25" s="297"/>
      <c r="P25" s="232"/>
    </row>
    <row r="26" spans="1:18" s="276" customFormat="1" ht="17.25" customHeight="1" thickBot="1" x14ac:dyDescent="0.3">
      <c r="A26" s="275"/>
      <c r="B26" s="761"/>
      <c r="C26" s="761"/>
      <c r="D26" s="761"/>
      <c r="E26" s="761"/>
      <c r="F26" s="761"/>
      <c r="G26" s="761"/>
      <c r="H26" s="761"/>
      <c r="I26" s="761"/>
      <c r="J26" s="761"/>
      <c r="K26" s="761"/>
      <c r="L26" s="761"/>
      <c r="M26" s="761"/>
      <c r="N26" s="761"/>
      <c r="O26" s="761"/>
      <c r="P26" s="274"/>
      <c r="Q26" s="269"/>
    </row>
    <row r="27" spans="1:18" ht="24" customHeight="1" x14ac:dyDescent="0.2">
      <c r="A27" s="3"/>
      <c r="B27" s="762" t="s">
        <v>514</v>
      </c>
      <c r="C27" s="763"/>
      <c r="D27" s="763"/>
      <c r="E27" s="764"/>
      <c r="F27" s="3"/>
      <c r="G27" s="762" t="s">
        <v>515</v>
      </c>
      <c r="H27" s="763"/>
      <c r="I27" s="763"/>
      <c r="J27" s="764"/>
      <c r="K27" s="3"/>
      <c r="L27" s="762" t="s">
        <v>516</v>
      </c>
      <c r="M27" s="763"/>
      <c r="N27" s="763"/>
      <c r="O27" s="764"/>
      <c r="P27" s="232"/>
    </row>
    <row r="28" spans="1:18" ht="19.5" customHeight="1" thickBot="1" x14ac:dyDescent="0.25">
      <c r="A28" s="3"/>
      <c r="B28" s="779"/>
      <c r="C28" s="780"/>
      <c r="D28" s="780"/>
      <c r="E28" s="781"/>
      <c r="F28" s="3"/>
      <c r="G28" s="779"/>
      <c r="H28" s="780"/>
      <c r="I28" s="780"/>
      <c r="J28" s="781"/>
      <c r="K28" s="3"/>
      <c r="L28" s="779"/>
      <c r="M28" s="780"/>
      <c r="N28" s="780"/>
      <c r="O28" s="781"/>
      <c r="P28" s="232"/>
    </row>
    <row r="29" spans="1:18" ht="10.5" customHeight="1" x14ac:dyDescent="0.2">
      <c r="A29" s="3"/>
      <c r="B29" s="729"/>
      <c r="C29" s="729"/>
      <c r="D29" s="729"/>
      <c r="E29" s="729"/>
      <c r="F29" s="729"/>
      <c r="G29" s="729"/>
      <c r="H29" s="729"/>
      <c r="I29" s="729"/>
      <c r="J29" s="729"/>
      <c r="K29" s="729"/>
      <c r="L29" s="729"/>
      <c r="M29" s="729"/>
      <c r="N29" s="729"/>
      <c r="O29" s="729"/>
      <c r="P29" s="232"/>
    </row>
    <row r="30" spans="1:18" s="269" customFormat="1" ht="15.75" thickBot="1" x14ac:dyDescent="0.3">
      <c r="A30" s="268"/>
      <c r="B30" s="733" t="s">
        <v>517</v>
      </c>
      <c r="C30" s="733"/>
      <c r="D30" s="733"/>
      <c r="E30" s="733"/>
      <c r="F30" s="733"/>
      <c r="G30" s="733"/>
      <c r="H30" s="733"/>
      <c r="I30" s="733"/>
      <c r="J30" s="733"/>
      <c r="K30" s="733"/>
      <c r="L30" s="733"/>
      <c r="M30" s="733"/>
      <c r="N30" s="733"/>
      <c r="O30" s="733"/>
      <c r="P30" s="274"/>
    </row>
    <row r="31" spans="1:18" s="278" customFormat="1" ht="6" customHeight="1" thickBot="1" x14ac:dyDescent="0.3">
      <c r="A31" s="277"/>
      <c r="G31" s="269"/>
      <c r="H31" s="269"/>
      <c r="I31" s="269"/>
      <c r="J31" s="269"/>
      <c r="K31" s="269"/>
      <c r="L31" s="269"/>
      <c r="M31" s="269"/>
      <c r="N31" s="269"/>
      <c r="O31" s="269"/>
      <c r="P31" s="279"/>
      <c r="Q31" s="280"/>
      <c r="R31" s="280"/>
    </row>
    <row r="32" spans="1:18" s="48" customFormat="1" ht="11.25" customHeight="1" x14ac:dyDescent="0.25">
      <c r="A32" s="223"/>
      <c r="B32" s="782" t="s">
        <v>811</v>
      </c>
      <c r="C32" s="782"/>
      <c r="D32" s="782"/>
      <c r="E32" s="782"/>
      <c r="F32" s="782"/>
      <c r="G32" s="782"/>
      <c r="H32" s="782"/>
      <c r="I32" s="782"/>
      <c r="J32" s="782"/>
      <c r="K32" s="782"/>
      <c r="L32" s="782"/>
      <c r="M32" s="782"/>
      <c r="N32" s="782"/>
      <c r="O32" s="782"/>
      <c r="P32" s="281"/>
      <c r="Q32" s="282"/>
      <c r="R32" s="282"/>
    </row>
    <row r="33" spans="1:18" s="48" customFormat="1" ht="26.25" customHeight="1" x14ac:dyDescent="0.25">
      <c r="A33" s="223"/>
      <c r="I33"/>
      <c r="J33"/>
      <c r="K33"/>
      <c r="L33"/>
      <c r="M33"/>
      <c r="N33"/>
      <c r="O33"/>
      <c r="P33" s="281"/>
      <c r="Q33" s="282"/>
      <c r="R33" s="282"/>
    </row>
    <row r="34" spans="1:18" s="48" customFormat="1" ht="15" x14ac:dyDescent="0.25">
      <c r="A34" s="223"/>
      <c r="B34" s="270"/>
      <c r="C34" s="298" t="s">
        <v>520</v>
      </c>
      <c r="F34" s="283">
        <v>2016</v>
      </c>
      <c r="G34" s="3"/>
      <c r="H34" s="283">
        <v>2017</v>
      </c>
      <c r="I34"/>
      <c r="J34" s="283">
        <v>2018</v>
      </c>
      <c r="L34" s="283">
        <v>2019</v>
      </c>
      <c r="M34"/>
      <c r="N34" s="283">
        <v>2020</v>
      </c>
      <c r="O34"/>
      <c r="P34" s="281"/>
      <c r="Q34" s="282"/>
      <c r="R34" s="282"/>
    </row>
    <row r="35" spans="1:18" ht="15" x14ac:dyDescent="0.25">
      <c r="A35" s="3"/>
      <c r="B35" s="270"/>
      <c r="C35" s="270"/>
      <c r="F35" s="698"/>
      <c r="G35" s="48"/>
      <c r="H35" s="698"/>
      <c r="I35" s="48"/>
      <c r="J35" s="698"/>
      <c r="K35" s="48"/>
      <c r="L35" s="698"/>
      <c r="M35"/>
      <c r="N35" s="698"/>
      <c r="O35"/>
      <c r="P35" s="232"/>
    </row>
    <row r="36" spans="1:18" ht="15" x14ac:dyDescent="0.25">
      <c r="A36" s="3"/>
      <c r="B36" s="270"/>
      <c r="C36" s="270"/>
      <c r="I36"/>
      <c r="J36"/>
      <c r="K36"/>
      <c r="L36"/>
      <c r="M36"/>
      <c r="N36"/>
      <c r="O36"/>
      <c r="P36" s="232"/>
    </row>
    <row r="37" spans="1:18" ht="15" x14ac:dyDescent="0.25">
      <c r="A37" s="3"/>
      <c r="B37" s="270"/>
      <c r="C37" s="270"/>
      <c r="I37"/>
      <c r="J37"/>
      <c r="K37"/>
      <c r="L37"/>
      <c r="M37"/>
      <c r="N37"/>
      <c r="O37"/>
      <c r="P37" s="232"/>
    </row>
    <row r="38" spans="1:18" ht="13.5" customHeight="1" x14ac:dyDescent="0.25">
      <c r="A38" s="3"/>
      <c r="I38"/>
      <c r="J38"/>
      <c r="K38"/>
      <c r="L38"/>
      <c r="M38"/>
      <c r="N38"/>
      <c r="O38"/>
      <c r="P38" s="232"/>
    </row>
    <row r="39" spans="1:18" ht="13.5" customHeight="1" x14ac:dyDescent="0.25">
      <c r="A39" s="3"/>
      <c r="I39"/>
      <c r="J39"/>
      <c r="K39"/>
      <c r="L39"/>
      <c r="M39"/>
      <c r="N39"/>
      <c r="O39"/>
      <c r="P39" s="232"/>
    </row>
    <row r="40" spans="1:18" ht="15" x14ac:dyDescent="0.25">
      <c r="A40" s="3"/>
      <c r="B40" s="3"/>
      <c r="E40" s="3"/>
      <c r="F40" s="3"/>
      <c r="G40" s="3"/>
      <c r="H40" s="3"/>
      <c r="I40"/>
      <c r="J40"/>
      <c r="K40"/>
      <c r="L40"/>
      <c r="M40"/>
      <c r="N40"/>
      <c r="O40"/>
      <c r="P40" s="232"/>
    </row>
    <row r="41" spans="1:18" ht="11.25" x14ac:dyDescent="0.2">
      <c r="A41" s="3"/>
      <c r="B41" s="793" t="s">
        <v>424</v>
      </c>
      <c r="C41" s="793"/>
      <c r="N41" s="3"/>
      <c r="O41" s="3"/>
      <c r="P41" s="232"/>
    </row>
    <row r="42" spans="1:18" ht="15" customHeight="1" x14ac:dyDescent="0.2">
      <c r="A42" s="3"/>
      <c r="B42" s="783"/>
      <c r="C42" s="784"/>
      <c r="D42" s="784"/>
      <c r="E42" s="784"/>
      <c r="F42" s="784"/>
      <c r="G42" s="784"/>
      <c r="H42" s="784"/>
      <c r="I42" s="784"/>
      <c r="J42" s="784"/>
      <c r="K42" s="784"/>
      <c r="L42" s="784"/>
      <c r="M42" s="784"/>
      <c r="N42" s="784"/>
      <c r="O42" s="785"/>
      <c r="P42" s="284"/>
    </row>
    <row r="43" spans="1:18" ht="15" customHeight="1" x14ac:dyDescent="0.2">
      <c r="A43" s="3"/>
      <c r="B43" s="786"/>
      <c r="C43" s="787"/>
      <c r="D43" s="787"/>
      <c r="E43" s="787"/>
      <c r="F43" s="787"/>
      <c r="G43" s="787"/>
      <c r="H43" s="787"/>
      <c r="I43" s="787"/>
      <c r="J43" s="787"/>
      <c r="K43" s="787"/>
      <c r="L43" s="787"/>
      <c r="M43" s="787"/>
      <c r="N43" s="787"/>
      <c r="O43" s="788"/>
      <c r="P43" s="284"/>
    </row>
    <row r="44" spans="1:18" ht="15" customHeight="1" x14ac:dyDescent="0.2">
      <c r="A44" s="3"/>
      <c r="B44" s="789"/>
      <c r="C44" s="790"/>
      <c r="D44" s="790"/>
      <c r="E44" s="790"/>
      <c r="F44" s="790"/>
      <c r="G44" s="790"/>
      <c r="H44" s="790"/>
      <c r="I44" s="790"/>
      <c r="J44" s="790"/>
      <c r="K44" s="790"/>
      <c r="L44" s="790"/>
      <c r="M44" s="790"/>
      <c r="N44" s="790"/>
      <c r="O44" s="791"/>
      <c r="P44" s="284"/>
    </row>
    <row r="45" spans="1:18" ht="15" customHeight="1" x14ac:dyDescent="0.2">
      <c r="A45" s="3"/>
      <c r="D45" s="270"/>
      <c r="E45" s="270"/>
      <c r="F45" s="270"/>
      <c r="G45" s="270"/>
      <c r="H45" s="270"/>
      <c r="I45" s="270"/>
      <c r="J45" s="270"/>
      <c r="K45" s="285"/>
      <c r="L45" s="285"/>
      <c r="M45" s="270"/>
      <c r="N45" s="270"/>
      <c r="O45" s="270"/>
      <c r="P45" s="284"/>
    </row>
    <row r="46" spans="1:18" ht="15" customHeight="1" x14ac:dyDescent="0.2">
      <c r="A46" s="3"/>
      <c r="D46" s="270"/>
      <c r="E46" s="270"/>
      <c r="F46" s="270"/>
      <c r="G46" s="270"/>
      <c r="H46" s="270"/>
      <c r="I46" s="270"/>
      <c r="J46" s="270"/>
      <c r="K46" s="270"/>
      <c r="L46" s="270"/>
      <c r="M46" s="270"/>
      <c r="N46" s="270"/>
      <c r="O46" s="270"/>
      <c r="P46" s="284"/>
    </row>
    <row r="47" spans="1:18" ht="15" customHeight="1" x14ac:dyDescent="0.2">
      <c r="A47" s="3"/>
      <c r="D47" s="270"/>
      <c r="E47" s="270"/>
      <c r="F47" s="270"/>
      <c r="G47" s="270"/>
      <c r="H47" s="270"/>
      <c r="I47" s="270"/>
      <c r="J47" s="270"/>
      <c r="K47" s="270"/>
      <c r="L47" s="270"/>
      <c r="M47" s="270"/>
      <c r="N47" s="270"/>
      <c r="O47" s="270"/>
      <c r="P47" s="284"/>
    </row>
    <row r="48" spans="1:18" ht="15" customHeight="1" x14ac:dyDescent="0.2">
      <c r="A48" s="3"/>
      <c r="D48" s="270"/>
      <c r="E48" s="270"/>
      <c r="F48" s="270"/>
      <c r="G48" s="270"/>
      <c r="H48" s="270"/>
      <c r="I48" s="270"/>
      <c r="J48" s="270"/>
      <c r="K48" s="270"/>
      <c r="L48" s="270"/>
      <c r="M48" s="270"/>
      <c r="N48" s="270"/>
      <c r="O48" s="270"/>
      <c r="P48" s="284"/>
    </row>
    <row r="49" spans="1:16" ht="11.25" x14ac:dyDescent="0.2">
      <c r="A49" s="3"/>
      <c r="K49" s="286"/>
      <c r="L49" s="286"/>
      <c r="N49" s="3"/>
      <c r="O49" s="3"/>
      <c r="P49" s="232"/>
    </row>
    <row r="50" spans="1:16" ht="11.25" x14ac:dyDescent="0.2">
      <c r="A50" s="3"/>
      <c r="F50" s="792" t="s">
        <v>518</v>
      </c>
      <c r="G50" s="792"/>
      <c r="H50" s="792"/>
      <c r="I50" s="792"/>
      <c r="K50" s="792" t="s">
        <v>519</v>
      </c>
      <c r="L50" s="792"/>
      <c r="N50" s="3"/>
      <c r="O50" s="3"/>
      <c r="P50" s="232"/>
    </row>
    <row r="51" spans="1:16" s="287" customFormat="1" ht="12" thickBot="1" x14ac:dyDescent="0.25"/>
    <row r="52" spans="1:16" ht="11.25" x14ac:dyDescent="0.2"/>
    <row r="53" spans="1:16" ht="11.25" x14ac:dyDescent="0.2"/>
    <row r="54" spans="1:16" ht="11.25" x14ac:dyDescent="0.2"/>
    <row r="55" spans="1:16" ht="11.25" x14ac:dyDescent="0.2"/>
    <row r="56" spans="1:16" ht="11.25" x14ac:dyDescent="0.2"/>
    <row r="57" spans="1:16" ht="11.25" x14ac:dyDescent="0.2"/>
    <row r="58" spans="1:16" ht="11.25" x14ac:dyDescent="0.2">
      <c r="B58" s="284"/>
      <c r="C58" s="284"/>
      <c r="D58" s="284"/>
      <c r="E58" s="284"/>
      <c r="F58" s="284"/>
      <c r="G58" s="284"/>
      <c r="H58" s="284"/>
      <c r="I58" s="284"/>
      <c r="J58" s="284"/>
      <c r="K58" s="284"/>
      <c r="L58" s="284"/>
      <c r="M58" s="284"/>
      <c r="N58" s="284"/>
      <c r="O58" s="284"/>
      <c r="P58" s="284"/>
    </row>
    <row r="59" spans="1:16" ht="11.25" x14ac:dyDescent="0.2"/>
  </sheetData>
  <sheetProtection selectLockedCells="1"/>
  <dataConsolidate/>
  <mergeCells count="50">
    <mergeCell ref="B32:O32"/>
    <mergeCell ref="B42:O44"/>
    <mergeCell ref="F50:I50"/>
    <mergeCell ref="K50:L50"/>
    <mergeCell ref="B41:C41"/>
    <mergeCell ref="B28:E28"/>
    <mergeCell ref="G28:J28"/>
    <mergeCell ref="L28:O28"/>
    <mergeCell ref="B29:O29"/>
    <mergeCell ref="B30:O30"/>
    <mergeCell ref="B26:O26"/>
    <mergeCell ref="B27:E27"/>
    <mergeCell ref="G27:J27"/>
    <mergeCell ref="L27:O27"/>
    <mergeCell ref="B21:O21"/>
    <mergeCell ref="B22:C22"/>
    <mergeCell ref="D22:E22"/>
    <mergeCell ref="F22:I22"/>
    <mergeCell ref="J22:L22"/>
    <mergeCell ref="M22:O22"/>
    <mergeCell ref="B19:C20"/>
    <mergeCell ref="D19:E20"/>
    <mergeCell ref="F19:I19"/>
    <mergeCell ref="J19:L19"/>
    <mergeCell ref="M19:O19"/>
    <mergeCell ref="F20:I20"/>
    <mergeCell ref="J20:L20"/>
    <mergeCell ref="M20:O20"/>
    <mergeCell ref="B14:D14"/>
    <mergeCell ref="E14:O14"/>
    <mergeCell ref="B15:O15"/>
    <mergeCell ref="B16:D16"/>
    <mergeCell ref="N17:O17"/>
    <mergeCell ref="B18:C18"/>
    <mergeCell ref="D18:E18"/>
    <mergeCell ref="F18:I18"/>
    <mergeCell ref="J18:L18"/>
    <mergeCell ref="M18:O18"/>
    <mergeCell ref="A13:P13"/>
    <mergeCell ref="A2:P2"/>
    <mergeCell ref="A4:P4"/>
    <mergeCell ref="B6:O6"/>
    <mergeCell ref="B8:D8"/>
    <mergeCell ref="E8:O8"/>
    <mergeCell ref="A9:P9"/>
    <mergeCell ref="B10:D10"/>
    <mergeCell ref="E10:O10"/>
    <mergeCell ref="A11:P11"/>
    <mergeCell ref="B12:D12"/>
    <mergeCell ref="E12:O12"/>
  </mergeCells>
  <dataValidations count="17">
    <dataValidation allowBlank="1" showInputMessage="1" showErrorMessage="1" promptTitle="Responsable" prompt="CARGO de quien valida y toma decisiones frente a los datos regsitrados en el indicador_x000a_Registra planes de mitigación, estrategias para garantizar el cumplimiento del indicador._x000a_Establece pautas para mantener el indicador en los niveles de ejecución óptimo" sqref="L27:O27"/>
    <dataValidation allowBlank="1" showInputMessage="1" showErrorMessage="1" promptTitle="analiza" prompt="Registre el CARGO de quien analiza, redacta los avances, genera gráficas, reportes, etc_x000a__x000a_Es el responsable de identificar riesgos / no conformidades / tendencias / " sqref="G27:J27"/>
    <dataValidation allowBlank="1" showInputMessage="1" showErrorMessage="1" promptTitle="responsable de recopilar la info" prompt="Registre el CARGO de quien consolida la información" sqref="B28:E28"/>
    <dataValidation allowBlank="1" showInputMessage="1" showErrorMessage="1" promptTitle="IMPERATIVO" prompt="SELECCIONE EL IMPERATIVO QUE MAS SE AJUSTA O LE APUNTA, EL INDICADOR" sqref="B14:D14"/>
    <dataValidation allowBlank="1" showInputMessage="1" showErrorMessage="1" promptTitle="DEPENDENCIA" prompt="REGISTRE EL NOMBRE DE LA DEPENDENCIA QUE ADMINISTRARÁ EL INDICADOR" sqref="B10:D10"/>
    <dataValidation allowBlank="1" showInputMessage="1" showErrorMessage="1" promptTitle="META" prompt="Es el valor que se espera alcance el indicador." sqref="F34 H34 J34"/>
    <dataValidation allowBlank="1" showInputMessage="1" showErrorMessage="1" promptTitle="LINEA BASE" prompt="Es el valor obtenido en el período inmediatamente anterior. En el caso_x000a_de que no exista se colocará no aplica." sqref="C22:C25 B22:B23 B25"/>
    <dataValidation allowBlank="1" showInputMessage="1" showErrorMessage="1" promptTitle="NOMBRE DEL INDICADOR" prompt="Nombre que identifica al indicador." sqref="B8:D8"/>
    <dataValidation allowBlank="1" showInputMessage="1" showErrorMessage="1" promptTitle="FUENTE DE INFORMACION LINEA BASE" prompt="Indique la fuente de origen de la línea base (histórico registrado)" sqref="J22:J25 L34"/>
    <dataValidation allowBlank="1" showInputMessage="1" showErrorMessage="1" promptTitle="FUENTE DE INFORMACION" prompt="Señala la(s) fuente(s) de las cuales se obtiene la información para el cálculo del indicador. Por ejemplo: Sistemas de información,_x000a_resultados de encuestas , listados, entre otros" sqref="M18:O18"/>
    <dataValidation allowBlank="1" showInputMessage="1" showErrorMessage="1" promptTitle="EXPLICACION DE LA VARIABLE" prompt="Amplie el concepto de la variable" sqref="J18:L18"/>
    <dataValidation allowBlank="1" showInputMessage="1" showErrorMessage="1" promptTitle="NOMBRE VARIABLE" prompt="Nombre de las variables a utilizar, puede ser una sola_x000a_variable o dos dependiendo del indicador._x000a__x000a_La casilla superior se registra el numerador_x000a__x000a_Si el indicador no tiene denominador registre NA enla casilla de abajo" sqref="F18:I18"/>
    <dataValidation allowBlank="1" showInputMessage="1" showErrorMessage="1" promptTitle="UNIDAD DE MEDIDA" prompt="Magnitud referencia para la medición. Ejemplo: Porcentaje, Número de asesorías." sqref="D18:E18"/>
    <dataValidation allowBlank="1" showInputMessage="1" showErrorMessage="1" promptTitle="FORMULA DEL INDICADOR" prompt="Fórmula matemática utilizada para el cálculo del indicador._x000a_" sqref="B18:C18"/>
    <dataValidation allowBlank="1" showInputMessage="1" showErrorMessage="1" promptTitle="MIDE" prompt="IDENTIFIQUE QUE ESTÁ MIDIENDO EL INDICADOR, PUEDE SELECCIONAR MÁS DE UNA OPCIÓN" sqref="B16:D16"/>
    <dataValidation allowBlank="1" showInputMessage="1" showErrorMessage="1" promptTitle="PROCESO" prompt="IDENTIFIQUE EL PROCESO QUE MIDE EL INDICADOR O AL QUE VA A APORTAR" sqref="B12:D12"/>
    <dataValidation allowBlank="1" showInputMessage="1" showErrorMessage="1" promptTitle="SELECCIONE EL INDICADOR" sqref="E8:O8"/>
  </dataValidations>
  <printOptions horizontalCentered="1"/>
  <pageMargins left="0.62992125984251968" right="0.23622047244094491" top="0.59055118110236227" bottom="0.51181102362204722" header="0.31496062992125984" footer="0.31496062992125984"/>
  <pageSetup scale="81" orientation="portrait" horizontalDpi="4294967295" verticalDpi="4294967295" r:id="rId1"/>
  <headerFooter>
    <oddFooter>&amp;C
2310100-FT-005 Versión 01</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8212" r:id="rId4" name="Group Box 20">
              <controlPr defaultSize="0" autoFill="0" autoPict="0">
                <anchor>
                  <from>
                    <xdr:col>0</xdr:col>
                    <xdr:colOff>123825</xdr:colOff>
                    <xdr:row>23</xdr:row>
                    <xdr:rowOff>142875</xdr:rowOff>
                  </from>
                  <to>
                    <xdr:col>5</xdr:col>
                    <xdr:colOff>9525</xdr:colOff>
                    <xdr:row>25</xdr:row>
                    <xdr:rowOff>0</xdr:rowOff>
                  </to>
                </anchor>
              </controlPr>
            </control>
          </mc:Choice>
        </mc:AlternateContent>
        <mc:AlternateContent xmlns:mc="http://schemas.openxmlformats.org/markup-compatibility/2006">
          <mc:Choice Requires="x14">
            <control shapeId="8213" r:id="rId5" name="Option Button 21">
              <controlPr defaultSize="0" autoFill="0" autoLine="0" autoPict="0">
                <anchor>
                  <from>
                    <xdr:col>1</xdr:col>
                    <xdr:colOff>142875</xdr:colOff>
                    <xdr:row>24</xdr:row>
                    <xdr:rowOff>190500</xdr:rowOff>
                  </from>
                  <to>
                    <xdr:col>2</xdr:col>
                    <xdr:colOff>638175</xdr:colOff>
                    <xdr:row>24</xdr:row>
                    <xdr:rowOff>409575</xdr:rowOff>
                  </to>
                </anchor>
              </controlPr>
            </control>
          </mc:Choice>
        </mc:AlternateContent>
        <mc:AlternateContent xmlns:mc="http://schemas.openxmlformats.org/markup-compatibility/2006">
          <mc:Choice Requires="x14">
            <control shapeId="8214" r:id="rId6" name="Option Button 22">
              <controlPr defaultSize="0" autoFill="0" autoLine="0" autoPict="0">
                <anchor moveWithCells="1">
                  <from>
                    <xdr:col>1</xdr:col>
                    <xdr:colOff>133350</xdr:colOff>
                    <xdr:row>24</xdr:row>
                    <xdr:rowOff>476250</xdr:rowOff>
                  </from>
                  <to>
                    <xdr:col>2</xdr:col>
                    <xdr:colOff>638175</xdr:colOff>
                    <xdr:row>24</xdr:row>
                    <xdr:rowOff>695325</xdr:rowOff>
                  </to>
                </anchor>
              </controlPr>
            </control>
          </mc:Choice>
        </mc:AlternateContent>
        <mc:AlternateContent xmlns:mc="http://schemas.openxmlformats.org/markup-compatibility/2006">
          <mc:Choice Requires="x14">
            <control shapeId="8215" r:id="rId7" name="Option Button 23">
              <controlPr defaultSize="0" autoFill="0" autoLine="0" autoPict="0">
                <anchor moveWithCells="1">
                  <from>
                    <xdr:col>3</xdr:col>
                    <xdr:colOff>57150</xdr:colOff>
                    <xdr:row>24</xdr:row>
                    <xdr:rowOff>180975</xdr:rowOff>
                  </from>
                  <to>
                    <xdr:col>4</xdr:col>
                    <xdr:colOff>457200</xdr:colOff>
                    <xdr:row>24</xdr:row>
                    <xdr:rowOff>400050</xdr:rowOff>
                  </to>
                </anchor>
              </controlPr>
            </control>
          </mc:Choice>
        </mc:AlternateContent>
        <mc:AlternateContent xmlns:mc="http://schemas.openxmlformats.org/markup-compatibility/2006">
          <mc:Choice Requires="x14">
            <control shapeId="8218" r:id="rId8" name="Option Button 26">
              <controlPr defaultSize="0" autoFill="0" autoLine="0" autoPict="0">
                <anchor moveWithCells="1">
                  <from>
                    <xdr:col>3</xdr:col>
                    <xdr:colOff>57150</xdr:colOff>
                    <xdr:row>24</xdr:row>
                    <xdr:rowOff>466725</xdr:rowOff>
                  </from>
                  <to>
                    <xdr:col>4</xdr:col>
                    <xdr:colOff>447675</xdr:colOff>
                    <xdr:row>24</xdr:row>
                    <xdr:rowOff>685800</xdr:rowOff>
                  </to>
                </anchor>
              </controlPr>
            </control>
          </mc:Choice>
        </mc:AlternateContent>
        <mc:AlternateContent xmlns:mc="http://schemas.openxmlformats.org/markup-compatibility/2006">
          <mc:Choice Requires="x14">
            <control shapeId="8219" r:id="rId9" name="Group Box 27">
              <controlPr defaultSize="0" autoFill="0" autoPict="0">
                <anchor moveWithCells="1">
                  <from>
                    <xdr:col>5</xdr:col>
                    <xdr:colOff>381000</xdr:colOff>
                    <xdr:row>24</xdr:row>
                    <xdr:rowOff>9525</xdr:rowOff>
                  </from>
                  <to>
                    <xdr:col>12</xdr:col>
                    <xdr:colOff>0</xdr:colOff>
                    <xdr:row>25</xdr:row>
                    <xdr:rowOff>0</xdr:rowOff>
                  </to>
                </anchor>
              </controlPr>
            </control>
          </mc:Choice>
        </mc:AlternateContent>
        <mc:AlternateContent xmlns:mc="http://schemas.openxmlformats.org/markup-compatibility/2006">
          <mc:Choice Requires="x14">
            <control shapeId="8220" r:id="rId10" name="Option Button 28">
              <controlPr defaultSize="0" autoFill="0" autoLine="0" autoPict="0">
                <anchor moveWithCells="1">
                  <from>
                    <xdr:col>6</xdr:col>
                    <xdr:colOff>66675</xdr:colOff>
                    <xdr:row>24</xdr:row>
                    <xdr:rowOff>95250</xdr:rowOff>
                  </from>
                  <to>
                    <xdr:col>7</xdr:col>
                    <xdr:colOff>381000</xdr:colOff>
                    <xdr:row>24</xdr:row>
                    <xdr:rowOff>314325</xdr:rowOff>
                  </to>
                </anchor>
              </controlPr>
            </control>
          </mc:Choice>
        </mc:AlternateContent>
        <mc:AlternateContent xmlns:mc="http://schemas.openxmlformats.org/markup-compatibility/2006">
          <mc:Choice Requires="x14">
            <control shapeId="8221" r:id="rId11" name="Option Button 29">
              <controlPr defaultSize="0" autoFill="0" autoLine="0" autoPict="0">
                <anchor moveWithCells="1">
                  <from>
                    <xdr:col>6</xdr:col>
                    <xdr:colOff>57150</xdr:colOff>
                    <xdr:row>24</xdr:row>
                    <xdr:rowOff>371475</xdr:rowOff>
                  </from>
                  <to>
                    <xdr:col>7</xdr:col>
                    <xdr:colOff>428625</xdr:colOff>
                    <xdr:row>24</xdr:row>
                    <xdr:rowOff>590550</xdr:rowOff>
                  </to>
                </anchor>
              </controlPr>
            </control>
          </mc:Choice>
        </mc:AlternateContent>
        <mc:AlternateContent xmlns:mc="http://schemas.openxmlformats.org/markup-compatibility/2006">
          <mc:Choice Requires="x14">
            <control shapeId="8222" r:id="rId12" name="Option Button 30">
              <controlPr defaultSize="0" autoFill="0" autoLine="0" autoPict="0">
                <anchor moveWithCells="1">
                  <from>
                    <xdr:col>8</xdr:col>
                    <xdr:colOff>85725</xdr:colOff>
                    <xdr:row>24</xdr:row>
                    <xdr:rowOff>85725</xdr:rowOff>
                  </from>
                  <to>
                    <xdr:col>9</xdr:col>
                    <xdr:colOff>485775</xdr:colOff>
                    <xdr:row>24</xdr:row>
                    <xdr:rowOff>304800</xdr:rowOff>
                  </to>
                </anchor>
              </controlPr>
            </control>
          </mc:Choice>
        </mc:AlternateContent>
        <mc:AlternateContent xmlns:mc="http://schemas.openxmlformats.org/markup-compatibility/2006">
          <mc:Choice Requires="x14">
            <control shapeId="8223" r:id="rId13" name="Option Button 31">
              <controlPr defaultSize="0" autoFill="0" autoLine="0" autoPict="0">
                <anchor moveWithCells="1">
                  <from>
                    <xdr:col>8</xdr:col>
                    <xdr:colOff>95250</xdr:colOff>
                    <xdr:row>24</xdr:row>
                    <xdr:rowOff>361950</xdr:rowOff>
                  </from>
                  <to>
                    <xdr:col>9</xdr:col>
                    <xdr:colOff>438150</xdr:colOff>
                    <xdr:row>24</xdr:row>
                    <xdr:rowOff>581025</xdr:rowOff>
                  </to>
                </anchor>
              </controlPr>
            </control>
          </mc:Choice>
        </mc:AlternateContent>
        <mc:AlternateContent xmlns:mc="http://schemas.openxmlformats.org/markup-compatibility/2006">
          <mc:Choice Requires="x14">
            <control shapeId="8224" r:id="rId14" name="Option Button 32">
              <controlPr defaultSize="0" autoFill="0" autoLine="0" autoPict="0">
                <anchor moveWithCells="1">
                  <from>
                    <xdr:col>10</xdr:col>
                    <xdr:colOff>123825</xdr:colOff>
                    <xdr:row>24</xdr:row>
                    <xdr:rowOff>266700</xdr:rowOff>
                  </from>
                  <to>
                    <xdr:col>11</xdr:col>
                    <xdr:colOff>381000</xdr:colOff>
                    <xdr:row>24</xdr:row>
                    <xdr:rowOff>485775</xdr:rowOff>
                  </to>
                </anchor>
              </controlPr>
            </control>
          </mc:Choice>
        </mc:AlternateContent>
        <mc:AlternateContent xmlns:mc="http://schemas.openxmlformats.org/markup-compatibility/2006">
          <mc:Choice Requires="x14">
            <control shapeId="8225" r:id="rId15" name="Group Box 33">
              <controlPr defaultSize="0" autoFill="0" autoPict="0">
                <anchor moveWithCells="1">
                  <from>
                    <xdr:col>12</xdr:col>
                    <xdr:colOff>504825</xdr:colOff>
                    <xdr:row>23</xdr:row>
                    <xdr:rowOff>142875</xdr:rowOff>
                  </from>
                  <to>
                    <xdr:col>15</xdr:col>
                    <xdr:colOff>0</xdr:colOff>
                    <xdr:row>25</xdr:row>
                    <xdr:rowOff>0</xdr:rowOff>
                  </to>
                </anchor>
              </controlPr>
            </control>
          </mc:Choice>
        </mc:AlternateContent>
        <mc:AlternateContent xmlns:mc="http://schemas.openxmlformats.org/markup-compatibility/2006">
          <mc:Choice Requires="x14">
            <control shapeId="8226" r:id="rId16" name="Option Button 34">
              <controlPr defaultSize="0" autoFill="0" autoLine="0" autoPict="0">
                <anchor moveWithCells="1">
                  <from>
                    <xdr:col>13</xdr:col>
                    <xdr:colOff>57150</xdr:colOff>
                    <xdr:row>24</xdr:row>
                    <xdr:rowOff>76200</xdr:rowOff>
                  </from>
                  <to>
                    <xdr:col>14</xdr:col>
                    <xdr:colOff>352425</xdr:colOff>
                    <xdr:row>24</xdr:row>
                    <xdr:rowOff>295275</xdr:rowOff>
                  </to>
                </anchor>
              </controlPr>
            </control>
          </mc:Choice>
        </mc:AlternateContent>
        <mc:AlternateContent xmlns:mc="http://schemas.openxmlformats.org/markup-compatibility/2006">
          <mc:Choice Requires="x14">
            <control shapeId="8227" r:id="rId17" name="Option Button 35">
              <controlPr defaultSize="0" autoFill="0" autoLine="0" autoPict="0">
                <anchor moveWithCells="1">
                  <from>
                    <xdr:col>13</xdr:col>
                    <xdr:colOff>57150</xdr:colOff>
                    <xdr:row>24</xdr:row>
                    <xdr:rowOff>266700</xdr:rowOff>
                  </from>
                  <to>
                    <xdr:col>14</xdr:col>
                    <xdr:colOff>352425</xdr:colOff>
                    <xdr:row>24</xdr:row>
                    <xdr:rowOff>485775</xdr:rowOff>
                  </to>
                </anchor>
              </controlPr>
            </control>
          </mc:Choice>
        </mc:AlternateContent>
        <mc:AlternateContent xmlns:mc="http://schemas.openxmlformats.org/markup-compatibility/2006">
          <mc:Choice Requires="x14">
            <control shapeId="8228" r:id="rId18" name="Option Button 36">
              <controlPr defaultSize="0" autoFill="0" autoLine="0" autoPict="0">
                <anchor moveWithCells="1">
                  <from>
                    <xdr:col>13</xdr:col>
                    <xdr:colOff>57150</xdr:colOff>
                    <xdr:row>24</xdr:row>
                    <xdr:rowOff>466725</xdr:rowOff>
                  </from>
                  <to>
                    <xdr:col>14</xdr:col>
                    <xdr:colOff>352425</xdr:colOff>
                    <xdr:row>24</xdr:row>
                    <xdr:rowOff>685800</xdr:rowOff>
                  </to>
                </anchor>
              </controlPr>
            </control>
          </mc:Choice>
        </mc:AlternateContent>
        <mc:AlternateContent xmlns:mc="http://schemas.openxmlformats.org/markup-compatibility/2006">
          <mc:Choice Requires="x14">
            <control shapeId="8229" r:id="rId19" name="Option Button 37">
              <controlPr defaultSize="0" autoFill="0" autoLine="0" autoPict="0">
                <anchor moveWithCells="1">
                  <from>
                    <xdr:col>1</xdr:col>
                    <xdr:colOff>342900</xdr:colOff>
                    <xdr:row>34</xdr:row>
                    <xdr:rowOff>123825</xdr:rowOff>
                  </from>
                  <to>
                    <xdr:col>2</xdr:col>
                    <xdr:colOff>466725</xdr:colOff>
                    <xdr:row>35</xdr:row>
                    <xdr:rowOff>152400</xdr:rowOff>
                  </to>
                </anchor>
              </controlPr>
            </control>
          </mc:Choice>
        </mc:AlternateContent>
        <mc:AlternateContent xmlns:mc="http://schemas.openxmlformats.org/markup-compatibility/2006">
          <mc:Choice Requires="x14">
            <control shapeId="8230" r:id="rId20" name="Option Button 38">
              <controlPr defaultSize="0" autoFill="0" autoLine="0" autoPict="0">
                <anchor moveWithCells="1">
                  <from>
                    <xdr:col>1</xdr:col>
                    <xdr:colOff>323850</xdr:colOff>
                    <xdr:row>35</xdr:row>
                    <xdr:rowOff>171450</xdr:rowOff>
                  </from>
                  <to>
                    <xdr:col>2</xdr:col>
                    <xdr:colOff>457200</xdr:colOff>
                    <xdr:row>37</xdr:row>
                    <xdr:rowOff>9525</xdr:rowOff>
                  </to>
                </anchor>
              </controlPr>
            </control>
          </mc:Choice>
        </mc:AlternateContent>
        <mc:AlternateContent xmlns:mc="http://schemas.openxmlformats.org/markup-compatibility/2006">
          <mc:Choice Requires="x14">
            <control shapeId="8231" r:id="rId21" name="Option Button 39">
              <controlPr defaultSize="0" autoFill="0" autoLine="0" autoPict="0">
                <anchor moveWithCells="1">
                  <from>
                    <xdr:col>1</xdr:col>
                    <xdr:colOff>333375</xdr:colOff>
                    <xdr:row>37</xdr:row>
                    <xdr:rowOff>9525</xdr:rowOff>
                  </from>
                  <to>
                    <xdr:col>2</xdr:col>
                    <xdr:colOff>457200</xdr:colOff>
                    <xdr:row>38</xdr:row>
                    <xdr:rowOff>57150</xdr:rowOff>
                  </to>
                </anchor>
              </controlPr>
            </control>
          </mc:Choice>
        </mc:AlternateContent>
        <mc:AlternateContent xmlns:mc="http://schemas.openxmlformats.org/markup-compatibility/2006">
          <mc:Choice Requires="x14">
            <control shapeId="8248" r:id="rId22" name="Check Box 56">
              <controlPr defaultSize="0" autoFill="0" autoLine="0" autoPict="0">
                <anchor moveWithCells="1">
                  <from>
                    <xdr:col>5</xdr:col>
                    <xdr:colOff>38100</xdr:colOff>
                    <xdr:row>13</xdr:row>
                    <xdr:rowOff>142875</xdr:rowOff>
                  </from>
                  <to>
                    <xdr:col>5</xdr:col>
                    <xdr:colOff>276225</xdr:colOff>
                    <xdr:row>16</xdr:row>
                    <xdr:rowOff>28575</xdr:rowOff>
                  </to>
                </anchor>
              </controlPr>
            </control>
          </mc:Choice>
        </mc:AlternateContent>
        <mc:AlternateContent xmlns:mc="http://schemas.openxmlformats.org/markup-compatibility/2006">
          <mc:Choice Requires="x14">
            <control shapeId="8249" r:id="rId23" name="Check Box 57">
              <controlPr defaultSize="0" autoFill="0" autoLine="0" autoPict="0">
                <anchor moveWithCells="1">
                  <from>
                    <xdr:col>7</xdr:col>
                    <xdr:colOff>123825</xdr:colOff>
                    <xdr:row>13</xdr:row>
                    <xdr:rowOff>142875</xdr:rowOff>
                  </from>
                  <to>
                    <xdr:col>7</xdr:col>
                    <xdr:colOff>352425</xdr:colOff>
                    <xdr:row>16</xdr:row>
                    <xdr:rowOff>28575</xdr:rowOff>
                  </to>
                </anchor>
              </controlPr>
            </control>
          </mc:Choice>
        </mc:AlternateContent>
        <mc:AlternateContent xmlns:mc="http://schemas.openxmlformats.org/markup-compatibility/2006">
          <mc:Choice Requires="x14">
            <control shapeId="8250" r:id="rId24" name="Check Box 58">
              <controlPr defaultSize="0" autoFill="0" autoLine="0" autoPict="0">
                <anchor moveWithCells="1">
                  <from>
                    <xdr:col>9</xdr:col>
                    <xdr:colOff>104775</xdr:colOff>
                    <xdr:row>14</xdr:row>
                    <xdr:rowOff>0</xdr:rowOff>
                  </from>
                  <to>
                    <xdr:col>9</xdr:col>
                    <xdr:colOff>342900</xdr:colOff>
                    <xdr:row>16</xdr:row>
                    <xdr:rowOff>38100</xdr:rowOff>
                  </to>
                </anchor>
              </controlPr>
            </control>
          </mc:Choice>
        </mc:AlternateContent>
        <mc:AlternateContent xmlns:mc="http://schemas.openxmlformats.org/markup-compatibility/2006">
          <mc:Choice Requires="x14">
            <control shapeId="8251" r:id="rId25" name="Check Box 59">
              <controlPr defaultSize="0" autoFill="0" autoLine="0" autoPict="0">
                <anchor moveWithCells="1">
                  <from>
                    <xdr:col>10</xdr:col>
                    <xdr:colOff>352425</xdr:colOff>
                    <xdr:row>13</xdr:row>
                    <xdr:rowOff>142875</xdr:rowOff>
                  </from>
                  <to>
                    <xdr:col>11</xdr:col>
                    <xdr:colOff>142875</xdr:colOff>
                    <xdr:row>16</xdr:row>
                    <xdr:rowOff>28575</xdr:rowOff>
                  </to>
                </anchor>
              </controlPr>
            </control>
          </mc:Choice>
        </mc:AlternateContent>
        <mc:AlternateContent xmlns:mc="http://schemas.openxmlformats.org/markup-compatibility/2006">
          <mc:Choice Requires="x14">
            <control shapeId="8252" r:id="rId26" name="Check Box 60">
              <controlPr defaultSize="0" autoFill="0" autoLine="0" autoPict="0">
                <anchor moveWithCells="1">
                  <from>
                    <xdr:col>11</xdr:col>
                    <xdr:colOff>504825</xdr:colOff>
                    <xdr:row>13</xdr:row>
                    <xdr:rowOff>142875</xdr:rowOff>
                  </from>
                  <to>
                    <xdr:col>12</xdr:col>
                    <xdr:colOff>171450</xdr:colOff>
                    <xdr:row>16</xdr:row>
                    <xdr:rowOff>28575</xdr:rowOff>
                  </to>
                </anchor>
              </controlPr>
            </control>
          </mc:Choice>
        </mc:AlternateContent>
        <mc:AlternateContent xmlns:mc="http://schemas.openxmlformats.org/markup-compatibility/2006">
          <mc:Choice Requires="x14">
            <control shapeId="8253" r:id="rId27" name="Check Box 61">
              <controlPr defaultSize="0" autoFill="0" autoLine="0" autoPict="0">
                <anchor moveWithCells="1">
                  <from>
                    <xdr:col>7</xdr:col>
                    <xdr:colOff>123825</xdr:colOff>
                    <xdr:row>16</xdr:row>
                    <xdr:rowOff>47625</xdr:rowOff>
                  </from>
                  <to>
                    <xdr:col>7</xdr:col>
                    <xdr:colOff>361950</xdr:colOff>
                    <xdr:row>16</xdr:row>
                    <xdr:rowOff>257175</xdr:rowOff>
                  </to>
                </anchor>
              </controlPr>
            </control>
          </mc:Choice>
        </mc:AlternateContent>
        <mc:AlternateContent xmlns:mc="http://schemas.openxmlformats.org/markup-compatibility/2006">
          <mc:Choice Requires="x14">
            <control shapeId="8254" r:id="rId28" name="Check Box 62">
              <controlPr defaultSize="0" autoFill="0" autoLine="0" autoPict="0">
                <anchor moveWithCells="1">
                  <from>
                    <xdr:col>10</xdr:col>
                    <xdr:colOff>361950</xdr:colOff>
                    <xdr:row>16</xdr:row>
                    <xdr:rowOff>38100</xdr:rowOff>
                  </from>
                  <to>
                    <xdr:col>11</xdr:col>
                    <xdr:colOff>142875</xdr:colOff>
                    <xdr:row>16</xdr:row>
                    <xdr:rowOff>247650</xdr:rowOff>
                  </to>
                </anchor>
              </controlPr>
            </control>
          </mc:Choice>
        </mc:AlternateContent>
      </controls>
    </mc:Choice>
  </mc:AlternateContent>
  <extLst>
    <ext xmlns:x14="http://schemas.microsoft.com/office/spreadsheetml/2009/9/main" uri="{CCE6A557-97BC-4b89-ADB6-D9C93CAAB3DF}">
      <x14:dataValidations xmlns:xm="http://schemas.microsoft.com/office/excel/2006/main" count="2">
        <x14:dataValidation type="list" allowBlank="1" showInputMessage="1" showErrorMessage="1">
          <x14:formula1>
            <xm:f>CONVEN!$B$3:$L$3</xm:f>
          </x14:formula1>
          <xm:sqref>E10:O10</xm:sqref>
        </x14:dataValidation>
        <x14:dataValidation type="list" allowBlank="1" showInputMessage="1" showErrorMessage="1">
          <x14:formula1>
            <xm:f>INDIRECT(HLOOKUP(E10,CONVEN!A22:A38,1,0))</xm:f>
          </x14:formula1>
          <xm:sqref>E12:O12</xm:sqref>
        </x14:dataValidation>
      </x14:dataValidations>
    </ext>
  </extLst>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54"/>
  <sheetViews>
    <sheetView showGridLines="0" zoomScaleNormal="100" workbookViewId="0">
      <selection activeCell="D21" sqref="D21"/>
    </sheetView>
  </sheetViews>
  <sheetFormatPr baseColWidth="10" defaultRowHeight="15" x14ac:dyDescent="0.25"/>
  <cols>
    <col min="1" max="1" width="43.28515625" style="17" customWidth="1"/>
    <col min="2" max="2" width="12.28515625" style="7" bestFit="1" customWidth="1"/>
    <col min="3" max="3" width="27.42578125" hidden="1" customWidth="1"/>
    <col min="4" max="4" width="99.28515625" style="17" customWidth="1"/>
    <col min="5" max="5" width="16.28515625" style="464" bestFit="1" customWidth="1"/>
    <col min="6" max="6" width="13.42578125" style="464" bestFit="1" customWidth="1"/>
    <col min="7" max="7" width="16.28515625" style="464" bestFit="1" customWidth="1"/>
    <col min="8" max="8" width="13.42578125" style="464" bestFit="1" customWidth="1"/>
    <col min="9" max="9" width="16.28515625" style="464" bestFit="1" customWidth="1"/>
  </cols>
  <sheetData>
    <row r="1" spans="1:9" s="205" customFormat="1" ht="28.5" x14ac:dyDescent="0.45">
      <c r="A1" s="962" t="str">
        <f>'POA 2018'!A1:F1</f>
        <v>SECRETARÍA JURÍDICA DISTRITAL</v>
      </c>
      <c r="B1" s="963"/>
      <c r="C1" s="963"/>
      <c r="D1" s="963"/>
      <c r="E1" s="963"/>
      <c r="F1" s="963"/>
      <c r="G1" s="963"/>
      <c r="H1" s="963"/>
      <c r="I1" s="964"/>
    </row>
    <row r="2" spans="1:9" s="205" customFormat="1" ht="24" thickBot="1" x14ac:dyDescent="0.4">
      <c r="A2" s="965" t="str">
        <f>'POA 2018'!A2:F2</f>
        <v>PLAN OPERATIVO ANUAL 2018</v>
      </c>
      <c r="B2" s="966"/>
      <c r="C2" s="966"/>
      <c r="D2" s="966"/>
      <c r="E2" s="966"/>
      <c r="F2" s="966"/>
      <c r="G2" s="966"/>
      <c r="H2" s="966"/>
      <c r="I2" s="967"/>
    </row>
    <row r="3" spans="1:9" s="205" customFormat="1" ht="23.25" x14ac:dyDescent="0.35">
      <c r="A3" s="539"/>
      <c r="B3" s="483"/>
      <c r="C3" s="482"/>
      <c r="D3" s="485"/>
      <c r="E3" s="974" t="s">
        <v>666</v>
      </c>
      <c r="F3" s="975"/>
      <c r="G3" s="974" t="s">
        <v>667</v>
      </c>
      <c r="H3" s="975"/>
      <c r="I3" s="489" t="s">
        <v>668</v>
      </c>
    </row>
    <row r="4" spans="1:9" s="129" customFormat="1" ht="29.25" customHeight="1" x14ac:dyDescent="0.25">
      <c r="A4" s="540" t="str">
        <f>'POA 2018'!A4:F4</f>
        <v xml:space="preserve">DEPENDENCIA    </v>
      </c>
      <c r="B4" s="484" t="str">
        <f>'POA 2018'!B4:G4</f>
        <v xml:space="preserve">PLAN </v>
      </c>
      <c r="C4" s="484" t="s">
        <v>669</v>
      </c>
      <c r="D4" s="498" t="s">
        <v>123</v>
      </c>
      <c r="E4" s="487" t="s">
        <v>125</v>
      </c>
      <c r="F4" s="488" t="s">
        <v>126</v>
      </c>
      <c r="G4" s="487" t="s">
        <v>125</v>
      </c>
      <c r="H4" s="488" t="s">
        <v>126</v>
      </c>
      <c r="I4" s="486" t="s">
        <v>125</v>
      </c>
    </row>
    <row r="5" spans="1:9" s="10" customFormat="1" ht="22.5" customHeight="1" thickBot="1" x14ac:dyDescent="0.3">
      <c r="A5" s="541" t="str">
        <f>'POA 2018'!A5:F5</f>
        <v>DESPACHO SECRETARÍA JURÍDICA</v>
      </c>
      <c r="B5" s="481" t="str">
        <f>'POA 2018'!B5:G5</f>
        <v>GESTIÓN</v>
      </c>
      <c r="C5" s="491" t="str">
        <f>'POA 2018'!C5</f>
        <v>PORCENTAJE DE CUMPLIMIENTO DEL PLAN DE COMUNICACIONES DE LA SECRETARÍA JURÍDICA DISTRITAL</v>
      </c>
      <c r="D5" s="499" t="s">
        <v>670</v>
      </c>
      <c r="E5" s="492" t="str">
        <f>'POA 2018'!D5</f>
        <v>ND</v>
      </c>
      <c r="F5" s="493" t="str">
        <f>'POA 2018'!E5</f>
        <v>ND</v>
      </c>
      <c r="G5" s="494">
        <f>'POA 2018'!F5</f>
        <v>1</v>
      </c>
      <c r="H5" s="495">
        <f>'POA 2018'!G5</f>
        <v>1</v>
      </c>
      <c r="I5" s="496">
        <f>'POA 2018'!H5</f>
        <v>1</v>
      </c>
    </row>
    <row r="6" spans="1:9" s="10" customFormat="1" x14ac:dyDescent="0.25">
      <c r="A6" s="968" t="str">
        <f>'POA 2018'!A6:F6</f>
        <v>DIRECCIÓN DE GESTIÓN CORPORATIVA</v>
      </c>
      <c r="B6" s="973" t="str">
        <f>'POA 2018'!B6:G6</f>
        <v>ACCIÓN</v>
      </c>
      <c r="C6" s="500" t="str">
        <f>'POA 2018'!C6</f>
        <v>NIVEL DE IMPLEMENTACIÓN DE HERRAMIENTAS DE GESTIÓN Y ADMINISTRATIVAS</v>
      </c>
      <c r="D6" s="501" t="s">
        <v>671</v>
      </c>
      <c r="E6" s="502" t="str">
        <f>'POA 2018'!D6</f>
        <v>ND</v>
      </c>
      <c r="F6" s="503" t="str">
        <f>'POA 2018'!E6</f>
        <v>ND</v>
      </c>
      <c r="G6" s="502" t="str">
        <f>'POA 2018'!F6</f>
        <v>ND</v>
      </c>
      <c r="H6" s="503" t="str">
        <f>'POA 2018'!G6</f>
        <v>ND</v>
      </c>
      <c r="I6" s="526">
        <f>'POA 2018'!H6</f>
        <v>0.3</v>
      </c>
    </row>
    <row r="7" spans="1:9" s="10" customFormat="1" x14ac:dyDescent="0.25">
      <c r="A7" s="969"/>
      <c r="B7" s="971"/>
      <c r="C7" s="505" t="str">
        <f>'POA 2018'!C7</f>
        <v>PORCENTAJE DE ADECUACIÓN Y DOTACIÓN DE LA SECRETARÍA JURÍDICA DISTRITAL PARA LA SJD</v>
      </c>
      <c r="D7" s="506" t="s">
        <v>672</v>
      </c>
      <c r="E7" s="507" t="str">
        <f>'POA 2018'!D7</f>
        <v>ND</v>
      </c>
      <c r="F7" s="508" t="str">
        <f>'POA 2018'!E7</f>
        <v>ND</v>
      </c>
      <c r="G7" s="507" t="str">
        <f>'POA 2018'!F7</f>
        <v>ND</v>
      </c>
      <c r="H7" s="508" t="str">
        <f>'POA 2018'!G7</f>
        <v>ND</v>
      </c>
      <c r="I7" s="529">
        <f>'POA 2018'!H7</f>
        <v>0.3</v>
      </c>
    </row>
    <row r="8" spans="1:9" s="10" customFormat="1" x14ac:dyDescent="0.25">
      <c r="A8" s="969"/>
      <c r="B8" s="971" t="str">
        <f>'POA 2018'!B8:G8</f>
        <v>GESTIÓN</v>
      </c>
      <c r="C8" s="505" t="str">
        <f>'POA 2018'!C8</f>
        <v>ASIGNACIÓN DE REQUERIMIENTOS A TRAVÉS DEL SDQS</v>
      </c>
      <c r="D8" s="506" t="s">
        <v>287</v>
      </c>
      <c r="E8" s="507" t="str">
        <f>'POA 2018'!D8</f>
        <v>ND</v>
      </c>
      <c r="F8" s="508" t="str">
        <f>'POA 2018'!E8</f>
        <v>ND</v>
      </c>
      <c r="G8" s="510">
        <f>'POA 2018'!F8</f>
        <v>1</v>
      </c>
      <c r="H8" s="511">
        <f>'POA 2018'!G8</f>
        <v>1</v>
      </c>
      <c r="I8" s="512">
        <f>'POA 2018'!H8</f>
        <v>1</v>
      </c>
    </row>
    <row r="9" spans="1:9" s="10" customFormat="1" x14ac:dyDescent="0.25">
      <c r="A9" s="969"/>
      <c r="B9" s="971"/>
      <c r="C9" s="505" t="str">
        <f>'POA 2018'!C9</f>
        <v>AVANCE EN LA PROPUESTA DE MEJORA CONTINUA DE LA DIRECCIÓN DE GESTIÓN CORPORATIVA ELABORADA</v>
      </c>
      <c r="D9" s="506" t="s">
        <v>673</v>
      </c>
      <c r="E9" s="507" t="str">
        <f>'POA 2018'!D9</f>
        <v>ND</v>
      </c>
      <c r="F9" s="508" t="str">
        <f>'POA 2018'!E9</f>
        <v>ND</v>
      </c>
      <c r="G9" s="510">
        <f>'POA 2018'!F9</f>
        <v>1</v>
      </c>
      <c r="H9" s="511">
        <f>'POA 2018'!G9</f>
        <v>1</v>
      </c>
      <c r="I9" s="512" t="str">
        <f>'POA 2018'!H9</f>
        <v>CUMPLIDA</v>
      </c>
    </row>
    <row r="10" spans="1:9" s="10" customFormat="1" x14ac:dyDescent="0.25">
      <c r="A10" s="969"/>
      <c r="B10" s="971"/>
      <c r="C10" s="505" t="str">
        <f>'POA 2018'!C10</f>
        <v>GESTIÓN DE RECURSOS PRESUPUESTALES</v>
      </c>
      <c r="D10" s="506" t="s">
        <v>263</v>
      </c>
      <c r="E10" s="507" t="str">
        <f>'POA 2018'!D10</f>
        <v>ND</v>
      </c>
      <c r="F10" s="508" t="str">
        <f>'POA 2018'!E10</f>
        <v>ND</v>
      </c>
      <c r="G10" s="510">
        <f>'POA 2018'!F10</f>
        <v>0.9</v>
      </c>
      <c r="H10" s="511">
        <f>'POA 2018'!G10</f>
        <v>0.76890000000000003</v>
      </c>
      <c r="I10" s="512">
        <f>'POA 2018'!H10</f>
        <v>0.92</v>
      </c>
    </row>
    <row r="11" spans="1:9" s="10" customFormat="1" x14ac:dyDescent="0.25">
      <c r="A11" s="969"/>
      <c r="B11" s="971"/>
      <c r="C11" s="505" t="str">
        <f>'POA 2018'!C11</f>
        <v>IMPLEMENTACIÓN DE UN MODELO DE GESTIÓN DEL TALENTO HUMANO.</v>
      </c>
      <c r="D11" s="506" t="s">
        <v>317</v>
      </c>
      <c r="E11" s="507" t="str">
        <f>'POA 2018'!D11</f>
        <v>ND</v>
      </c>
      <c r="F11" s="508" t="str">
        <f>'POA 2018'!E11</f>
        <v>ND</v>
      </c>
      <c r="G11" s="510">
        <f>'POA 2018'!F11</f>
        <v>0.25</v>
      </c>
      <c r="H11" s="511">
        <f>'POA 2018'!G11</f>
        <v>0.25</v>
      </c>
      <c r="I11" s="512">
        <f>'POA 2018'!H11</f>
        <v>0.75</v>
      </c>
    </row>
    <row r="12" spans="1:9" s="10" customFormat="1" ht="30" x14ac:dyDescent="0.25">
      <c r="A12" s="969"/>
      <c r="B12" s="971"/>
      <c r="C12" s="505" t="str">
        <f>'POA 2018'!C12</f>
        <v>IMPLEMENTACIÓN DEL MODELO DE GESTIÓN DOCUMENTAL DE LA SECRETARÍA JURÍDICA DISTRITAL</v>
      </c>
      <c r="D12" s="506" t="s">
        <v>695</v>
      </c>
      <c r="E12" s="507" t="str">
        <f>'POA 2018'!D12</f>
        <v>ND</v>
      </c>
      <c r="F12" s="508" t="str">
        <f>'POA 2018'!E12</f>
        <v>ND</v>
      </c>
      <c r="G12" s="510">
        <f>'POA 2018'!F12</f>
        <v>0.5</v>
      </c>
      <c r="H12" s="511">
        <f>'POA 2018'!G12</f>
        <v>0.5</v>
      </c>
      <c r="I12" s="512">
        <f>'POA 2018'!H12</f>
        <v>0.4</v>
      </c>
    </row>
    <row r="13" spans="1:9" s="10" customFormat="1" x14ac:dyDescent="0.25">
      <c r="A13" s="969"/>
      <c r="B13" s="971"/>
      <c r="C13" s="505" t="str">
        <f>'POA 2018'!C13</f>
        <v>NIVEL DE SATISFACCIÓN DE LA GESTIÓN DEL TALENTO HUMANO EN LA SJD</v>
      </c>
      <c r="D13" s="506" t="s">
        <v>275</v>
      </c>
      <c r="E13" s="507" t="str">
        <f>'POA 2018'!D13</f>
        <v>ND</v>
      </c>
      <c r="F13" s="508" t="str">
        <f>'POA 2018'!E13</f>
        <v>ND</v>
      </c>
      <c r="G13" s="510">
        <f>'POA 2018'!F13</f>
        <v>0.9</v>
      </c>
      <c r="H13" s="511">
        <f>'POA 2018'!G13</f>
        <v>0.9</v>
      </c>
      <c r="I13" s="512">
        <f>'POA 2018'!H13</f>
        <v>0.91</v>
      </c>
    </row>
    <row r="14" spans="1:9" s="10" customFormat="1" x14ac:dyDescent="0.25">
      <c r="A14" s="969"/>
      <c r="B14" s="971"/>
      <c r="C14" s="505" t="str">
        <f>'POA 2018'!C14</f>
        <v xml:space="preserve">PORCENTAJE DE ACTOS ADMINISTRATIVOS PUBLICADOS, COMUNICADOS Y/O NOTIFICADOS </v>
      </c>
      <c r="D14" s="506" t="s">
        <v>674</v>
      </c>
      <c r="E14" s="507" t="str">
        <f>'POA 2018'!D14</f>
        <v>ND</v>
      </c>
      <c r="F14" s="508" t="str">
        <f>'POA 2018'!E14</f>
        <v>ND</v>
      </c>
      <c r="G14" s="510">
        <f>'POA 2018'!F14</f>
        <v>1</v>
      </c>
      <c r="H14" s="511">
        <f>'POA 2018'!G14</f>
        <v>1</v>
      </c>
      <c r="I14" s="512">
        <f>'POA 2018'!H14</f>
        <v>1</v>
      </c>
    </row>
    <row r="15" spans="1:9" s="10" customFormat="1" x14ac:dyDescent="0.25">
      <c r="A15" s="969"/>
      <c r="B15" s="971"/>
      <c r="C15" s="505" t="str">
        <f>'POA 2018'!C15</f>
        <v>SERVICIOS ADMINISTRATIVOS GESTIONADOS</v>
      </c>
      <c r="D15" s="506" t="s">
        <v>281</v>
      </c>
      <c r="E15" s="507" t="str">
        <f>'POA 2018'!D15</f>
        <v>ND</v>
      </c>
      <c r="F15" s="508" t="str">
        <f>'POA 2018'!E15</f>
        <v>ND</v>
      </c>
      <c r="G15" s="510">
        <f>'POA 2018'!F15</f>
        <v>1</v>
      </c>
      <c r="H15" s="511">
        <f>'POA 2018'!G15</f>
        <v>1</v>
      </c>
      <c r="I15" s="512">
        <f>'POA 2018'!H15</f>
        <v>1</v>
      </c>
    </row>
    <row r="16" spans="1:9" s="10" customFormat="1" ht="15.75" thickBot="1" x14ac:dyDescent="0.3">
      <c r="A16" s="970"/>
      <c r="B16" s="972"/>
      <c r="C16" s="513" t="str">
        <f>'POA 2018'!C16</f>
        <v>SOLICITUDES DE CONTRATACIÓN TRAMITADAS SATISFACTORIAMENTE</v>
      </c>
      <c r="D16" s="514" t="s">
        <v>448</v>
      </c>
      <c r="E16" s="515" t="str">
        <f>'POA 2018'!D16</f>
        <v>ND</v>
      </c>
      <c r="F16" s="516" t="str">
        <f>'POA 2018'!E16</f>
        <v>ND</v>
      </c>
      <c r="G16" s="517">
        <f>'POA 2018'!F16</f>
        <v>1</v>
      </c>
      <c r="H16" s="518">
        <f>'POA 2018'!G16</f>
        <v>1</v>
      </c>
      <c r="I16" s="519">
        <f>'POA 2018'!H16</f>
        <v>1</v>
      </c>
    </row>
    <row r="17" spans="1:9" s="10" customFormat="1" x14ac:dyDescent="0.25">
      <c r="A17" s="968" t="str">
        <f>'POA 2018'!A17:F17</f>
        <v>DIRECCIÓN DISTRITAL DE ASUNTOS DISCIPLINARIOS</v>
      </c>
      <c r="B17" s="973" t="str">
        <f>'POA 2018'!B17:G17</f>
        <v>ACCIÓN</v>
      </c>
      <c r="C17" s="500" t="str">
        <f>'POA 2018'!C17</f>
        <v>428 NÚMERO DE DIRECTRICES EN MATERIA DE POLÍTICA PÚBLICA DISCIPLINARIA DISTRITAL FORMULADAS POR LA DDAD</v>
      </c>
      <c r="D17" s="501" t="s">
        <v>675</v>
      </c>
      <c r="E17" s="502">
        <f>'POA 2018'!D17</f>
        <v>0</v>
      </c>
      <c r="F17" s="503">
        <f>'POA 2018'!E17</f>
        <v>0</v>
      </c>
      <c r="G17" s="502">
        <f>'POA 2018'!F17</f>
        <v>2</v>
      </c>
      <c r="H17" s="503">
        <f>'POA 2018'!G17</f>
        <v>2</v>
      </c>
      <c r="I17" s="504">
        <f>'POA 2018'!H17</f>
        <v>2</v>
      </c>
    </row>
    <row r="18" spans="1:9" s="10" customFormat="1" x14ac:dyDescent="0.25">
      <c r="A18" s="969"/>
      <c r="B18" s="971"/>
      <c r="C18" s="505" t="str">
        <f>'POA 2018'!C18</f>
        <v>429 NÚMERO DE SERVIDORES PÚBLICOS DEL DISTRITO ORIENTADOS EN TEMAS DE RESPONSABILIDAD DISCIPLINARIA</v>
      </c>
      <c r="D18" s="506" t="s">
        <v>676</v>
      </c>
      <c r="E18" s="507">
        <f>'POA 2018'!D18</f>
        <v>0</v>
      </c>
      <c r="F18" s="508">
        <f>'POA 2018'!E18</f>
        <v>0</v>
      </c>
      <c r="G18" s="520">
        <f>'POA 2018'!F18</f>
        <v>2000</v>
      </c>
      <c r="H18" s="521">
        <f>'POA 2018'!G18</f>
        <v>2426</v>
      </c>
      <c r="I18" s="522">
        <f>'POA 2018'!H18</f>
        <v>4000</v>
      </c>
    </row>
    <row r="19" spans="1:9" s="10" customFormat="1" ht="30" x14ac:dyDescent="0.25">
      <c r="A19" s="969"/>
      <c r="B19" s="971"/>
      <c r="C19" s="505" t="str">
        <f>'POA 2018'!C19</f>
        <v>430 NÚMERO DE CAPACITACIONES BRINDADAS A LOS OPERADORES DISCIPLINARIOS DISTRITALES EN TEMAS PROPIOS DEL DERECHO DISCIPLINARIO</v>
      </c>
      <c r="D19" s="506" t="s">
        <v>677</v>
      </c>
      <c r="E19" s="507">
        <f>'POA 2018'!D19</f>
        <v>1</v>
      </c>
      <c r="F19" s="508">
        <f>'POA 2018'!E19</f>
        <v>1</v>
      </c>
      <c r="G19" s="507">
        <f>'POA 2018'!F19</f>
        <v>1</v>
      </c>
      <c r="H19" s="508">
        <f>'POA 2018'!G19</f>
        <v>1</v>
      </c>
      <c r="I19" s="509">
        <f>'POA 2018'!H19</f>
        <v>2</v>
      </c>
    </row>
    <row r="20" spans="1:9" s="10" customFormat="1" x14ac:dyDescent="0.25">
      <c r="A20" s="969"/>
      <c r="B20" s="971" t="str">
        <f>'POA 2018'!B20:G20</f>
        <v>GESTIÓN</v>
      </c>
      <c r="C20" s="505" t="str">
        <f>'POA 2018'!C20</f>
        <v>AVANCE EN LA HERRAMIENTA DE SEGUIMIENTO Y CONTROL A CONDUCTAS DISCIPLINARIAS CON MAYOR INCIDENCIA</v>
      </c>
      <c r="D20" s="506" t="s">
        <v>678</v>
      </c>
      <c r="E20" s="507" t="str">
        <f>'POA 2018'!D20</f>
        <v>ND</v>
      </c>
      <c r="F20" s="508" t="str">
        <f>'POA 2018'!E20</f>
        <v>ND</v>
      </c>
      <c r="G20" s="527">
        <f>'POA 2018'!F20</f>
        <v>0.6</v>
      </c>
      <c r="H20" s="528">
        <f>'POA 2018'!G20</f>
        <v>0.6</v>
      </c>
      <c r="I20" s="529">
        <f>'POA 2018'!H20</f>
        <v>0.4</v>
      </c>
    </row>
    <row r="21" spans="1:9" s="10" customFormat="1" ht="15.75" thickBot="1" x14ac:dyDescent="0.3">
      <c r="A21" s="970"/>
      <c r="B21" s="972"/>
      <c r="C21" s="513" t="str">
        <f>'POA 2018'!C21</f>
        <v>METODOLOGÍA DE VERIFICACIÓN DE LA IMPLEMENTACIÓN Y ACTUALIZACIÓN DEL S.I.D. 3</v>
      </c>
      <c r="D21" s="514" t="s">
        <v>413</v>
      </c>
      <c r="E21" s="515" t="str">
        <f>'POA 2018'!D21</f>
        <v>ND</v>
      </c>
      <c r="F21" s="516" t="str">
        <f>'POA 2018'!E21</f>
        <v>ND</v>
      </c>
      <c r="G21" s="536">
        <f>'POA 2018'!F21</f>
        <v>0.4</v>
      </c>
      <c r="H21" s="537">
        <f>'POA 2018'!G21</f>
        <v>0.39999999999999997</v>
      </c>
      <c r="I21" s="538">
        <f>'POA 2018'!H21</f>
        <v>0.4</v>
      </c>
    </row>
    <row r="22" spans="1:9" s="10" customFormat="1" x14ac:dyDescent="0.25">
      <c r="A22" s="968" t="str">
        <f>'POA 2018'!A22:F22</f>
        <v>DIRECCIÓN DISTRITAL DE DEFENSA JUDICIAL Y PREVENCIÓN DEL DAÑO ANTIJURÍDICO</v>
      </c>
      <c r="B22" s="973" t="str">
        <f>'POA 2018'!B22:G22</f>
        <v>ACCIÓN</v>
      </c>
      <c r="C22" s="500" t="str">
        <f>'POA 2018'!C22</f>
        <v>ÉXITO PROCESAL EN EL DISTRITO CAPITAL</v>
      </c>
      <c r="D22" s="501" t="s">
        <v>696</v>
      </c>
      <c r="E22" s="524">
        <f>'POA 2018'!D22</f>
        <v>0.82</v>
      </c>
      <c r="F22" s="525">
        <f>'POA 2018'!E22</f>
        <v>0.89</v>
      </c>
      <c r="G22" s="524">
        <f>'POA 2018'!F22</f>
        <v>0.82</v>
      </c>
      <c r="H22" s="525">
        <f>'POA 2018'!G22</f>
        <v>0.87270000000000003</v>
      </c>
      <c r="I22" s="526">
        <f>'POA 2018'!H22</f>
        <v>0.82</v>
      </c>
    </row>
    <row r="23" spans="1:9" s="10" customFormat="1" x14ac:dyDescent="0.25">
      <c r="A23" s="969"/>
      <c r="B23" s="971"/>
      <c r="C23" s="505" t="str">
        <f>'POA 2018'!C23</f>
        <v>PORCENTAJE DE EFICIENCIA FISCAL EN LA DEFENSA JUDICIAL DE LOS INTERESES DEL DISTRITO CAPITAL</v>
      </c>
      <c r="D23" s="506" t="s">
        <v>679</v>
      </c>
      <c r="E23" s="527">
        <f>'POA 2018'!D23</f>
        <v>0.82</v>
      </c>
      <c r="F23" s="528">
        <f>'POA 2018'!E23</f>
        <v>0.9</v>
      </c>
      <c r="G23" s="527">
        <f>'POA 2018'!F23</f>
        <v>0.82</v>
      </c>
      <c r="H23" s="528">
        <f>'POA 2018'!G23</f>
        <v>0.89</v>
      </c>
      <c r="I23" s="529">
        <f>'POA 2018'!H23</f>
        <v>0.82</v>
      </c>
    </row>
    <row r="24" spans="1:9" s="10" customFormat="1" ht="30" x14ac:dyDescent="0.25">
      <c r="A24" s="969"/>
      <c r="B24" s="971" t="str">
        <f>'POA 2018'!B24:G24</f>
        <v>GESTIÓN</v>
      </c>
      <c r="C24" s="505" t="str">
        <f>'POA 2018'!C24</f>
        <v>DIRECTRICES O PROYECTOS NORMATIVOS ELABORADOS DE REPRESENTACIÓN JUDICIAL Y EXTRAJUDICIAL PARA LA ADMINISTRACIÓN DISTRITAL</v>
      </c>
      <c r="D24" s="506" t="s">
        <v>475</v>
      </c>
      <c r="E24" s="507" t="str">
        <f>'POA 2018'!D24</f>
        <v>ND</v>
      </c>
      <c r="F24" s="508" t="str">
        <f>'POA 2018'!E24</f>
        <v>ND</v>
      </c>
      <c r="G24" s="507">
        <f>'POA 2018'!F24</f>
        <v>2</v>
      </c>
      <c r="H24" s="508">
        <f>'POA 2018'!G24</f>
        <v>7</v>
      </c>
      <c r="I24" s="509">
        <f>'POA 2018'!H24</f>
        <v>2</v>
      </c>
    </row>
    <row r="25" spans="1:9" s="10" customFormat="1" x14ac:dyDescent="0.25">
      <c r="A25" s="969"/>
      <c r="B25" s="971"/>
      <c r="C25" s="505" t="str">
        <f>'POA 2018'!C25</f>
        <v>NÚMERO DE ENTIDADES DISTRITALES CON SEGUIMIENTO A LA INFORMACIÓN REGISTRADA EN SIPROJ</v>
      </c>
      <c r="D25" s="506" t="s">
        <v>314</v>
      </c>
      <c r="E25" s="507" t="str">
        <f>'POA 2018'!D25</f>
        <v>ND</v>
      </c>
      <c r="F25" s="508" t="str">
        <f>'POA 2018'!E25</f>
        <v>ND</v>
      </c>
      <c r="G25" s="507">
        <f>'POA 2018'!F25</f>
        <v>1</v>
      </c>
      <c r="H25" s="508">
        <f>'POA 2018'!G25</f>
        <v>1</v>
      </c>
      <c r="I25" s="509">
        <f>'POA 2018'!H25</f>
        <v>1</v>
      </c>
    </row>
    <row r="26" spans="1:9" s="10" customFormat="1" ht="15.75" thickBot="1" x14ac:dyDescent="0.3">
      <c r="A26" s="970"/>
      <c r="B26" s="972"/>
      <c r="C26" s="513" t="str">
        <f>'POA 2018'!C26</f>
        <v>PORCENTAJE DE PROCESOS JUDICIALES Y EXTRAJUDICIALES DE LA D.D.D.J. REPRESENTADOS JURÍDICAMENTE</v>
      </c>
      <c r="D26" s="514" t="s">
        <v>313</v>
      </c>
      <c r="E26" s="515" t="str">
        <f>'POA 2018'!D26</f>
        <v>ND</v>
      </c>
      <c r="F26" s="516" t="str">
        <f>'POA 2018'!E26</f>
        <v>ND</v>
      </c>
      <c r="G26" s="515">
        <f>'POA 2018'!F26</f>
        <v>1</v>
      </c>
      <c r="H26" s="516">
        <f>'POA 2018'!G26</f>
        <v>1</v>
      </c>
      <c r="I26" s="523">
        <f>'POA 2018'!H26</f>
        <v>1</v>
      </c>
    </row>
    <row r="27" spans="1:9" s="10" customFormat="1" x14ac:dyDescent="0.25">
      <c r="A27" s="968" t="str">
        <f>'POA 2018'!A27:F27</f>
        <v>DIRECCIÓN DISTRITAL DE DOCTRINA Y ASUNTOS NORMATIVOS</v>
      </c>
      <c r="B27" s="530" t="str">
        <f>'POA 2018'!B27:G27</f>
        <v>ACCIÓN</v>
      </c>
      <c r="C27" s="500" t="str">
        <f>'POA 2018'!C27</f>
        <v>422 NÚMERO DE DÍAS PROMEDIO UTILIZADO PARA LA EXPEDICIÓN DE CONCEPTOS</v>
      </c>
      <c r="D27" s="501" t="s">
        <v>680</v>
      </c>
      <c r="E27" s="502">
        <f>'POA 2018'!D27</f>
        <v>23</v>
      </c>
      <c r="F27" s="503">
        <f>'POA 2018'!E27</f>
        <v>15</v>
      </c>
      <c r="G27" s="502">
        <f>'POA 2018'!F27</f>
        <v>22.7</v>
      </c>
      <c r="H27" s="503">
        <f>'POA 2018'!G27</f>
        <v>21.9</v>
      </c>
      <c r="I27" s="504">
        <f>'POA 2018'!H27</f>
        <v>22.5</v>
      </c>
    </row>
    <row r="28" spans="1:9" s="10" customFormat="1" x14ac:dyDescent="0.25">
      <c r="A28" s="969"/>
      <c r="B28" s="971" t="str">
        <f>'POA 2018'!B28:G28</f>
        <v>GESTIÓN</v>
      </c>
      <c r="C28" s="505" t="str">
        <f>'POA 2018'!C28</f>
        <v>CONSTRUCCIÓN Y PUESTA EN FUNCIONAMIENTO DEL COMITÉ DE DOCTRINA.</v>
      </c>
      <c r="D28" s="506" t="s">
        <v>316</v>
      </c>
      <c r="E28" s="507" t="str">
        <f>'POA 2018'!D28</f>
        <v>ND</v>
      </c>
      <c r="F28" s="508" t="str">
        <f>'POA 2018'!E28</f>
        <v>ND</v>
      </c>
      <c r="G28" s="507">
        <f>'POA 2018'!F28</f>
        <v>1</v>
      </c>
      <c r="H28" s="508">
        <f>'POA 2018'!G28</f>
        <v>1</v>
      </c>
      <c r="I28" s="509" t="str">
        <f>'POA 2018'!H28</f>
        <v>CUMPLIDA</v>
      </c>
    </row>
    <row r="29" spans="1:9" s="10" customFormat="1" ht="15.75" thickBot="1" x14ac:dyDescent="0.3">
      <c r="A29" s="970"/>
      <c r="B29" s="972"/>
      <c r="C29" s="513" t="str">
        <f>'POA 2018'!C29</f>
        <v>IMPLEMENTACIÓN DE LA HERRAMIENTA DE SEGUIMIENTO DE LA DDDAN</v>
      </c>
      <c r="D29" s="514" t="s">
        <v>315</v>
      </c>
      <c r="E29" s="515" t="str">
        <f>'POA 2018'!D29</f>
        <v>ND</v>
      </c>
      <c r="F29" s="516" t="str">
        <f>'POA 2018'!E29</f>
        <v>ND</v>
      </c>
      <c r="G29" s="515">
        <f>'POA 2018'!F29</f>
        <v>0.6</v>
      </c>
      <c r="H29" s="516">
        <f>'POA 2018'!G29</f>
        <v>0.6</v>
      </c>
      <c r="I29" s="523">
        <f>'POA 2018'!H29</f>
        <v>0.4</v>
      </c>
    </row>
    <row r="30" spans="1:9" s="10" customFormat="1" x14ac:dyDescent="0.25">
      <c r="A30" s="968" t="str">
        <f>'POA 2018'!A30:F30</f>
        <v>DIRECCIÓN DISTRITAL DE INSPECCIÓN, VIGILANCIA Y CONTROL DE PERSONAS JURÍDICAS SIN ÁNIMO DE LUCRO</v>
      </c>
      <c r="B30" s="973" t="str">
        <f>'POA 2018'!B30:G30</f>
        <v>ACCIÓN</v>
      </c>
      <c r="C30" s="500" t="str">
        <f>'POA 2018'!C30</f>
        <v>426 NÚMERO DE CIUDADANOS ORIENTADOS EN DERECHOS Y OBLIGACIONES DE LAS ENTIDADES SIN ÁNIMO DE LUCRO - ESAL</v>
      </c>
      <c r="D30" s="501" t="s">
        <v>681</v>
      </c>
      <c r="E30" s="502">
        <f>'POA 2018'!D30</f>
        <v>400</v>
      </c>
      <c r="F30" s="503">
        <f>'POA 2018'!E30</f>
        <v>402</v>
      </c>
      <c r="G30" s="502">
        <f>'POA 2018'!F30</f>
        <v>600</v>
      </c>
      <c r="H30" s="503">
        <f>'POA 2018'!G30</f>
        <v>663</v>
      </c>
      <c r="I30" s="504">
        <f>'POA 2018'!H30</f>
        <v>800</v>
      </c>
    </row>
    <row r="31" spans="1:9" s="10" customFormat="1" x14ac:dyDescent="0.25">
      <c r="A31" s="969"/>
      <c r="B31" s="971"/>
      <c r="C31" s="505" t="str">
        <f>'POA 2018'!C31</f>
        <v>427 PORCENTAJE DE PERCEPCIÓN DE LOS SERVICIOS PRESTADOS A ENTIDADES SIN ÁNIMO DE LUCRO - ESAL</v>
      </c>
      <c r="D31" s="506" t="s">
        <v>682</v>
      </c>
      <c r="E31" s="527">
        <f>'POA 2018'!D31</f>
        <v>0.86</v>
      </c>
      <c r="F31" s="528">
        <f>'POA 2018'!E31</f>
        <v>0.87</v>
      </c>
      <c r="G31" s="527">
        <f>'POA 2018'!F31</f>
        <v>0.86099999999999999</v>
      </c>
      <c r="H31" s="528">
        <f>'POA 2018'!G31</f>
        <v>0.91300000000000003</v>
      </c>
      <c r="I31" s="529">
        <f>'POA 2018'!H31</f>
        <v>0.86499999999999999</v>
      </c>
    </row>
    <row r="32" spans="1:9" s="10" customFormat="1" x14ac:dyDescent="0.25">
      <c r="A32" s="969"/>
      <c r="B32" s="971" t="str">
        <f>'POA 2018'!B32:G32</f>
        <v>GESTIÓN</v>
      </c>
      <c r="C32" s="505" t="str">
        <f>'POA 2018'!C32</f>
        <v>AVANCE DEL DOCUMENTO TÉCNICO PARA LA FORMULACIÓN DE POLÍTICA DE IVC EN EL DISTRITO CAPITAL</v>
      </c>
      <c r="D32" s="506" t="s">
        <v>683</v>
      </c>
      <c r="E32" s="507" t="str">
        <f>'POA 2018'!D32</f>
        <v>ND</v>
      </c>
      <c r="F32" s="508" t="str">
        <f>'POA 2018'!E32</f>
        <v>ND</v>
      </c>
      <c r="G32" s="527">
        <f>'POA 2018'!F32</f>
        <v>0.3</v>
      </c>
      <c r="H32" s="528">
        <f>'POA 2018'!G32</f>
        <v>0.3</v>
      </c>
      <c r="I32" s="529">
        <f>'POA 2018'!H32</f>
        <v>0.6</v>
      </c>
    </row>
    <row r="33" spans="1:9" s="10" customFormat="1" x14ac:dyDescent="0.25">
      <c r="A33" s="969"/>
      <c r="B33" s="971"/>
      <c r="C33" s="505" t="str">
        <f>'POA 2018'!C33</f>
        <v>ESTRATEGIA PARA LA OPTIMIZACIÓN DEL SIPEJ</v>
      </c>
      <c r="D33" s="506" t="s">
        <v>684</v>
      </c>
      <c r="E33" s="507" t="str">
        <f>'POA 2018'!D33</f>
        <v>ND</v>
      </c>
      <c r="F33" s="508" t="str">
        <f>'POA 2018'!E33</f>
        <v>ND</v>
      </c>
      <c r="G33" s="507">
        <f>'POA 2018'!F33</f>
        <v>1</v>
      </c>
      <c r="H33" s="508">
        <f>'POA 2018'!G33</f>
        <v>1</v>
      </c>
      <c r="I33" s="509" t="str">
        <f>'POA 2018'!H33</f>
        <v>CUMPLIDA</v>
      </c>
    </row>
    <row r="34" spans="1:9" s="10" customFormat="1" x14ac:dyDescent="0.25">
      <c r="A34" s="969"/>
      <c r="B34" s="971"/>
      <c r="C34" s="505" t="str">
        <f>'POA 2018'!C34</f>
        <v>PROCESOS ADMINISTRATIVOS SANCIONATORIOS TERMINADOS</v>
      </c>
      <c r="D34" s="506" t="s">
        <v>337</v>
      </c>
      <c r="E34" s="507" t="str">
        <f>'POA 2018'!D34</f>
        <v>ND</v>
      </c>
      <c r="F34" s="508" t="str">
        <f>'POA 2018'!E34</f>
        <v>ND</v>
      </c>
      <c r="G34" s="507">
        <f>'POA 2018'!F34</f>
        <v>0.8</v>
      </c>
      <c r="H34" s="508">
        <f>'POA 2018'!G34</f>
        <v>0.9</v>
      </c>
      <c r="I34" s="509">
        <f>'POA 2018'!H34</f>
        <v>0.8</v>
      </c>
    </row>
    <row r="35" spans="1:9" s="10" customFormat="1" ht="15.75" thickBot="1" x14ac:dyDescent="0.3">
      <c r="A35" s="970"/>
      <c r="B35" s="972"/>
      <c r="C35" s="513" t="str">
        <f>'POA 2018'!C35</f>
        <v>AVANCE EN EL FORTALECIMIENTO DE UN CANAL  DE COMUNICACIÓN QUE OPTIMICE LA ATENCIÓN A LA CIUDADANÍA</v>
      </c>
      <c r="D35" s="514" t="s">
        <v>336</v>
      </c>
      <c r="E35" s="515" t="str">
        <f>'POA 2018'!D35</f>
        <v>ND</v>
      </c>
      <c r="F35" s="516" t="str">
        <f>'POA 2018'!E35</f>
        <v>ND</v>
      </c>
      <c r="G35" s="515">
        <f>'POA 2018'!F35</f>
        <v>1</v>
      </c>
      <c r="H35" s="516">
        <f>'POA 2018'!G35</f>
        <v>1</v>
      </c>
      <c r="I35" s="523" t="str">
        <f>'POA 2018'!H35</f>
        <v>CUMPLIDA</v>
      </c>
    </row>
    <row r="36" spans="1:9" s="10" customFormat="1" x14ac:dyDescent="0.25">
      <c r="A36" s="968" t="str">
        <f>'POA 2018'!A36:F36</f>
        <v>DIRECCIÓN DISTRITAL DE POLÍTICA E INFORMÁTICA JURÍDICA</v>
      </c>
      <c r="B36" s="973" t="str">
        <f>'POA 2018'!B36:G36</f>
        <v>ACCIÓN</v>
      </c>
      <c r="C36" s="500" t="str">
        <f>'POA 2018'!C36</f>
        <v>423 NÚMERO DE ESTUDIOS JURÍDICOS, REALIZADOS EN TEMAS DE INTERÉS PARA EL DISTRITO CAPITAL</v>
      </c>
      <c r="D36" s="501" t="s">
        <v>685</v>
      </c>
      <c r="E36" s="502">
        <f>'POA 2018'!D36</f>
        <v>2</v>
      </c>
      <c r="F36" s="503">
        <f>'POA 2018'!E36</f>
        <v>2</v>
      </c>
      <c r="G36" s="502">
        <f>'POA 2018'!F36</f>
        <v>5</v>
      </c>
      <c r="H36" s="503">
        <f>'POA 2018'!G36</f>
        <v>5</v>
      </c>
      <c r="I36" s="504">
        <f>'POA 2018'!H36</f>
        <v>6</v>
      </c>
    </row>
    <row r="37" spans="1:9" s="10" customFormat="1" x14ac:dyDescent="0.25">
      <c r="A37" s="969"/>
      <c r="B37" s="971"/>
      <c r="C37" s="505" t="str">
        <f>'POA 2018'!C37</f>
        <v>425 NÚMERO DE EVENTOS DE ORIENTACIÓN JURÍDICA DESARROLLADOS</v>
      </c>
      <c r="D37" s="506" t="s">
        <v>686</v>
      </c>
      <c r="E37" s="507">
        <f>'POA 2018'!D37</f>
        <v>4</v>
      </c>
      <c r="F37" s="508">
        <f>'POA 2018'!E37</f>
        <v>4</v>
      </c>
      <c r="G37" s="507">
        <f>'POA 2018'!F37</f>
        <v>14</v>
      </c>
      <c r="H37" s="508">
        <f>'POA 2018'!G37</f>
        <v>14</v>
      </c>
      <c r="I37" s="509">
        <f>'POA 2018'!H37</f>
        <v>10</v>
      </c>
    </row>
    <row r="38" spans="1:9" s="10" customFormat="1" x14ac:dyDescent="0.25">
      <c r="A38" s="969"/>
      <c r="B38" s="971" t="str">
        <f>'POA 2018'!B38:G38</f>
        <v>GESTIÓN</v>
      </c>
      <c r="C38" s="505" t="str">
        <f>'POA 2018'!C38</f>
        <v>DOCUMENTO PARA LA CONSTRUCCIÓN DE LA HERRAMIENTA TECNOLÓGICA</v>
      </c>
      <c r="D38" s="506" t="s">
        <v>344</v>
      </c>
      <c r="E38" s="507" t="str">
        <f>'POA 2018'!D38</f>
        <v>ND</v>
      </c>
      <c r="F38" s="508" t="str">
        <f>'POA 2018'!E38</f>
        <v>ND</v>
      </c>
      <c r="G38" s="507">
        <f>'POA 2018'!F38</f>
        <v>1</v>
      </c>
      <c r="H38" s="508">
        <f>'POA 2018'!G38</f>
        <v>1</v>
      </c>
      <c r="I38" s="509">
        <f>'POA 2018'!H38</f>
        <v>0</v>
      </c>
    </row>
    <row r="39" spans="1:9" s="10" customFormat="1" x14ac:dyDescent="0.25">
      <c r="A39" s="969"/>
      <c r="B39" s="971"/>
      <c r="C39" s="505" t="str">
        <f>'POA 2018'!C39</f>
        <v>INCORPORACIÓN DE LA NORMATIVIDAD A REGIMEN LEGAL</v>
      </c>
      <c r="D39" s="506" t="s">
        <v>342</v>
      </c>
      <c r="E39" s="507" t="str">
        <f>'POA 2018'!D39</f>
        <v>ND</v>
      </c>
      <c r="F39" s="508" t="str">
        <f>'POA 2018'!E39</f>
        <v>ND</v>
      </c>
      <c r="G39" s="507">
        <f>'POA 2018'!F39</f>
        <v>1</v>
      </c>
      <c r="H39" s="508">
        <f>'POA 2018'!G39</f>
        <v>1</v>
      </c>
      <c r="I39" s="509">
        <f>'POA 2018'!H39</f>
        <v>1</v>
      </c>
    </row>
    <row r="40" spans="1:9" s="10" customFormat="1" ht="15.75" thickBot="1" x14ac:dyDescent="0.3">
      <c r="A40" s="970"/>
      <c r="B40" s="972"/>
      <c r="C40" s="513" t="str">
        <f>'POA 2018'!C40</f>
        <v>LINEAMIENTOS NORMATIVOS EXPEDIDOS Y PUBLICADOS EN REGIMEN LEGAL</v>
      </c>
      <c r="D40" s="514" t="s">
        <v>411</v>
      </c>
      <c r="E40" s="515" t="str">
        <f>'POA 2018'!D40</f>
        <v>ND</v>
      </c>
      <c r="F40" s="516" t="str">
        <f>'POA 2018'!E40</f>
        <v>ND</v>
      </c>
      <c r="G40" s="515">
        <f>'POA 2018'!F40</f>
        <v>8</v>
      </c>
      <c r="H40" s="516">
        <f>'POA 2018'!G40</f>
        <v>9</v>
      </c>
      <c r="I40" s="523">
        <f>'POA 2018'!H40</f>
        <v>8</v>
      </c>
    </row>
    <row r="41" spans="1:9" s="10" customFormat="1" x14ac:dyDescent="0.25">
      <c r="A41" s="968" t="str">
        <f>'POA 2018'!A41:F41</f>
        <v>OFICINA ASESORA DE PLANEACIÓN</v>
      </c>
      <c r="B41" s="973" t="str">
        <f>'POA 2018'!B41:G41</f>
        <v>ACCIÓN</v>
      </c>
      <c r="C41" s="500" t="str">
        <f>'POA 2018'!C41</f>
        <v>AVANCE EN LA IMPLEMENTACIÓN DE LA ARQUITECTURA EMPRESARIAL EN LA SJD</v>
      </c>
      <c r="D41" s="501" t="s">
        <v>687</v>
      </c>
      <c r="E41" s="502" t="str">
        <f>'POA 2018'!D41</f>
        <v>ND</v>
      </c>
      <c r="F41" s="503" t="str">
        <f>'POA 2018'!E41</f>
        <v>ND</v>
      </c>
      <c r="G41" s="502" t="str">
        <f>'POA 2018'!F41</f>
        <v>ND</v>
      </c>
      <c r="H41" s="503" t="str">
        <f>'POA 2018'!G41</f>
        <v>ND</v>
      </c>
      <c r="I41" s="526">
        <f>'POA 2018'!H41</f>
        <v>0.4</v>
      </c>
    </row>
    <row r="42" spans="1:9" s="10" customFormat="1" x14ac:dyDescent="0.25">
      <c r="A42" s="969"/>
      <c r="B42" s="971"/>
      <c r="C42" s="505" t="str">
        <f>'POA 2018'!C42</f>
        <v>IMPLEMENTACIÓN DEL SISTEMA INTEGRADO DE GESTIÓN DE LA SECRETARÍA JURÍDICA</v>
      </c>
      <c r="D42" s="506" t="s">
        <v>341</v>
      </c>
      <c r="E42" s="507">
        <f>'POA 2018'!D42</f>
        <v>0.1</v>
      </c>
      <c r="F42" s="508">
        <f>'POA 2018'!E42</f>
        <v>0.03</v>
      </c>
      <c r="G42" s="527">
        <f>'POA 2018'!F42</f>
        <v>0.3</v>
      </c>
      <c r="H42" s="528">
        <f>'POA 2018'!G42</f>
        <v>0.35</v>
      </c>
      <c r="I42" s="529">
        <f>'POA 2018'!H42</f>
        <v>0.3</v>
      </c>
    </row>
    <row r="43" spans="1:9" s="10" customFormat="1" x14ac:dyDescent="0.25">
      <c r="A43" s="969"/>
      <c r="B43" s="971" t="str">
        <f>'POA 2018'!B43:G43</f>
        <v>GESTIÓN</v>
      </c>
      <c r="C43" s="505" t="str">
        <f>'POA 2018'!C43</f>
        <v>AVANCE EN LA ESTRATEGIA ORIENTADA A MEJORAR LAS PRÁCTICAS DE GESTIÓN INSTITUCIONAL</v>
      </c>
      <c r="D43" s="506" t="s">
        <v>688</v>
      </c>
      <c r="E43" s="507" t="str">
        <f>'POA 2018'!D43</f>
        <v>ND</v>
      </c>
      <c r="F43" s="508" t="str">
        <f>'POA 2018'!E43</f>
        <v>ND</v>
      </c>
      <c r="G43" s="527">
        <f>'POA 2018'!F43</f>
        <v>0.3</v>
      </c>
      <c r="H43" s="528">
        <f>'POA 2018'!G43</f>
        <v>0.3</v>
      </c>
      <c r="I43" s="529">
        <f>'POA 2018'!H43</f>
        <v>0.6</v>
      </c>
    </row>
    <row r="44" spans="1:9" s="10" customFormat="1" x14ac:dyDescent="0.25">
      <c r="A44" s="969"/>
      <c r="B44" s="971"/>
      <c r="C44" s="505" t="str">
        <f>'POA 2018'!C44</f>
        <v>ESTRATEGIAS DE POSICIONAMIENTO ESTRUCTURADAS POR LA OAP</v>
      </c>
      <c r="D44" s="506" t="s">
        <v>338</v>
      </c>
      <c r="E44" s="507" t="str">
        <f>'POA 2018'!D44</f>
        <v>ND</v>
      </c>
      <c r="F44" s="508" t="str">
        <f>'POA 2018'!E44</f>
        <v>ND</v>
      </c>
      <c r="G44" s="507" t="str">
        <f>'POA 2018'!F44</f>
        <v>ND</v>
      </c>
      <c r="H44" s="508" t="str">
        <f>'POA 2018'!G44</f>
        <v>ND</v>
      </c>
      <c r="I44" s="509">
        <f>'POA 2018'!H44</f>
        <v>1</v>
      </c>
    </row>
    <row r="45" spans="1:9" s="10" customFormat="1" x14ac:dyDescent="0.25">
      <c r="A45" s="969"/>
      <c r="B45" s="971"/>
      <c r="C45" s="505" t="str">
        <f>'POA 2018'!C45</f>
        <v>INFORMES DE SEGUIMIENTO DE LA GESTIÓN DE LA SJD BAJO LA HERRAMIENTA BSC</v>
      </c>
      <c r="D45" s="506" t="s">
        <v>340</v>
      </c>
      <c r="E45" s="507" t="str">
        <f>'POA 2018'!D45</f>
        <v>ND</v>
      </c>
      <c r="F45" s="508" t="str">
        <f>'POA 2018'!E45</f>
        <v>ND</v>
      </c>
      <c r="G45" s="507">
        <f>'POA 2018'!F45</f>
        <v>1</v>
      </c>
      <c r="H45" s="508">
        <f>'POA 2018'!G45</f>
        <v>1</v>
      </c>
      <c r="I45" s="509">
        <f>'POA 2018'!H45</f>
        <v>4</v>
      </c>
    </row>
    <row r="46" spans="1:9" s="10" customFormat="1" ht="15.75" thickBot="1" x14ac:dyDescent="0.3">
      <c r="A46" s="970"/>
      <c r="B46" s="972"/>
      <c r="C46" s="513" t="str">
        <f>'POA 2018'!C46</f>
        <v>PORCENTAJE DE CUMPLIMIENTO PARA LA CONSTRUCCIÓN DE LA PLATAFORMA ESTRATÉGICA DE LA SJD</v>
      </c>
      <c r="D46" s="514" t="s">
        <v>689</v>
      </c>
      <c r="E46" s="515">
        <f>'POA 2018'!D46</f>
        <v>1</v>
      </c>
      <c r="F46" s="516">
        <f>'POA 2018'!E46</f>
        <v>0.5</v>
      </c>
      <c r="G46" s="515" t="str">
        <f>'POA 2018'!F46</f>
        <v>ND</v>
      </c>
      <c r="H46" s="516">
        <f>'POA 2018'!G46</f>
        <v>0.5</v>
      </c>
      <c r="I46" s="523" t="str">
        <f>'POA 2018'!H46</f>
        <v>CUMPLIDA</v>
      </c>
    </row>
    <row r="47" spans="1:9" s="10" customFormat="1" ht="15.75" thickBot="1" x14ac:dyDescent="0.3">
      <c r="A47" s="542" t="str">
        <f>'POA 2018'!A47:F47</f>
        <v>OFICINA DE CONTROL INTERNO</v>
      </c>
      <c r="B47" s="490"/>
      <c r="C47" s="531" t="str">
        <f>'POA 2018'!C48</f>
        <v>PORCENTAJE DE CUMPLIMIENTO DEL PLAN ANUAL DE AUDITORIA</v>
      </c>
      <c r="D47" s="532" t="s">
        <v>690</v>
      </c>
      <c r="E47" s="533" t="str">
        <f>'POA 2018'!D48</f>
        <v>ND</v>
      </c>
      <c r="F47" s="534" t="str">
        <f>'POA 2018'!E48</f>
        <v>ND</v>
      </c>
      <c r="G47" s="533">
        <f>'POA 2018'!F48</f>
        <v>1</v>
      </c>
      <c r="H47" s="534">
        <f>'POA 2018'!G48</f>
        <v>1</v>
      </c>
      <c r="I47" s="535">
        <f>'POA 2018'!H48</f>
        <v>1</v>
      </c>
    </row>
    <row r="48" spans="1:9" s="10" customFormat="1" x14ac:dyDescent="0.25">
      <c r="A48" s="968" t="str">
        <f>'POA 2018'!A49:F49</f>
        <v xml:space="preserve">OFICINA DE TECNOLOGÍAS DE LA INFORMACIÓN Y LAS COMUNICACIONES </v>
      </c>
      <c r="B48" s="530" t="str">
        <f>'POA 2018'!B49:G49</f>
        <v>ACCIÓN</v>
      </c>
      <c r="C48" s="500" t="str">
        <f>'POA 2018'!C49</f>
        <v>424 NÚMERO DE SISTEMAS DE INFORMACIÓN JURÍDICOS CON DESARROLLO, SOPORTE Y MANTENIMIENTO</v>
      </c>
      <c r="D48" s="501" t="s">
        <v>691</v>
      </c>
      <c r="E48" s="502">
        <f>'POA 2018'!D49</f>
        <v>1</v>
      </c>
      <c r="F48" s="503">
        <f>'POA 2018'!E49</f>
        <v>0.3</v>
      </c>
      <c r="G48" s="502">
        <f>'POA 2018'!F49</f>
        <v>1</v>
      </c>
      <c r="H48" s="503">
        <f>'POA 2018'!G49</f>
        <v>1.7</v>
      </c>
      <c r="I48" s="504">
        <f>'POA 2018'!H49</f>
        <v>2</v>
      </c>
    </row>
    <row r="49" spans="1:9" s="10" customFormat="1" x14ac:dyDescent="0.25">
      <c r="A49" s="969"/>
      <c r="B49" s="971" t="str">
        <f>'POA 2018'!B50:G50</f>
        <v>GESTIÓN</v>
      </c>
      <c r="C49" s="505" t="str">
        <f>'POA 2018'!C50</f>
        <v>AVANCE EN LA ACTUALIZACIÓN DEL SOFTWARE ADMINISTRATIVO Y MISIONAL</v>
      </c>
      <c r="D49" s="506" t="s">
        <v>692</v>
      </c>
      <c r="E49" s="507">
        <f>'POA 2018'!D50</f>
        <v>0</v>
      </c>
      <c r="F49" s="508">
        <f>'POA 2018'!E50</f>
        <v>0</v>
      </c>
      <c r="G49" s="527">
        <f>'POA 2018'!F50</f>
        <v>0.35</v>
      </c>
      <c r="H49" s="528">
        <f>'POA 2018'!G50</f>
        <v>0.35</v>
      </c>
      <c r="I49" s="529">
        <f>'POA 2018'!H50</f>
        <v>0.35</v>
      </c>
    </row>
    <row r="50" spans="1:9" s="10" customFormat="1" x14ac:dyDescent="0.25">
      <c r="A50" s="969"/>
      <c r="B50" s="971"/>
      <c r="C50" s="505" t="str">
        <f>'POA 2018'!C51</f>
        <v>AVANCE EN LA IMPLEMENTACIÓN DE LA ARQUITECTURA EMPRESARIAL TIC EN LA SJD</v>
      </c>
      <c r="D50" s="506" t="s">
        <v>694</v>
      </c>
      <c r="E50" s="507">
        <f>'POA 2018'!D51</f>
        <v>0</v>
      </c>
      <c r="F50" s="508">
        <f>'POA 2018'!E51</f>
        <v>0</v>
      </c>
      <c r="G50" s="527">
        <f>'POA 2018'!F51</f>
        <v>0.1</v>
      </c>
      <c r="H50" s="528">
        <f>'POA 2018'!G51</f>
        <v>0.1</v>
      </c>
      <c r="I50" s="529">
        <f>'POA 2018'!H51</f>
        <v>0.4</v>
      </c>
    </row>
    <row r="51" spans="1:9" s="10" customFormat="1" ht="30.75" thickBot="1" x14ac:dyDescent="0.3">
      <c r="A51" s="970"/>
      <c r="B51" s="972"/>
      <c r="C51" s="513" t="str">
        <f>'POA 2018'!C52</f>
        <v>PORCENTAJE DE AVANCE EN EL  IMPLEMENTACIÓN  DE LA INFRAESTRUCTURA TECNOLÓGICA QUE SOPORTA LOS SISTEMAS DE INFORMACIÓN JURÍDICOS</v>
      </c>
      <c r="D51" s="514" t="s">
        <v>693</v>
      </c>
      <c r="E51" s="536">
        <f>'POA 2018'!D52</f>
        <v>0.03</v>
      </c>
      <c r="F51" s="537">
        <f>'POA 2018'!E52</f>
        <v>0.01</v>
      </c>
      <c r="G51" s="536">
        <f>'POA 2018'!F52</f>
        <v>0.17</v>
      </c>
      <c r="H51" s="537">
        <f>'POA 2018'!G52</f>
        <v>0.14000000000000001</v>
      </c>
      <c r="I51" s="538">
        <f>'POA 2018'!H52</f>
        <v>0.3</v>
      </c>
    </row>
    <row r="52" spans="1:9" s="10" customFormat="1" x14ac:dyDescent="0.25">
      <c r="A52" s="968" t="str">
        <f>'POA 2018'!A53:F53</f>
        <v>SUBSECRETARÍA JURÍDICA DISTRITAL</v>
      </c>
      <c r="B52" s="530" t="str">
        <f>'POA 2018'!B53:G53</f>
        <v>ACCIÓN</v>
      </c>
      <c r="C52" s="500" t="str">
        <f>'POA 2018'!C53</f>
        <v xml:space="preserve">PERCEPCIÓN FAVORABLE DE LA COORDINACIÓN JURÍDICA DISTRITAL SUPERIOR AL 88%, </v>
      </c>
      <c r="D52" s="501" t="s">
        <v>697</v>
      </c>
      <c r="E52" s="524">
        <f>'POA 2018'!D53</f>
        <v>0.88</v>
      </c>
      <c r="F52" s="525">
        <f>'POA 2018'!E53</f>
        <v>0.9</v>
      </c>
      <c r="G52" s="524">
        <f>'POA 2018'!F53</f>
        <v>0.88</v>
      </c>
      <c r="H52" s="525">
        <f>'POA 2018'!G53</f>
        <v>0.94569999999999999</v>
      </c>
      <c r="I52" s="526">
        <f>'POA 2018'!H53</f>
        <v>0.88</v>
      </c>
    </row>
    <row r="53" spans="1:9" s="10" customFormat="1" x14ac:dyDescent="0.25">
      <c r="A53" s="969"/>
      <c r="B53" s="971" t="str">
        <f>'POA 2018'!B54:G54</f>
        <v>GESTIÓN</v>
      </c>
      <c r="C53" s="505" t="str">
        <f>'POA 2018'!C54</f>
        <v>EJECUCIÓN DEL PROYECTO DE INVERSIÓN CON CÓDIGO 7501</v>
      </c>
      <c r="D53" s="506" t="s">
        <v>360</v>
      </c>
      <c r="E53" s="507" t="str">
        <f>'POA 2018'!D54</f>
        <v>ND</v>
      </c>
      <c r="F53" s="508" t="str">
        <f>'POA 2018'!E54</f>
        <v>ND</v>
      </c>
      <c r="G53" s="527">
        <f>'POA 2018'!F54</f>
        <v>0.95</v>
      </c>
      <c r="H53" s="528">
        <f>'POA 2018'!G54</f>
        <v>0.98</v>
      </c>
      <c r="I53" s="529">
        <f>'POA 2018'!H54</f>
        <v>0.95</v>
      </c>
    </row>
    <row r="54" spans="1:9" s="10" customFormat="1" ht="15.75" thickBot="1" x14ac:dyDescent="0.3">
      <c r="A54" s="970"/>
      <c r="B54" s="972"/>
      <c r="C54" s="513" t="str">
        <f>'POA 2018'!C56</f>
        <v>REQUERIMIENTOS JURÍDICOS GESTIONADOS EN LOS TIEMPOS ESTABLECIDOS.</v>
      </c>
      <c r="D54" s="514" t="s">
        <v>361</v>
      </c>
      <c r="E54" s="515" t="str">
        <f>'POA 2018'!D56</f>
        <v>ND</v>
      </c>
      <c r="F54" s="516" t="str">
        <f>'POA 2018'!E56</f>
        <v>ND</v>
      </c>
      <c r="G54" s="536">
        <f>'POA 2018'!F56</f>
        <v>1</v>
      </c>
      <c r="H54" s="537">
        <f>'POA 2018'!G56</f>
        <v>1</v>
      </c>
      <c r="I54" s="538">
        <f>'POA 2018'!H56</f>
        <v>1</v>
      </c>
    </row>
  </sheetData>
  <mergeCells count="28">
    <mergeCell ref="B49:B51"/>
    <mergeCell ref="B53:B54"/>
    <mergeCell ref="A52:A54"/>
    <mergeCell ref="A48:A51"/>
    <mergeCell ref="A41:A46"/>
    <mergeCell ref="B43:B46"/>
    <mergeCell ref="B30:B31"/>
    <mergeCell ref="B32:B35"/>
    <mergeCell ref="B36:B37"/>
    <mergeCell ref="B38:B40"/>
    <mergeCell ref="B41:B42"/>
    <mergeCell ref="A17:A21"/>
    <mergeCell ref="A22:A26"/>
    <mergeCell ref="A27:A29"/>
    <mergeCell ref="A30:A35"/>
    <mergeCell ref="A36:A40"/>
    <mergeCell ref="B17:B19"/>
    <mergeCell ref="B20:B21"/>
    <mergeCell ref="B22:B23"/>
    <mergeCell ref="B24:B26"/>
    <mergeCell ref="B28:B29"/>
    <mergeCell ref="A1:I1"/>
    <mergeCell ref="A2:I2"/>
    <mergeCell ref="A6:A16"/>
    <mergeCell ref="B8:B16"/>
    <mergeCell ref="B6:B7"/>
    <mergeCell ref="E3:F3"/>
    <mergeCell ref="G3:H3"/>
  </mergeCells>
  <pageMargins left="0.70866141732283472" right="0.70866141732283472" top="0.74803149606299213" bottom="0.74803149606299213" header="0.31496062992125984" footer="0.31496062992125984"/>
  <pageSetup paperSize="9" scale="54" orientation="landscape" r:id="rId1"/>
  <rowBreaks count="2" manualBreakCount="2">
    <brk id="18" max="16383" man="1"/>
    <brk id="36" max="16383" man="1"/>
  </rowBreak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142"/>
  <sheetViews>
    <sheetView showGridLines="0" workbookViewId="0"/>
  </sheetViews>
  <sheetFormatPr baseColWidth="10" defaultColWidth="0" defaultRowHeight="15" zeroHeight="1" x14ac:dyDescent="0.25"/>
  <cols>
    <col min="1" max="1" width="48.140625" customWidth="1"/>
    <col min="2" max="2" width="44.85546875" customWidth="1"/>
    <col min="3" max="3" width="94.5703125" customWidth="1"/>
    <col min="4" max="4" width="19" style="699" customWidth="1"/>
    <col min="5" max="5" width="14.42578125" style="699" customWidth="1"/>
    <col min="6" max="14" width="0" hidden="1" customWidth="1"/>
    <col min="15" max="16384" width="11.42578125" hidden="1"/>
  </cols>
  <sheetData>
    <row r="1" spans="1:14" s="148" customFormat="1" x14ac:dyDescent="0.25"/>
    <row r="2" spans="1:14" s="154" customFormat="1" ht="46.5" x14ac:dyDescent="0.7">
      <c r="A2" s="977" t="s">
        <v>0</v>
      </c>
      <c r="B2" s="977"/>
      <c r="C2" s="977"/>
      <c r="D2" s="977"/>
      <c r="E2" s="977"/>
      <c r="F2" s="699"/>
      <c r="G2" s="699"/>
      <c r="H2" s="699"/>
      <c r="I2" s="699"/>
      <c r="J2" s="699"/>
      <c r="K2" s="699"/>
      <c r="L2" s="699"/>
      <c r="M2" s="699"/>
    </row>
    <row r="3" spans="1:14" s="149" customFormat="1" ht="31.5" x14ac:dyDescent="0.5">
      <c r="B3" s="266"/>
      <c r="C3" s="266"/>
      <c r="D3" s="266"/>
      <c r="E3" s="266"/>
      <c r="F3" s="266"/>
      <c r="G3" s="266"/>
      <c r="H3" s="266"/>
      <c r="I3" s="266"/>
      <c r="J3" s="266"/>
      <c r="K3" s="266"/>
      <c r="L3" s="266"/>
      <c r="M3" s="266"/>
      <c r="N3"/>
    </row>
    <row r="4" spans="1:14" ht="28.5" x14ac:dyDescent="0.45">
      <c r="A4" s="976" t="s">
        <v>812</v>
      </c>
      <c r="B4" s="976"/>
      <c r="C4" s="976"/>
      <c r="D4" s="976"/>
      <c r="E4" s="976"/>
    </row>
    <row r="5" spans="1:14" x14ac:dyDescent="0.25"/>
    <row r="6" spans="1:14" hidden="1" x14ac:dyDescent="0.25">
      <c r="A6" s="699"/>
      <c r="B6" s="699"/>
      <c r="C6" s="699"/>
      <c r="D6" s="702" t="s">
        <v>394</v>
      </c>
    </row>
    <row r="7" spans="1:14" s="701" customFormat="1" ht="37.5" x14ac:dyDescent="0.45">
      <c r="A7" s="700" t="s">
        <v>5</v>
      </c>
      <c r="B7" s="700" t="s">
        <v>4</v>
      </c>
      <c r="C7" s="700" t="s">
        <v>47</v>
      </c>
      <c r="D7" s="704" t="s">
        <v>814</v>
      </c>
      <c r="E7" s="704" t="s">
        <v>815</v>
      </c>
    </row>
    <row r="8" spans="1:14" ht="30" x14ac:dyDescent="0.25">
      <c r="A8" s="980" t="s">
        <v>114</v>
      </c>
      <c r="B8" s="978" t="s">
        <v>115</v>
      </c>
      <c r="C8" s="705" t="s">
        <v>113</v>
      </c>
      <c r="D8" s="703">
        <v>2</v>
      </c>
      <c r="E8" s="703">
        <v>0</v>
      </c>
    </row>
    <row r="9" spans="1:14" x14ac:dyDescent="0.25">
      <c r="A9" s="981"/>
      <c r="B9" s="979"/>
      <c r="C9" s="705" t="s">
        <v>469</v>
      </c>
      <c r="D9" s="706">
        <v>0.35</v>
      </c>
      <c r="E9" s="706">
        <v>0</v>
      </c>
    </row>
    <row r="10" spans="1:14" x14ac:dyDescent="0.25">
      <c r="A10" s="981"/>
      <c r="B10" s="979"/>
      <c r="C10" s="705" t="s">
        <v>570</v>
      </c>
      <c r="D10" s="706">
        <v>0.4</v>
      </c>
      <c r="E10" s="706">
        <v>0</v>
      </c>
    </row>
    <row r="11" spans="1:14" ht="30" x14ac:dyDescent="0.25">
      <c r="A11" s="981"/>
      <c r="B11" s="979"/>
      <c r="C11" s="705" t="s">
        <v>525</v>
      </c>
      <c r="D11" s="706">
        <v>0.3</v>
      </c>
      <c r="E11" s="706">
        <v>0.05</v>
      </c>
    </row>
    <row r="12" spans="1:14" x14ac:dyDescent="0.25">
      <c r="A12" s="981"/>
      <c r="B12" s="705" t="s">
        <v>95</v>
      </c>
      <c r="C12" s="705" t="s">
        <v>344</v>
      </c>
      <c r="D12" s="706">
        <v>0</v>
      </c>
      <c r="E12" s="706">
        <v>0</v>
      </c>
    </row>
    <row r="13" spans="1:14" x14ac:dyDescent="0.25">
      <c r="A13" s="981"/>
      <c r="B13" s="705" t="s">
        <v>102</v>
      </c>
      <c r="C13" s="705" t="s">
        <v>337</v>
      </c>
      <c r="D13" s="706">
        <v>0</v>
      </c>
      <c r="E13" s="706">
        <v>0</v>
      </c>
    </row>
    <row r="14" spans="1:14" x14ac:dyDescent="0.25">
      <c r="A14" s="980" t="s">
        <v>247</v>
      </c>
      <c r="B14" s="705" t="s">
        <v>286</v>
      </c>
      <c r="C14" s="705" t="s">
        <v>739</v>
      </c>
      <c r="D14" s="706">
        <v>1</v>
      </c>
      <c r="E14" s="706">
        <v>1</v>
      </c>
    </row>
    <row r="15" spans="1:14" x14ac:dyDescent="0.25">
      <c r="A15" s="981"/>
      <c r="B15" s="978" t="s">
        <v>246</v>
      </c>
      <c r="C15" s="705" t="s">
        <v>250</v>
      </c>
      <c r="D15" s="706">
        <v>0</v>
      </c>
      <c r="E15" s="706"/>
    </row>
    <row r="16" spans="1:14" x14ac:dyDescent="0.25">
      <c r="A16" s="981"/>
      <c r="B16" s="979"/>
      <c r="C16" s="705" t="s">
        <v>489</v>
      </c>
      <c r="D16" s="706">
        <v>1</v>
      </c>
      <c r="E16" s="706">
        <v>0.16700000000000001</v>
      </c>
    </row>
    <row r="17" spans="1:5" x14ac:dyDescent="0.25">
      <c r="A17" s="981"/>
      <c r="B17" s="705" t="s">
        <v>280</v>
      </c>
      <c r="C17" s="705" t="s">
        <v>740</v>
      </c>
      <c r="D17" s="706">
        <v>1</v>
      </c>
      <c r="E17" s="706">
        <v>0.94</v>
      </c>
    </row>
    <row r="18" spans="1:5" x14ac:dyDescent="0.25">
      <c r="A18" s="981"/>
      <c r="B18" s="705" t="s">
        <v>296</v>
      </c>
      <c r="C18" s="705" t="s">
        <v>749</v>
      </c>
      <c r="D18" s="706">
        <v>1</v>
      </c>
      <c r="E18" s="706">
        <v>0.94</v>
      </c>
    </row>
    <row r="19" spans="1:5" x14ac:dyDescent="0.25">
      <c r="A19" s="981"/>
      <c r="B19" s="705" t="s">
        <v>274</v>
      </c>
      <c r="C19" s="705" t="s">
        <v>275</v>
      </c>
      <c r="D19" s="706">
        <v>0.91</v>
      </c>
      <c r="E19" s="706">
        <v>0</v>
      </c>
    </row>
    <row r="20" spans="1:5" ht="30" x14ac:dyDescent="0.25">
      <c r="A20" s="981"/>
      <c r="B20" s="978" t="s">
        <v>109</v>
      </c>
      <c r="C20" s="705" t="s">
        <v>730</v>
      </c>
      <c r="D20" s="706">
        <v>0.4</v>
      </c>
      <c r="E20" s="706">
        <v>0.1</v>
      </c>
    </row>
    <row r="21" spans="1:5" x14ac:dyDescent="0.25">
      <c r="A21" s="981"/>
      <c r="B21" s="979"/>
      <c r="C21" s="705" t="s">
        <v>732</v>
      </c>
      <c r="D21" s="706">
        <v>0</v>
      </c>
      <c r="E21" s="706">
        <v>0.6</v>
      </c>
    </row>
    <row r="22" spans="1:5" ht="30" x14ac:dyDescent="0.25">
      <c r="A22" s="981"/>
      <c r="B22" s="979"/>
      <c r="C22" s="705" t="s">
        <v>733</v>
      </c>
      <c r="D22" s="703">
        <v>1</v>
      </c>
      <c r="E22" s="703">
        <v>0</v>
      </c>
    </row>
    <row r="23" spans="1:5" x14ac:dyDescent="0.25">
      <c r="A23" s="981"/>
      <c r="B23" s="705" t="s">
        <v>251</v>
      </c>
      <c r="C23" s="705" t="s">
        <v>252</v>
      </c>
      <c r="D23" s="706">
        <v>0.4</v>
      </c>
      <c r="E23" s="706">
        <v>0</v>
      </c>
    </row>
    <row r="24" spans="1:5" x14ac:dyDescent="0.25">
      <c r="A24" s="981"/>
      <c r="B24" s="705" t="s">
        <v>524</v>
      </c>
      <c r="C24" s="705" t="s">
        <v>765</v>
      </c>
      <c r="D24" s="706">
        <v>0.92</v>
      </c>
      <c r="E24" s="706">
        <v>0.35</v>
      </c>
    </row>
    <row r="25" spans="1:5" x14ac:dyDescent="0.25">
      <c r="A25" s="981"/>
      <c r="B25" s="978" t="s">
        <v>95</v>
      </c>
      <c r="C25" s="705" t="s">
        <v>360</v>
      </c>
      <c r="D25" s="706">
        <v>0.95</v>
      </c>
      <c r="E25" s="706">
        <v>0</v>
      </c>
    </row>
    <row r="26" spans="1:5" ht="30" x14ac:dyDescent="0.25">
      <c r="A26" s="981"/>
      <c r="B26" s="979"/>
      <c r="C26" s="705" t="s">
        <v>777</v>
      </c>
      <c r="D26" s="706">
        <v>0.88</v>
      </c>
      <c r="E26" s="706">
        <v>0</v>
      </c>
    </row>
    <row r="27" spans="1:5" x14ac:dyDescent="0.25">
      <c r="A27" s="981"/>
      <c r="B27" s="979"/>
      <c r="C27" s="705" t="s">
        <v>361</v>
      </c>
      <c r="D27" s="703">
        <v>1</v>
      </c>
      <c r="E27" s="703">
        <v>0</v>
      </c>
    </row>
    <row r="28" spans="1:5" x14ac:dyDescent="0.25">
      <c r="A28" s="981"/>
      <c r="B28" s="978" t="s">
        <v>78</v>
      </c>
      <c r="C28" s="705" t="s">
        <v>77</v>
      </c>
      <c r="D28" s="703">
        <v>22.5</v>
      </c>
      <c r="E28" s="703">
        <v>12</v>
      </c>
    </row>
    <row r="29" spans="1:5" x14ac:dyDescent="0.25">
      <c r="A29" s="981"/>
      <c r="B29" s="979"/>
      <c r="C29" s="705" t="s">
        <v>316</v>
      </c>
      <c r="D29" s="706">
        <v>0</v>
      </c>
      <c r="E29" s="706">
        <v>0</v>
      </c>
    </row>
    <row r="30" spans="1:5" x14ac:dyDescent="0.25">
      <c r="A30" s="981"/>
      <c r="B30" s="979"/>
      <c r="C30" s="705" t="s">
        <v>315</v>
      </c>
      <c r="D30" s="706">
        <v>0.4</v>
      </c>
      <c r="E30" s="706">
        <v>0.4</v>
      </c>
    </row>
    <row r="31" spans="1:5" x14ac:dyDescent="0.25">
      <c r="A31" s="981"/>
      <c r="B31" s="705" t="s">
        <v>102</v>
      </c>
      <c r="C31" s="705" t="s">
        <v>336</v>
      </c>
      <c r="D31" s="706">
        <v>0.8</v>
      </c>
      <c r="E31" s="706">
        <v>0.16</v>
      </c>
    </row>
    <row r="32" spans="1:5" x14ac:dyDescent="0.25">
      <c r="A32" s="981"/>
      <c r="B32" s="705" t="s">
        <v>477</v>
      </c>
      <c r="C32" s="705" t="s">
        <v>476</v>
      </c>
      <c r="D32" s="706">
        <v>1</v>
      </c>
      <c r="E32" s="706">
        <v>1</v>
      </c>
    </row>
    <row r="33" spans="1:5" ht="30" x14ac:dyDescent="0.25">
      <c r="A33" s="981"/>
      <c r="B33" s="978" t="s">
        <v>310</v>
      </c>
      <c r="C33" s="705" t="s">
        <v>540</v>
      </c>
      <c r="D33" s="706">
        <v>0</v>
      </c>
      <c r="E33" s="706">
        <v>0</v>
      </c>
    </row>
    <row r="34" spans="1:5" ht="30" x14ac:dyDescent="0.25">
      <c r="A34" s="981"/>
      <c r="B34" s="979"/>
      <c r="C34" s="705" t="s">
        <v>768</v>
      </c>
      <c r="D34" s="703">
        <v>4</v>
      </c>
      <c r="E34" s="703">
        <v>2</v>
      </c>
    </row>
    <row r="35" spans="1:5" ht="30" x14ac:dyDescent="0.25">
      <c r="A35" s="981"/>
      <c r="B35" s="979"/>
      <c r="C35" s="705" t="s">
        <v>771</v>
      </c>
      <c r="D35" s="706">
        <v>0.6</v>
      </c>
      <c r="E35" s="706">
        <v>0</v>
      </c>
    </row>
    <row r="36" spans="1:5" x14ac:dyDescent="0.25">
      <c r="A36" s="981"/>
      <c r="B36" s="979"/>
      <c r="C36" s="705" t="s">
        <v>767</v>
      </c>
      <c r="D36" s="706">
        <v>0.4</v>
      </c>
      <c r="E36" s="706">
        <v>0.15</v>
      </c>
    </row>
    <row r="37" spans="1:5" x14ac:dyDescent="0.25">
      <c r="A37" s="981"/>
      <c r="B37" s="979"/>
      <c r="C37" s="705" t="s">
        <v>503</v>
      </c>
      <c r="D37" s="706">
        <v>0</v>
      </c>
      <c r="E37" s="706">
        <v>0</v>
      </c>
    </row>
    <row r="38" spans="1:5" x14ac:dyDescent="0.25">
      <c r="A38" s="981"/>
      <c r="B38" s="979"/>
      <c r="C38" s="705" t="s">
        <v>769</v>
      </c>
      <c r="D38" s="706">
        <v>0.3</v>
      </c>
      <c r="E38" s="706">
        <v>0.04</v>
      </c>
    </row>
    <row r="39" spans="1:5" x14ac:dyDescent="0.25">
      <c r="A39" s="981"/>
      <c r="B39" s="978" t="s">
        <v>357</v>
      </c>
      <c r="C39" s="705" t="s">
        <v>743</v>
      </c>
      <c r="D39" s="706">
        <v>1</v>
      </c>
      <c r="E39" s="706">
        <v>0</v>
      </c>
    </row>
    <row r="40" spans="1:5" x14ac:dyDescent="0.25">
      <c r="A40" s="981"/>
      <c r="B40" s="979"/>
      <c r="C40" s="705" t="s">
        <v>745</v>
      </c>
      <c r="D40" s="706">
        <v>0.3</v>
      </c>
      <c r="E40" s="706">
        <v>0.02</v>
      </c>
    </row>
    <row r="41" spans="1:5" x14ac:dyDescent="0.25">
      <c r="A41" s="980" t="s">
        <v>94</v>
      </c>
      <c r="B41" s="705" t="s">
        <v>194</v>
      </c>
      <c r="C41" s="705" t="s">
        <v>485</v>
      </c>
      <c r="D41" s="706">
        <v>1</v>
      </c>
      <c r="E41" s="706">
        <v>0.25</v>
      </c>
    </row>
    <row r="42" spans="1:5" x14ac:dyDescent="0.25">
      <c r="A42" s="981"/>
      <c r="B42" s="705" t="s">
        <v>274</v>
      </c>
      <c r="C42" s="705" t="s">
        <v>748</v>
      </c>
      <c r="D42" s="706">
        <v>0.75</v>
      </c>
      <c r="E42" s="706">
        <v>0</v>
      </c>
    </row>
    <row r="43" spans="1:5" ht="30" x14ac:dyDescent="0.25">
      <c r="A43" s="981"/>
      <c r="B43" s="978" t="s">
        <v>109</v>
      </c>
      <c r="C43" s="705" t="s">
        <v>111</v>
      </c>
      <c r="D43" s="708">
        <v>4000</v>
      </c>
      <c r="E43" s="707">
        <v>777</v>
      </c>
    </row>
    <row r="44" spans="1:5" ht="30" x14ac:dyDescent="0.25">
      <c r="A44" s="981"/>
      <c r="B44" s="979"/>
      <c r="C44" s="705" t="s">
        <v>112</v>
      </c>
      <c r="D44" s="703">
        <v>2</v>
      </c>
      <c r="E44" s="703">
        <v>0</v>
      </c>
    </row>
    <row r="45" spans="1:5" ht="30" x14ac:dyDescent="0.25">
      <c r="A45" s="981"/>
      <c r="B45" s="978" t="s">
        <v>119</v>
      </c>
      <c r="C45" s="705" t="s">
        <v>475</v>
      </c>
      <c r="D45" s="703">
        <v>2</v>
      </c>
      <c r="E45" s="703">
        <v>0</v>
      </c>
    </row>
    <row r="46" spans="1:5" x14ac:dyDescent="0.25">
      <c r="A46" s="981"/>
      <c r="B46" s="979"/>
      <c r="C46" s="705" t="s">
        <v>314</v>
      </c>
      <c r="D46" s="706">
        <v>1</v>
      </c>
      <c r="E46" s="706">
        <v>0.25</v>
      </c>
    </row>
    <row r="47" spans="1:5" x14ac:dyDescent="0.25">
      <c r="A47" s="981"/>
      <c r="B47" s="979"/>
      <c r="C47" s="705" t="s">
        <v>355</v>
      </c>
      <c r="D47" s="706">
        <v>0.82</v>
      </c>
      <c r="E47" s="706">
        <v>0.86880000000000002</v>
      </c>
    </row>
    <row r="48" spans="1:5" x14ac:dyDescent="0.25">
      <c r="A48" s="981"/>
      <c r="B48" s="979"/>
      <c r="C48" s="705" t="s">
        <v>313</v>
      </c>
      <c r="D48" s="706">
        <v>1</v>
      </c>
      <c r="E48" s="706">
        <v>1</v>
      </c>
    </row>
    <row r="49" spans="1:5" x14ac:dyDescent="0.25">
      <c r="A49" s="981"/>
      <c r="B49" s="978" t="s">
        <v>95</v>
      </c>
      <c r="C49" s="705" t="s">
        <v>93</v>
      </c>
      <c r="D49" s="703">
        <v>6</v>
      </c>
      <c r="E49" s="703">
        <v>1</v>
      </c>
    </row>
    <row r="50" spans="1:5" x14ac:dyDescent="0.25">
      <c r="A50" s="981"/>
      <c r="B50" s="979"/>
      <c r="C50" s="705" t="s">
        <v>101</v>
      </c>
      <c r="D50" s="703">
        <v>10</v>
      </c>
      <c r="E50" s="703">
        <v>0</v>
      </c>
    </row>
    <row r="51" spans="1:5" hidden="1" x14ac:dyDescent="0.25">
      <c r="A51" s="981"/>
      <c r="B51" s="979"/>
      <c r="C51" s="705" t="s">
        <v>359</v>
      </c>
      <c r="D51" s="703"/>
      <c r="E51" s="703"/>
    </row>
    <row r="52" spans="1:5" x14ac:dyDescent="0.25">
      <c r="A52" s="981"/>
      <c r="B52" s="979"/>
      <c r="C52" s="705" t="s">
        <v>411</v>
      </c>
      <c r="D52" s="703">
        <v>8</v>
      </c>
      <c r="E52" s="703">
        <v>4</v>
      </c>
    </row>
    <row r="53" spans="1:5" ht="30" x14ac:dyDescent="0.25">
      <c r="A53" s="981"/>
      <c r="B53" s="978" t="s">
        <v>102</v>
      </c>
      <c r="C53" s="705" t="s">
        <v>107</v>
      </c>
      <c r="D53" s="706">
        <v>0.86499999999999999</v>
      </c>
      <c r="E53" s="706">
        <v>0</v>
      </c>
    </row>
    <row r="54" spans="1:5" ht="30" x14ac:dyDescent="0.25">
      <c r="A54" s="981"/>
      <c r="B54" s="979"/>
      <c r="C54" s="705" t="s">
        <v>335</v>
      </c>
      <c r="D54" s="706">
        <v>0.6</v>
      </c>
      <c r="E54" s="706">
        <v>0.3</v>
      </c>
    </row>
    <row r="55" spans="1:5" ht="30" x14ac:dyDescent="0.25">
      <c r="A55" s="981"/>
      <c r="B55" s="705" t="s">
        <v>310</v>
      </c>
      <c r="C55" s="705" t="s">
        <v>770</v>
      </c>
      <c r="D55" s="706">
        <v>1</v>
      </c>
      <c r="E55" s="706">
        <v>0</v>
      </c>
    </row>
    <row r="56" spans="1:5" ht="30" x14ac:dyDescent="0.25">
      <c r="A56" s="980" t="s">
        <v>106</v>
      </c>
      <c r="B56" s="705" t="s">
        <v>109</v>
      </c>
      <c r="C56" s="705" t="s">
        <v>108</v>
      </c>
      <c r="D56" s="703">
        <v>2</v>
      </c>
      <c r="E56" s="703">
        <v>0</v>
      </c>
    </row>
    <row r="57" spans="1:5" x14ac:dyDescent="0.25">
      <c r="A57" s="981"/>
      <c r="B57" s="705" t="s">
        <v>119</v>
      </c>
      <c r="C57" s="705" t="s">
        <v>486</v>
      </c>
      <c r="D57" s="706">
        <v>0.82</v>
      </c>
      <c r="E57" s="706">
        <v>0.89</v>
      </c>
    </row>
    <row r="58" spans="1:5" x14ac:dyDescent="0.25">
      <c r="A58" s="981"/>
      <c r="B58" s="705" t="s">
        <v>95</v>
      </c>
      <c r="C58" s="705" t="s">
        <v>342</v>
      </c>
      <c r="D58" s="706">
        <v>1</v>
      </c>
      <c r="E58" s="706">
        <v>0.25</v>
      </c>
    </row>
    <row r="59" spans="1:5" ht="30" x14ac:dyDescent="0.25">
      <c r="A59" s="981"/>
      <c r="B59" s="978" t="s">
        <v>102</v>
      </c>
      <c r="C59" s="705" t="s">
        <v>105</v>
      </c>
      <c r="D59" s="703">
        <v>800</v>
      </c>
      <c r="E59" s="703">
        <v>0</v>
      </c>
    </row>
    <row r="60" spans="1:5" ht="30" hidden="1" x14ac:dyDescent="0.25">
      <c r="A60" s="981"/>
      <c r="B60" s="979"/>
      <c r="C60" s="705" t="s">
        <v>347</v>
      </c>
      <c r="D60" s="703">
        <v>0</v>
      </c>
      <c r="E60" s="703">
        <v>0</v>
      </c>
    </row>
    <row r="61" spans="1:5" hidden="1" x14ac:dyDescent="0.25">
      <c r="A61" s="951" t="s">
        <v>813</v>
      </c>
      <c r="B61" s="952"/>
      <c r="C61" s="952"/>
      <c r="D61" s="703">
        <v>4000</v>
      </c>
      <c r="E61" s="703">
        <v>777</v>
      </c>
    </row>
    <row r="62" spans="1:5" x14ac:dyDescent="0.25"/>
    <row r="63" spans="1:5" hidden="1" x14ac:dyDescent="0.25"/>
    <row r="64" spans="1:5" hidden="1" x14ac:dyDescent="0.25"/>
    <row r="65" hidden="1" x14ac:dyDescent="0.25"/>
    <row r="66" hidden="1" x14ac:dyDescent="0.25"/>
    <row r="67" hidden="1" x14ac:dyDescent="0.25"/>
    <row r="68" hidden="1" x14ac:dyDescent="0.25"/>
    <row r="69" hidden="1" x14ac:dyDescent="0.25"/>
    <row r="70" hidden="1" x14ac:dyDescent="0.25"/>
    <row r="71" hidden="1" x14ac:dyDescent="0.25"/>
    <row r="72" hidden="1" x14ac:dyDescent="0.25"/>
    <row r="73" hidden="1" x14ac:dyDescent="0.25"/>
    <row r="74" hidden="1" x14ac:dyDescent="0.25"/>
    <row r="75" hidden="1" x14ac:dyDescent="0.25"/>
    <row r="76" hidden="1" x14ac:dyDescent="0.25"/>
    <row r="77" hidden="1" x14ac:dyDescent="0.25"/>
    <row r="78" hidden="1" x14ac:dyDescent="0.25"/>
    <row r="79" hidden="1" x14ac:dyDescent="0.25"/>
    <row r="80" hidden="1" x14ac:dyDescent="0.25"/>
    <row r="81" hidden="1" x14ac:dyDescent="0.25"/>
    <row r="82" hidden="1" x14ac:dyDescent="0.25"/>
    <row r="83" hidden="1" x14ac:dyDescent="0.25"/>
    <row r="84" hidden="1" x14ac:dyDescent="0.25"/>
    <row r="85" hidden="1" x14ac:dyDescent="0.25"/>
    <row r="86" hidden="1" x14ac:dyDescent="0.25"/>
    <row r="87" hidden="1" x14ac:dyDescent="0.25"/>
    <row r="88" hidden="1" x14ac:dyDescent="0.25"/>
    <row r="89" hidden="1" x14ac:dyDescent="0.25"/>
    <row r="90" hidden="1" x14ac:dyDescent="0.25"/>
    <row r="91" hidden="1" x14ac:dyDescent="0.25"/>
    <row r="92" hidden="1" x14ac:dyDescent="0.25"/>
    <row r="93" hidden="1" x14ac:dyDescent="0.25"/>
    <row r="94" hidden="1" x14ac:dyDescent="0.25"/>
    <row r="95" hidden="1" x14ac:dyDescent="0.25"/>
    <row r="96" hidden="1" x14ac:dyDescent="0.25"/>
    <row r="97" hidden="1" x14ac:dyDescent="0.25"/>
    <row r="98" hidden="1" x14ac:dyDescent="0.25"/>
    <row r="99" hidden="1" x14ac:dyDescent="0.25"/>
    <row r="100" hidden="1" x14ac:dyDescent="0.25"/>
    <row r="101" hidden="1" x14ac:dyDescent="0.25"/>
    <row r="102" hidden="1" x14ac:dyDescent="0.25"/>
    <row r="103" hidden="1" x14ac:dyDescent="0.25"/>
    <row r="104" hidden="1" x14ac:dyDescent="0.25"/>
    <row r="105" hidden="1" x14ac:dyDescent="0.25"/>
    <row r="106" hidden="1" x14ac:dyDescent="0.25"/>
    <row r="107" hidden="1" x14ac:dyDescent="0.25"/>
    <row r="108" hidden="1" x14ac:dyDescent="0.25"/>
    <row r="109" hidden="1" x14ac:dyDescent="0.25"/>
    <row r="110" hidden="1" x14ac:dyDescent="0.25"/>
    <row r="111" hidden="1" x14ac:dyDescent="0.25"/>
    <row r="112" hidden="1" x14ac:dyDescent="0.25"/>
    <row r="113" hidden="1" x14ac:dyDescent="0.25"/>
    <row r="114" hidden="1" x14ac:dyDescent="0.25"/>
    <row r="115" hidden="1" x14ac:dyDescent="0.25"/>
    <row r="116" hidden="1" x14ac:dyDescent="0.25"/>
    <row r="117" hidden="1" x14ac:dyDescent="0.25"/>
    <row r="118" hidden="1" x14ac:dyDescent="0.25"/>
    <row r="119" hidden="1" x14ac:dyDescent="0.25"/>
    <row r="120" hidden="1" x14ac:dyDescent="0.25"/>
    <row r="121" hidden="1" x14ac:dyDescent="0.25"/>
    <row r="122" hidden="1" x14ac:dyDescent="0.25"/>
    <row r="123" hidden="1" x14ac:dyDescent="0.25"/>
    <row r="124" hidden="1" x14ac:dyDescent="0.25"/>
    <row r="125" hidden="1" x14ac:dyDescent="0.25"/>
    <row r="126" hidden="1" x14ac:dyDescent="0.25"/>
    <row r="127" hidden="1" x14ac:dyDescent="0.25"/>
    <row r="128" hidden="1" x14ac:dyDescent="0.25"/>
    <row r="129" hidden="1" x14ac:dyDescent="0.25"/>
    <row r="130" hidden="1" x14ac:dyDescent="0.25"/>
    <row r="131" hidden="1" x14ac:dyDescent="0.25"/>
    <row r="132" hidden="1" x14ac:dyDescent="0.25"/>
    <row r="133" hidden="1" x14ac:dyDescent="0.25"/>
    <row r="134" hidden="1" x14ac:dyDescent="0.25"/>
    <row r="135" hidden="1" x14ac:dyDescent="0.25"/>
    <row r="136" hidden="1" x14ac:dyDescent="0.25"/>
    <row r="137" hidden="1" x14ac:dyDescent="0.25"/>
    <row r="138" hidden="1" x14ac:dyDescent="0.25"/>
    <row r="139" hidden="1" x14ac:dyDescent="0.25"/>
    <row r="140" hidden="1" x14ac:dyDescent="0.25"/>
    <row r="141" hidden="1" x14ac:dyDescent="0.25"/>
    <row r="142" hidden="1" x14ac:dyDescent="0.25"/>
  </sheetData>
  <sheetProtection algorithmName="SHA-512" hashValue="2/l1tjL0rfr8y/+J4GcWgcA7WUAXTWsHA14PA5oxBSy4ndUFeRbXU/kUGY9OuG2nv2s8t2CMEKRbDIZlCbn6/Q==" saltValue="HUbj7tFb4WXwAjhzsvFnnw==" spinCount="100000" sheet="1" objects="1" scenarios="1"/>
  <mergeCells count="19">
    <mergeCell ref="A61:C61"/>
    <mergeCell ref="B8:B11"/>
    <mergeCell ref="B15:B16"/>
    <mergeCell ref="B20:B22"/>
    <mergeCell ref="B25:B27"/>
    <mergeCell ref="B53:B54"/>
    <mergeCell ref="B59:B60"/>
    <mergeCell ref="B43:B44"/>
    <mergeCell ref="B45:B48"/>
    <mergeCell ref="B49:B52"/>
    <mergeCell ref="A41:A55"/>
    <mergeCell ref="A56:A60"/>
    <mergeCell ref="A4:E4"/>
    <mergeCell ref="A2:E2"/>
    <mergeCell ref="B28:B30"/>
    <mergeCell ref="B33:B38"/>
    <mergeCell ref="B39:B40"/>
    <mergeCell ref="A8:A13"/>
    <mergeCell ref="A14:A40"/>
  </mergeCells>
  <pageMargins left="0.7" right="0.7" top="0.75" bottom="0.75" header="0.3" footer="0.3"/>
  <drawing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1" filterMode="1"/>
  <dimension ref="A1:XFD7295"/>
  <sheetViews>
    <sheetView showGridLines="0" zoomScale="90" zoomScaleNormal="90" workbookViewId="0">
      <pane ySplit="2070" topLeftCell="A21" activePane="bottomLeft"/>
      <selection activeCell="AF3" sqref="AF3:AJ3"/>
      <selection pane="bottomLeft" activeCell="C30" sqref="C30"/>
    </sheetView>
  </sheetViews>
  <sheetFormatPr baseColWidth="10" defaultRowHeight="15" x14ac:dyDescent="0.25"/>
  <cols>
    <col min="1" max="1" width="65.5703125" style="263" customWidth="1"/>
    <col min="2" max="2" width="12.42578125" customWidth="1"/>
    <col min="3" max="3" width="69.5703125" customWidth="1"/>
    <col min="4" max="4" width="34.42578125" customWidth="1"/>
    <col min="5" max="5" width="31.85546875" customWidth="1"/>
    <col min="6" max="6" width="54.140625" style="10" customWidth="1"/>
    <col min="7" max="7" width="21.85546875" style="62" customWidth="1"/>
    <col min="8" max="8" width="16.28515625" style="62" customWidth="1"/>
    <col min="9" max="9" width="19.5703125" style="62" customWidth="1"/>
    <col min="10" max="10" width="17.85546875" style="62" customWidth="1"/>
    <col min="11" max="11" width="44" style="406" customWidth="1"/>
    <col min="12" max="12" width="26.42578125" style="68" customWidth="1"/>
    <col min="13" max="13" width="59.42578125" style="68" customWidth="1"/>
    <col min="14" max="14" width="25.85546875" style="68" customWidth="1"/>
    <col min="15" max="15" width="21.42578125" style="68" customWidth="1"/>
    <col min="16" max="16" width="25.85546875" style="68" customWidth="1"/>
    <col min="17" max="17" width="21" style="68" customWidth="1"/>
    <col min="18" max="18" width="17.5703125" style="68" customWidth="1"/>
    <col min="19" max="19" width="8.42578125" style="68" customWidth="1"/>
    <col min="20" max="20" width="24" style="68" customWidth="1"/>
    <col min="21" max="21" width="17.5703125" style="78" customWidth="1"/>
    <col min="22" max="22" width="11.5703125" style="78" customWidth="1"/>
    <col min="23" max="23" width="11" style="78" customWidth="1"/>
    <col min="24" max="24" width="13.7109375" style="85" customWidth="1"/>
    <col min="25" max="25" width="13.42578125" style="85" customWidth="1"/>
    <col min="26" max="26" width="13.85546875" style="85" customWidth="1"/>
    <col min="27" max="28" width="11" style="85" customWidth="1"/>
    <col min="29" max="29" width="22.28515625" style="85" customWidth="1"/>
    <col min="30" max="31" width="11" style="85" customWidth="1"/>
    <col min="32" max="33" width="11" style="96" customWidth="1"/>
    <col min="34" max="34" width="14.42578125" style="96" customWidth="1"/>
    <col min="35" max="36" width="11" style="96" customWidth="1"/>
    <col min="37" max="37" width="11.7109375" style="249" customWidth="1"/>
    <col min="38" max="40" width="11.42578125" style="249" customWidth="1"/>
    <col min="41" max="43" width="11.42578125" style="252" customWidth="1"/>
    <col min="44" max="44" width="8.5703125" style="252" customWidth="1"/>
    <col min="45" max="45" width="115.5703125" style="125" customWidth="1"/>
    <col min="46" max="46" width="100.42578125" style="112" customWidth="1"/>
    <col min="47" max="47" width="12.140625" style="112" customWidth="1"/>
    <col min="48" max="48" width="12.42578125" style="112" customWidth="1"/>
    <col min="49" max="49" width="10.5703125" bestFit="1" customWidth="1"/>
    <col min="53" max="53" width="20.42578125" bestFit="1" customWidth="1"/>
    <col min="54" max="54" width="20.42578125" customWidth="1"/>
    <col min="57" max="57" width="13.42578125" customWidth="1"/>
  </cols>
  <sheetData>
    <row r="1" spans="1:57" x14ac:dyDescent="0.25">
      <c r="A1" s="544">
        <v>4</v>
      </c>
      <c r="B1" s="9"/>
      <c r="C1" s="9">
        <v>1</v>
      </c>
      <c r="D1" s="9">
        <v>2</v>
      </c>
      <c r="E1" s="9">
        <v>3</v>
      </c>
      <c r="F1" s="9">
        <v>4</v>
      </c>
      <c r="G1" s="61">
        <v>5</v>
      </c>
      <c r="H1" s="61">
        <v>6</v>
      </c>
      <c r="I1" s="61">
        <v>7</v>
      </c>
      <c r="J1" s="61">
        <v>8</v>
      </c>
      <c r="K1" s="405">
        <v>9</v>
      </c>
      <c r="L1" s="67">
        <v>10</v>
      </c>
      <c r="M1" s="67">
        <v>11</v>
      </c>
      <c r="N1" s="67">
        <v>12</v>
      </c>
      <c r="O1" s="67">
        <v>13</v>
      </c>
      <c r="P1" s="67">
        <v>14</v>
      </c>
      <c r="Q1" s="67">
        <v>15</v>
      </c>
      <c r="R1" s="67">
        <v>16</v>
      </c>
      <c r="S1" s="67">
        <v>17</v>
      </c>
      <c r="T1" s="67">
        <v>18</v>
      </c>
      <c r="U1" s="77">
        <v>19</v>
      </c>
      <c r="V1" s="77">
        <v>20</v>
      </c>
      <c r="W1" s="77">
        <v>21</v>
      </c>
      <c r="X1" s="84">
        <v>22</v>
      </c>
      <c r="Y1" s="84">
        <v>23</v>
      </c>
      <c r="Z1" s="84">
        <v>24</v>
      </c>
      <c r="AA1" s="84">
        <v>25</v>
      </c>
      <c r="AB1" s="84">
        <v>26</v>
      </c>
      <c r="AC1" s="84">
        <v>27</v>
      </c>
      <c r="AD1" s="84">
        <v>28</v>
      </c>
      <c r="AE1" s="84">
        <v>29</v>
      </c>
      <c r="AF1" s="91">
        <v>30</v>
      </c>
      <c r="AG1" s="91">
        <v>31</v>
      </c>
      <c r="AH1" s="91">
        <v>32</v>
      </c>
      <c r="AI1" s="91">
        <v>33</v>
      </c>
      <c r="AJ1" s="91">
        <v>34</v>
      </c>
      <c r="AK1" s="97">
        <v>35</v>
      </c>
      <c r="AL1" s="97">
        <v>36</v>
      </c>
      <c r="AM1" s="97">
        <v>37</v>
      </c>
      <c r="AN1" s="97">
        <v>38</v>
      </c>
      <c r="AO1" s="102">
        <v>39</v>
      </c>
      <c r="AP1" s="102">
        <v>40</v>
      </c>
      <c r="AQ1" s="102">
        <v>41</v>
      </c>
      <c r="AR1" s="102">
        <v>42</v>
      </c>
      <c r="AS1" s="106">
        <v>43</v>
      </c>
      <c r="AT1" s="106">
        <v>44</v>
      </c>
      <c r="AU1" s="106">
        <v>45</v>
      </c>
      <c r="AV1" s="106">
        <v>46</v>
      </c>
    </row>
    <row r="2" spans="1:57" x14ac:dyDescent="0.25">
      <c r="A2" s="544"/>
      <c r="B2" s="9"/>
      <c r="C2" s="9">
        <v>1</v>
      </c>
      <c r="D2" s="9">
        <v>2</v>
      </c>
      <c r="E2" s="9">
        <v>3</v>
      </c>
      <c r="F2" s="9">
        <v>4</v>
      </c>
      <c r="G2" s="9">
        <v>5</v>
      </c>
      <c r="H2" s="9">
        <v>6</v>
      </c>
      <c r="I2" s="9">
        <v>7</v>
      </c>
      <c r="J2" s="9">
        <v>8</v>
      </c>
      <c r="K2" s="403">
        <v>9</v>
      </c>
      <c r="L2" s="9">
        <v>10</v>
      </c>
      <c r="M2" s="9">
        <v>11</v>
      </c>
      <c r="N2" s="9">
        <v>12</v>
      </c>
      <c r="O2" s="9">
        <v>13</v>
      </c>
      <c r="P2" s="9">
        <v>14</v>
      </c>
      <c r="Q2" s="9">
        <v>15</v>
      </c>
      <c r="R2" s="9">
        <v>16</v>
      </c>
      <c r="S2" s="9">
        <v>17</v>
      </c>
      <c r="T2" s="9">
        <v>18</v>
      </c>
      <c r="U2" s="9">
        <v>19</v>
      </c>
      <c r="V2" s="9">
        <v>20</v>
      </c>
      <c r="W2" s="9">
        <v>21</v>
      </c>
      <c r="X2" s="9">
        <v>22</v>
      </c>
      <c r="Y2" s="9">
        <v>23</v>
      </c>
      <c r="Z2" s="9">
        <v>24</v>
      </c>
      <c r="AA2" s="9">
        <v>25</v>
      </c>
      <c r="AB2" s="9">
        <v>26</v>
      </c>
      <c r="AC2" s="9">
        <v>27</v>
      </c>
      <c r="AD2" s="9">
        <v>28</v>
      </c>
      <c r="AE2" s="9">
        <v>29</v>
      </c>
      <c r="AF2" s="9">
        <v>30</v>
      </c>
      <c r="AG2" s="9">
        <v>31</v>
      </c>
      <c r="AH2" s="9">
        <v>32</v>
      </c>
      <c r="AI2" s="9">
        <v>33</v>
      </c>
      <c r="AJ2" s="9">
        <v>34</v>
      </c>
      <c r="AK2" s="9">
        <v>35</v>
      </c>
      <c r="AL2" s="9">
        <v>36</v>
      </c>
      <c r="AM2" s="9">
        <v>37</v>
      </c>
      <c r="AN2" s="9">
        <v>38</v>
      </c>
      <c r="AO2" s="9">
        <v>39</v>
      </c>
      <c r="AP2" s="9">
        <v>40</v>
      </c>
      <c r="AQ2" s="9">
        <v>41</v>
      </c>
      <c r="AR2" s="9">
        <v>42</v>
      </c>
      <c r="AS2" s="9">
        <v>43</v>
      </c>
      <c r="AT2" s="9">
        <v>44</v>
      </c>
      <c r="AU2" s="9">
        <v>45</v>
      </c>
      <c r="AV2" s="9">
        <v>46</v>
      </c>
      <c r="AW2" s="9">
        <v>47</v>
      </c>
      <c r="AX2" s="9">
        <v>48</v>
      </c>
      <c r="AY2" s="9">
        <v>49</v>
      </c>
      <c r="AZ2" s="9">
        <v>50</v>
      </c>
      <c r="BA2" s="9">
        <v>51</v>
      </c>
      <c r="BB2" s="457">
        <v>52</v>
      </c>
      <c r="BC2" s="457">
        <v>53</v>
      </c>
      <c r="BD2" s="457">
        <v>54</v>
      </c>
    </row>
    <row r="3" spans="1:57" ht="25.5" customHeight="1" x14ac:dyDescent="0.25">
      <c r="E3" s="10"/>
      <c r="F3"/>
      <c r="AA3" s="983" t="s">
        <v>533</v>
      </c>
      <c r="AB3" s="983"/>
      <c r="AC3" s="983"/>
      <c r="AD3" s="983"/>
      <c r="AE3" s="983"/>
      <c r="AF3" s="984" t="s">
        <v>534</v>
      </c>
      <c r="AG3" s="984"/>
      <c r="AH3" s="984"/>
      <c r="AI3" s="984"/>
      <c r="AJ3" s="984"/>
      <c r="AK3" s="985" t="s">
        <v>45</v>
      </c>
      <c r="AL3" s="985"/>
      <c r="AM3" s="985"/>
      <c r="AN3" s="985"/>
      <c r="AO3" s="986" t="s">
        <v>46</v>
      </c>
      <c r="AP3" s="986"/>
      <c r="AQ3" s="986"/>
      <c r="AR3" s="986"/>
      <c r="AS3" s="987" t="s">
        <v>211</v>
      </c>
      <c r="AT3" s="987"/>
      <c r="AU3" s="987"/>
      <c r="AV3" s="987"/>
      <c r="AW3" t="s">
        <v>415</v>
      </c>
      <c r="BA3" s="982" t="s">
        <v>713</v>
      </c>
      <c r="BB3" s="982"/>
    </row>
    <row r="4" spans="1:57" s="11" customFormat="1" ht="45" x14ac:dyDescent="0.25">
      <c r="A4" s="51" t="s">
        <v>579</v>
      </c>
      <c r="B4" s="21" t="s">
        <v>404</v>
      </c>
      <c r="C4" s="21" t="s">
        <v>47</v>
      </c>
      <c r="D4" s="21" t="s">
        <v>5</v>
      </c>
      <c r="E4" s="21" t="s">
        <v>4</v>
      </c>
      <c r="F4" s="21" t="s">
        <v>3</v>
      </c>
      <c r="G4" s="63" t="s">
        <v>6</v>
      </c>
      <c r="H4" s="64" t="s">
        <v>6</v>
      </c>
      <c r="I4" s="64" t="s">
        <v>6</v>
      </c>
      <c r="J4" s="64" t="s">
        <v>6</v>
      </c>
      <c r="K4" s="51" t="s">
        <v>10</v>
      </c>
      <c r="L4" s="51" t="s">
        <v>11</v>
      </c>
      <c r="M4" s="21" t="s">
        <v>48</v>
      </c>
      <c r="N4" s="21" t="s">
        <v>49</v>
      </c>
      <c r="O4" s="51" t="s">
        <v>50</v>
      </c>
      <c r="P4" s="51" t="s">
        <v>51</v>
      </c>
      <c r="Q4" s="51" t="s">
        <v>52</v>
      </c>
      <c r="R4" s="51" t="s">
        <v>53</v>
      </c>
      <c r="S4" s="51" t="s">
        <v>15</v>
      </c>
      <c r="T4" s="51" t="s">
        <v>16</v>
      </c>
      <c r="U4" s="79" t="s">
        <v>54</v>
      </c>
      <c r="V4" s="79" t="s">
        <v>55</v>
      </c>
      <c r="W4" s="79" t="s">
        <v>56</v>
      </c>
      <c r="X4" s="86" t="s">
        <v>57</v>
      </c>
      <c r="Y4" s="86" t="s">
        <v>58</v>
      </c>
      <c r="Z4" s="86" t="s">
        <v>59</v>
      </c>
      <c r="AA4" s="86" t="s">
        <v>60</v>
      </c>
      <c r="AB4" s="86" t="s">
        <v>61</v>
      </c>
      <c r="AC4" s="86" t="s">
        <v>62</v>
      </c>
      <c r="AD4" s="86" t="s">
        <v>589</v>
      </c>
      <c r="AE4" s="86" t="s">
        <v>63</v>
      </c>
      <c r="AF4" s="92" t="s">
        <v>64</v>
      </c>
      <c r="AG4" s="92" t="s">
        <v>65</v>
      </c>
      <c r="AH4" s="92" t="s">
        <v>66</v>
      </c>
      <c r="AI4" s="92" t="s">
        <v>67</v>
      </c>
      <c r="AJ4" s="92" t="s">
        <v>68</v>
      </c>
      <c r="AK4" s="52" t="s">
        <v>69</v>
      </c>
      <c r="AL4" s="52" t="s">
        <v>70</v>
      </c>
      <c r="AM4" s="52" t="s">
        <v>71</v>
      </c>
      <c r="AN4" s="52" t="s">
        <v>72</v>
      </c>
      <c r="AO4" s="53" t="s">
        <v>73</v>
      </c>
      <c r="AP4" s="53" t="s">
        <v>74</v>
      </c>
      <c r="AQ4" s="53" t="s">
        <v>75</v>
      </c>
      <c r="AR4" s="53" t="s">
        <v>76</v>
      </c>
      <c r="AS4" s="124" t="s">
        <v>207</v>
      </c>
      <c r="AT4" s="725" t="s">
        <v>208</v>
      </c>
      <c r="AU4" s="54" t="s">
        <v>209</v>
      </c>
      <c r="AV4" s="54" t="s">
        <v>210</v>
      </c>
      <c r="AW4" s="192" t="s">
        <v>471</v>
      </c>
      <c r="AX4" s="193" t="s">
        <v>472</v>
      </c>
      <c r="AY4" s="193" t="s">
        <v>473</v>
      </c>
      <c r="AZ4" s="193" t="s">
        <v>474</v>
      </c>
      <c r="BA4" s="543" t="s">
        <v>424</v>
      </c>
      <c r="BB4" s="543" t="s">
        <v>617</v>
      </c>
      <c r="BC4" s="11" t="s">
        <v>521</v>
      </c>
      <c r="BD4" s="11" t="s">
        <v>522</v>
      </c>
      <c r="BE4" s="604" t="s">
        <v>781</v>
      </c>
    </row>
    <row r="5" spans="1:57" s="12" customFormat="1" ht="195" hidden="1" x14ac:dyDescent="0.25">
      <c r="A5" s="257" t="str">
        <f>F5</f>
        <v>DIRECCIÓN DISTRITAL DE DOCTRINA Y ASUNTOS NORMATIVOS</v>
      </c>
      <c r="B5" s="55" t="s">
        <v>405</v>
      </c>
      <c r="C5" s="56" t="s">
        <v>77</v>
      </c>
      <c r="D5" s="57" t="s">
        <v>247</v>
      </c>
      <c r="E5" s="55" t="s">
        <v>78</v>
      </c>
      <c r="F5" s="55" t="s">
        <v>79</v>
      </c>
      <c r="G5" s="65" t="s">
        <v>129</v>
      </c>
      <c r="H5" s="65" t="s">
        <v>663</v>
      </c>
      <c r="I5" s="65" t="s">
        <v>128</v>
      </c>
      <c r="J5" s="65"/>
      <c r="K5" s="69" t="s">
        <v>81</v>
      </c>
      <c r="L5" s="69" t="s">
        <v>82</v>
      </c>
      <c r="M5" s="69" t="s">
        <v>83</v>
      </c>
      <c r="N5" s="69" t="s">
        <v>84</v>
      </c>
      <c r="O5" s="70" t="s">
        <v>85</v>
      </c>
      <c r="P5" s="71" t="s">
        <v>86</v>
      </c>
      <c r="Q5" s="70" t="s">
        <v>87</v>
      </c>
      <c r="R5" s="70" t="s">
        <v>87</v>
      </c>
      <c r="S5" s="72" t="s">
        <v>88</v>
      </c>
      <c r="T5" s="70" t="s">
        <v>87</v>
      </c>
      <c r="U5" s="82" t="s">
        <v>273</v>
      </c>
      <c r="V5" s="81" t="s">
        <v>100</v>
      </c>
      <c r="W5" s="81" t="s">
        <v>135</v>
      </c>
      <c r="X5" s="87" t="s">
        <v>89</v>
      </c>
      <c r="Y5" s="87" t="s">
        <v>90</v>
      </c>
      <c r="Z5" s="87" t="s">
        <v>91</v>
      </c>
      <c r="AA5" s="88">
        <v>23</v>
      </c>
      <c r="AB5" s="88">
        <v>22.7</v>
      </c>
      <c r="AC5" s="88">
        <v>22.5</v>
      </c>
      <c r="AD5" s="88">
        <v>22.3</v>
      </c>
      <c r="AE5" s="88">
        <v>22</v>
      </c>
      <c r="AF5" s="93">
        <v>15</v>
      </c>
      <c r="AG5" s="93">
        <v>21.9</v>
      </c>
      <c r="AH5" s="93">
        <f>IFERROR(INDEX($AO$5:$AR$5,1,COUNTA($AO$5:$AR$5)),"ND")</f>
        <v>22.3</v>
      </c>
      <c r="AI5" s="93"/>
      <c r="AJ5" s="93"/>
      <c r="AK5" s="98">
        <v>22.5</v>
      </c>
      <c r="AL5" s="98">
        <v>22.5</v>
      </c>
      <c r="AM5" s="98">
        <v>22.5</v>
      </c>
      <c r="AN5" s="98">
        <v>22.5</v>
      </c>
      <c r="AO5" s="103">
        <v>12</v>
      </c>
      <c r="AP5" s="103">
        <v>22.3</v>
      </c>
      <c r="AQ5" s="103"/>
      <c r="AR5" s="103"/>
      <c r="AS5" s="341" t="s">
        <v>714</v>
      </c>
      <c r="AT5" s="718" t="s">
        <v>853</v>
      </c>
      <c r="AU5" s="108"/>
      <c r="AV5" s="107"/>
      <c r="AW5"/>
      <c r="AZ5" s="391"/>
      <c r="BA5" s="12" t="s">
        <v>530</v>
      </c>
      <c r="BB5" s="12" t="s">
        <v>618</v>
      </c>
      <c r="BC5" s="12" t="s">
        <v>92</v>
      </c>
      <c r="BD5" s="12" t="s">
        <v>92</v>
      </c>
    </row>
    <row r="6" spans="1:57" ht="114" hidden="1" customHeight="1" x14ac:dyDescent="0.25">
      <c r="A6" s="257" t="s">
        <v>96</v>
      </c>
      <c r="B6" s="55" t="s">
        <v>405</v>
      </c>
      <c r="C6" s="56" t="s">
        <v>93</v>
      </c>
      <c r="D6" s="57" t="s">
        <v>94</v>
      </c>
      <c r="E6" s="55" t="s">
        <v>95</v>
      </c>
      <c r="F6" s="55" t="s">
        <v>96</v>
      </c>
      <c r="G6" s="65" t="s">
        <v>129</v>
      </c>
      <c r="H6" s="65" t="s">
        <v>663</v>
      </c>
      <c r="I6" s="65" t="s">
        <v>128</v>
      </c>
      <c r="J6" s="65"/>
      <c r="K6" s="73" t="s">
        <v>97</v>
      </c>
      <c r="L6" s="73" t="s">
        <v>647</v>
      </c>
      <c r="M6" s="73" t="s">
        <v>98</v>
      </c>
      <c r="N6" s="73" t="s">
        <v>99</v>
      </c>
      <c r="O6" s="73" t="s">
        <v>620</v>
      </c>
      <c r="P6" s="73" t="s">
        <v>99</v>
      </c>
      <c r="Q6" s="73" t="s">
        <v>621</v>
      </c>
      <c r="R6" s="73" t="s">
        <v>99</v>
      </c>
      <c r="S6" s="73" t="s">
        <v>654</v>
      </c>
      <c r="T6" s="73" t="s">
        <v>646</v>
      </c>
      <c r="U6" s="82" t="s">
        <v>213</v>
      </c>
      <c r="V6" s="83" t="s">
        <v>100</v>
      </c>
      <c r="W6" s="83" t="s">
        <v>200</v>
      </c>
      <c r="X6" s="89" t="s">
        <v>136</v>
      </c>
      <c r="Y6" s="89" t="s">
        <v>214</v>
      </c>
      <c r="Z6" s="89" t="s">
        <v>215</v>
      </c>
      <c r="AA6" s="89">
        <v>2</v>
      </c>
      <c r="AB6" s="89">
        <v>5</v>
      </c>
      <c r="AC6" s="89">
        <v>6</v>
      </c>
      <c r="AD6" s="89">
        <v>5</v>
      </c>
      <c r="AE6" s="89">
        <v>2</v>
      </c>
      <c r="AF6" s="94">
        <v>2</v>
      </c>
      <c r="AG6" s="94">
        <v>5</v>
      </c>
      <c r="AH6" s="94">
        <f>SUM($AO$6:$AR$6)</f>
        <v>1</v>
      </c>
      <c r="AI6" s="94"/>
      <c r="AJ6" s="94"/>
      <c r="AK6" s="247"/>
      <c r="AL6" s="247">
        <v>2</v>
      </c>
      <c r="AM6" s="247">
        <v>2</v>
      </c>
      <c r="AN6" s="99">
        <v>2</v>
      </c>
      <c r="AO6" s="104">
        <v>0</v>
      </c>
      <c r="AP6" s="104">
        <v>1</v>
      </c>
      <c r="AQ6" s="104"/>
      <c r="AR6" s="104"/>
      <c r="AS6" s="110" t="s">
        <v>754</v>
      </c>
      <c r="AT6" s="110" t="s">
        <v>867</v>
      </c>
      <c r="AU6" s="109"/>
      <c r="AV6" s="111"/>
      <c r="AY6" s="309"/>
      <c r="BA6" t="s">
        <v>530</v>
      </c>
      <c r="BB6" s="12" t="s">
        <v>618</v>
      </c>
      <c r="BC6" s="12" t="s">
        <v>92</v>
      </c>
      <c r="BD6" s="12" t="s">
        <v>92</v>
      </c>
    </row>
    <row r="7" spans="1:57" ht="204.75" hidden="1" customHeight="1" x14ac:dyDescent="0.25">
      <c r="A7" s="257" t="s">
        <v>116</v>
      </c>
      <c r="B7" s="55" t="s">
        <v>405</v>
      </c>
      <c r="C7" s="56" t="s">
        <v>113</v>
      </c>
      <c r="D7" s="59" t="s">
        <v>114</v>
      </c>
      <c r="E7" s="55" t="s">
        <v>115</v>
      </c>
      <c r="F7" s="55" t="s">
        <v>116</v>
      </c>
      <c r="G7" s="65" t="s">
        <v>129</v>
      </c>
      <c r="H7" s="65"/>
      <c r="I7" s="65"/>
      <c r="J7" s="65"/>
      <c r="K7" s="69" t="s">
        <v>117</v>
      </c>
      <c r="L7" s="73" t="s">
        <v>118</v>
      </c>
      <c r="M7" s="69" t="s">
        <v>117</v>
      </c>
      <c r="N7" s="73" t="s">
        <v>99</v>
      </c>
      <c r="O7" s="73" t="s">
        <v>216</v>
      </c>
      <c r="P7" s="73" t="s">
        <v>99</v>
      </c>
      <c r="Q7" s="73" t="s">
        <v>622</v>
      </c>
      <c r="R7" s="73" t="s">
        <v>99</v>
      </c>
      <c r="S7" s="73" t="s">
        <v>92</v>
      </c>
      <c r="T7" s="73" t="s">
        <v>92</v>
      </c>
      <c r="U7" s="82" t="s">
        <v>213</v>
      </c>
      <c r="V7" s="83" t="s">
        <v>218</v>
      </c>
      <c r="W7" s="83" t="s">
        <v>200</v>
      </c>
      <c r="X7" s="89" t="s">
        <v>623</v>
      </c>
      <c r="Y7" s="89" t="s">
        <v>623</v>
      </c>
      <c r="Z7" s="89" t="s">
        <v>219</v>
      </c>
      <c r="AA7" s="89">
        <v>1</v>
      </c>
      <c r="AB7" s="89">
        <v>1</v>
      </c>
      <c r="AC7" s="89">
        <v>2</v>
      </c>
      <c r="AD7" s="89">
        <v>2</v>
      </c>
      <c r="AE7" s="89">
        <v>1</v>
      </c>
      <c r="AF7" s="94">
        <v>0.3</v>
      </c>
      <c r="AG7" s="94">
        <v>1.7</v>
      </c>
      <c r="AH7" s="94">
        <v>0</v>
      </c>
      <c r="AI7" s="94"/>
      <c r="AJ7" s="94"/>
      <c r="AK7" s="722">
        <v>0</v>
      </c>
      <c r="AL7" s="722">
        <v>0</v>
      </c>
      <c r="AM7" s="722">
        <v>1</v>
      </c>
      <c r="AN7" s="722">
        <v>1</v>
      </c>
      <c r="AO7" s="723">
        <v>0</v>
      </c>
      <c r="AP7" s="723">
        <v>0</v>
      </c>
      <c r="AQ7" s="723"/>
      <c r="AR7" s="723"/>
      <c r="AS7" s="110" t="s">
        <v>776</v>
      </c>
      <c r="AT7" s="721" t="s">
        <v>884</v>
      </c>
      <c r="AU7" s="109"/>
      <c r="AV7" s="111"/>
      <c r="AY7" s="309"/>
      <c r="AZ7" s="388"/>
      <c r="BA7" t="s">
        <v>530</v>
      </c>
      <c r="BB7" s="12" t="s">
        <v>618</v>
      </c>
      <c r="BC7" s="12" t="s">
        <v>92</v>
      </c>
      <c r="BD7" s="12" t="s">
        <v>92</v>
      </c>
    </row>
    <row r="8" spans="1:57" ht="105" hidden="1" customHeight="1" x14ac:dyDescent="0.25">
      <c r="A8" s="257" t="s">
        <v>96</v>
      </c>
      <c r="B8" s="55" t="s">
        <v>405</v>
      </c>
      <c r="C8" s="56" t="s">
        <v>101</v>
      </c>
      <c r="D8" s="57" t="s">
        <v>94</v>
      </c>
      <c r="E8" s="55" t="s">
        <v>95</v>
      </c>
      <c r="F8" s="55" t="s">
        <v>96</v>
      </c>
      <c r="G8" s="65" t="s">
        <v>129</v>
      </c>
      <c r="H8" s="65" t="s">
        <v>663</v>
      </c>
      <c r="I8" s="65" t="s">
        <v>128</v>
      </c>
      <c r="J8" s="65" t="s">
        <v>127</v>
      </c>
      <c r="K8" s="73" t="s">
        <v>104</v>
      </c>
      <c r="L8" s="73" t="s">
        <v>648</v>
      </c>
      <c r="M8" s="73" t="s">
        <v>104</v>
      </c>
      <c r="N8" s="73" t="s">
        <v>99</v>
      </c>
      <c r="O8" s="73" t="s">
        <v>624</v>
      </c>
      <c r="P8" s="73" t="s">
        <v>99</v>
      </c>
      <c r="Q8" s="73" t="s">
        <v>221</v>
      </c>
      <c r="R8" s="73" t="s">
        <v>99</v>
      </c>
      <c r="S8" s="73" t="s">
        <v>655</v>
      </c>
      <c r="T8" s="73" t="s">
        <v>646</v>
      </c>
      <c r="U8" s="82" t="s">
        <v>213</v>
      </c>
      <c r="V8" s="83" t="s">
        <v>100</v>
      </c>
      <c r="W8" s="83" t="s">
        <v>200</v>
      </c>
      <c r="X8" s="89" t="s">
        <v>136</v>
      </c>
      <c r="Y8" s="89" t="s">
        <v>136</v>
      </c>
      <c r="Z8" s="89" t="s">
        <v>215</v>
      </c>
      <c r="AA8" s="89">
        <v>4</v>
      </c>
      <c r="AB8" s="89">
        <v>14</v>
      </c>
      <c r="AC8" s="89">
        <v>10</v>
      </c>
      <c r="AD8" s="89">
        <v>13</v>
      </c>
      <c r="AE8" s="89">
        <v>5</v>
      </c>
      <c r="AF8" s="94">
        <v>4</v>
      </c>
      <c r="AG8" s="94">
        <v>14</v>
      </c>
      <c r="AH8" s="94">
        <f>SUM($AO$8:$AR$8)</f>
        <v>2</v>
      </c>
      <c r="AI8" s="94"/>
      <c r="AJ8" s="94"/>
      <c r="AK8" s="99"/>
      <c r="AL8" s="99">
        <v>2</v>
      </c>
      <c r="AM8" s="99">
        <v>4</v>
      </c>
      <c r="AN8" s="99">
        <v>4</v>
      </c>
      <c r="AO8" s="104">
        <v>0</v>
      </c>
      <c r="AP8" s="104">
        <v>2</v>
      </c>
      <c r="AQ8" s="104"/>
      <c r="AR8" s="104"/>
      <c r="AS8" s="110" t="s">
        <v>715</v>
      </c>
      <c r="AT8" s="110" t="s">
        <v>868</v>
      </c>
      <c r="AU8" s="110"/>
      <c r="AV8" s="109"/>
      <c r="AY8" s="309"/>
      <c r="BA8" t="s">
        <v>530</v>
      </c>
      <c r="BB8" s="12" t="s">
        <v>618</v>
      </c>
      <c r="BC8" s="12" t="s">
        <v>92</v>
      </c>
      <c r="BD8" s="12" t="s">
        <v>92</v>
      </c>
    </row>
    <row r="9" spans="1:57" ht="63" hidden="1" customHeight="1" x14ac:dyDescent="0.25">
      <c r="A9" s="257" t="str">
        <f>F9</f>
        <v>DIRECCIÓN DISTRITAL DE INSPECCIÓN, VIGILANCIA Y CONTROL DE PERSONAS JURÍDICAS SIN ÁNIMO DE LUCRO</v>
      </c>
      <c r="B9" s="55" t="s">
        <v>405</v>
      </c>
      <c r="C9" s="56" t="s">
        <v>105</v>
      </c>
      <c r="D9" s="57" t="s">
        <v>106</v>
      </c>
      <c r="E9" s="55" t="s">
        <v>102</v>
      </c>
      <c r="F9" s="55" t="s">
        <v>103</v>
      </c>
      <c r="G9" s="65" t="s">
        <v>129</v>
      </c>
      <c r="H9" s="65" t="s">
        <v>663</v>
      </c>
      <c r="I9" s="65" t="s">
        <v>128</v>
      </c>
      <c r="J9" s="65" t="s">
        <v>127</v>
      </c>
      <c r="K9" s="73" t="s">
        <v>222</v>
      </c>
      <c r="L9" s="73" t="s">
        <v>649</v>
      </c>
      <c r="M9" s="73" t="s">
        <v>625</v>
      </c>
      <c r="N9" s="73" t="s">
        <v>99</v>
      </c>
      <c r="O9" s="73" t="s">
        <v>626</v>
      </c>
      <c r="P9" s="73" t="s">
        <v>99</v>
      </c>
      <c r="Q9" s="73" t="s">
        <v>223</v>
      </c>
      <c r="R9" s="73" t="s">
        <v>99</v>
      </c>
      <c r="S9" s="73" t="s">
        <v>656</v>
      </c>
      <c r="T9" s="73" t="s">
        <v>646</v>
      </c>
      <c r="U9" s="82" t="s">
        <v>213</v>
      </c>
      <c r="V9" s="83" t="s">
        <v>224</v>
      </c>
      <c r="W9" s="83" t="s">
        <v>200</v>
      </c>
      <c r="X9" s="89" t="s">
        <v>225</v>
      </c>
      <c r="Y9" s="89" t="s">
        <v>225</v>
      </c>
      <c r="Z9" s="89" t="s">
        <v>226</v>
      </c>
      <c r="AA9" s="89">
        <v>400</v>
      </c>
      <c r="AB9" s="89">
        <v>600</v>
      </c>
      <c r="AC9" s="89">
        <v>800</v>
      </c>
      <c r="AD9" s="89">
        <v>800</v>
      </c>
      <c r="AE9" s="89">
        <v>400</v>
      </c>
      <c r="AF9" s="94">
        <v>402</v>
      </c>
      <c r="AG9" s="94">
        <v>663</v>
      </c>
      <c r="AH9" s="94">
        <f>SUM($AO$9:$AR$9)</f>
        <v>385</v>
      </c>
      <c r="AI9" s="94"/>
      <c r="AJ9" s="94"/>
      <c r="AK9" s="99">
        <v>0</v>
      </c>
      <c r="AL9" s="99">
        <v>250</v>
      </c>
      <c r="AM9" s="99">
        <v>300</v>
      </c>
      <c r="AN9" s="99">
        <v>250</v>
      </c>
      <c r="AO9" s="104">
        <v>0</v>
      </c>
      <c r="AP9" s="104">
        <v>385</v>
      </c>
      <c r="AQ9" s="104"/>
      <c r="AR9" s="104"/>
      <c r="AS9" s="110" t="s">
        <v>716</v>
      </c>
      <c r="AT9" s="110" t="s">
        <v>862</v>
      </c>
      <c r="AU9" s="110"/>
      <c r="AV9" s="110"/>
      <c r="BA9" t="s">
        <v>530</v>
      </c>
      <c r="BB9" s="12" t="s">
        <v>618</v>
      </c>
      <c r="BC9" s="12" t="s">
        <v>92</v>
      </c>
      <c r="BD9" s="12" t="s">
        <v>92</v>
      </c>
    </row>
    <row r="10" spans="1:57" ht="91.5" hidden="1" customHeight="1" x14ac:dyDescent="0.25">
      <c r="A10" s="257" t="str">
        <f>F10</f>
        <v>DIRECCIÓN DISTRITAL DE INSPECCIÓN, VIGILANCIA Y CONTROL DE PERSONAS JURÍDICAS SIN ÁNIMO DE LUCRO</v>
      </c>
      <c r="B10" s="55" t="s">
        <v>405</v>
      </c>
      <c r="C10" s="56" t="s">
        <v>107</v>
      </c>
      <c r="D10" s="57" t="s">
        <v>94</v>
      </c>
      <c r="E10" s="55" t="s">
        <v>102</v>
      </c>
      <c r="F10" s="55" t="s">
        <v>103</v>
      </c>
      <c r="G10" s="65" t="s">
        <v>129</v>
      </c>
      <c r="H10" s="65" t="s">
        <v>663</v>
      </c>
      <c r="I10" s="65" t="s">
        <v>128</v>
      </c>
      <c r="J10" s="65"/>
      <c r="K10" s="73" t="s">
        <v>227</v>
      </c>
      <c r="L10" s="73" t="s">
        <v>650</v>
      </c>
      <c r="M10" s="73" t="s">
        <v>228</v>
      </c>
      <c r="N10" s="73" t="s">
        <v>99</v>
      </c>
      <c r="O10" s="73" t="s">
        <v>627</v>
      </c>
      <c r="P10" s="73" t="s">
        <v>99</v>
      </c>
      <c r="Q10" s="73" t="s">
        <v>229</v>
      </c>
      <c r="R10" s="73" t="s">
        <v>99</v>
      </c>
      <c r="S10" s="74" t="s">
        <v>657</v>
      </c>
      <c r="T10" s="73" t="s">
        <v>230</v>
      </c>
      <c r="U10" s="82" t="s">
        <v>231</v>
      </c>
      <c r="V10" s="83" t="s">
        <v>242</v>
      </c>
      <c r="W10" s="83" t="s">
        <v>200</v>
      </c>
      <c r="X10" s="89" t="s">
        <v>232</v>
      </c>
      <c r="Y10" s="89" t="s">
        <v>232</v>
      </c>
      <c r="Z10" s="89" t="s">
        <v>226</v>
      </c>
      <c r="AA10" s="89">
        <f>86/100</f>
        <v>0.86</v>
      </c>
      <c r="AB10" s="89">
        <v>0.86099999999999999</v>
      </c>
      <c r="AC10" s="89">
        <v>0.86499999999999999</v>
      </c>
      <c r="AD10" s="89">
        <v>0.86699999999999999</v>
      </c>
      <c r="AE10" s="89">
        <v>0.87</v>
      </c>
      <c r="AF10" s="94">
        <v>0.87</v>
      </c>
      <c r="AG10" s="93">
        <v>0.91300000000000003</v>
      </c>
      <c r="AH10" s="181">
        <f>IFERROR(INDEX($AO$10:$AR$10,1,COUNTA($AO$10:$AR$10)),"ND")</f>
        <v>0.95</v>
      </c>
      <c r="AI10" s="94"/>
      <c r="AJ10" s="94"/>
      <c r="AK10" s="239"/>
      <c r="AL10" s="239">
        <v>0.87</v>
      </c>
      <c r="AM10" s="239"/>
      <c r="AN10" s="239">
        <v>0.87</v>
      </c>
      <c r="AO10" s="191">
        <v>0</v>
      </c>
      <c r="AP10" s="191">
        <v>0.95</v>
      </c>
      <c r="AQ10" s="191"/>
      <c r="AR10" s="191"/>
      <c r="AS10" s="110" t="s">
        <v>725</v>
      </c>
      <c r="AT10" s="110" t="s">
        <v>863</v>
      </c>
      <c r="AU10" s="109"/>
      <c r="AV10" s="109"/>
      <c r="BA10" t="s">
        <v>530</v>
      </c>
      <c r="BB10" s="12" t="s">
        <v>618</v>
      </c>
      <c r="BC10" s="12" t="s">
        <v>92</v>
      </c>
      <c r="BD10" s="12" t="s">
        <v>92</v>
      </c>
    </row>
    <row r="11" spans="1:57" ht="123" hidden="1" customHeight="1" x14ac:dyDescent="0.25">
      <c r="A11" s="257" t="str">
        <f>F11</f>
        <v>DIRECCIÓN DISTRITAL DE ASUNTOS DISCIPLINARIOS</v>
      </c>
      <c r="B11" s="55" t="s">
        <v>405</v>
      </c>
      <c r="C11" s="56" t="s">
        <v>108</v>
      </c>
      <c r="D11" s="57" t="s">
        <v>106</v>
      </c>
      <c r="E11" s="55" t="s">
        <v>109</v>
      </c>
      <c r="F11" s="55" t="s">
        <v>110</v>
      </c>
      <c r="G11" s="551" t="s">
        <v>129</v>
      </c>
      <c r="H11" s="551" t="s">
        <v>663</v>
      </c>
      <c r="I11" s="551" t="s">
        <v>128</v>
      </c>
      <c r="J11" s="551"/>
      <c r="K11" s="73" t="s">
        <v>212</v>
      </c>
      <c r="L11" s="73" t="s">
        <v>651</v>
      </c>
      <c r="M11" s="408" t="s">
        <v>233</v>
      </c>
      <c r="N11" s="73" t="s">
        <v>99</v>
      </c>
      <c r="O11" s="408" t="s">
        <v>234</v>
      </c>
      <c r="P11" s="73" t="s">
        <v>99</v>
      </c>
      <c r="Q11" s="408" t="s">
        <v>390</v>
      </c>
      <c r="R11" s="73" t="s">
        <v>99</v>
      </c>
      <c r="S11" s="73" t="s">
        <v>658</v>
      </c>
      <c r="T11" s="73" t="s">
        <v>646</v>
      </c>
      <c r="U11" s="82" t="s">
        <v>213</v>
      </c>
      <c r="V11" s="552" t="s">
        <v>100</v>
      </c>
      <c r="W11" s="552" t="s">
        <v>200</v>
      </c>
      <c r="X11" s="553" t="s">
        <v>235</v>
      </c>
      <c r="Y11" s="553" t="s">
        <v>236</v>
      </c>
      <c r="Z11" s="553" t="s">
        <v>237</v>
      </c>
      <c r="AA11" s="89">
        <v>0</v>
      </c>
      <c r="AB11" s="89">
        <v>2</v>
      </c>
      <c r="AC11" s="89">
        <v>2</v>
      </c>
      <c r="AD11" s="89">
        <v>2</v>
      </c>
      <c r="AE11" s="89">
        <v>2</v>
      </c>
      <c r="AF11" s="95">
        <v>0</v>
      </c>
      <c r="AG11" s="94">
        <v>2</v>
      </c>
      <c r="AH11" s="94">
        <f>SUM($AO$11:$AR$11)</f>
        <v>1</v>
      </c>
      <c r="AI11" s="94"/>
      <c r="AJ11" s="94"/>
      <c r="AK11" s="99">
        <v>0</v>
      </c>
      <c r="AL11" s="99">
        <v>1</v>
      </c>
      <c r="AM11" s="99">
        <v>1</v>
      </c>
      <c r="AN11" s="99">
        <v>0</v>
      </c>
      <c r="AO11" s="104">
        <v>0</v>
      </c>
      <c r="AP11" s="104">
        <v>1</v>
      </c>
      <c r="AQ11" s="104"/>
      <c r="AR11" s="104"/>
      <c r="AS11" s="110" t="s">
        <v>750</v>
      </c>
      <c r="AT11" s="110" t="s">
        <v>844</v>
      </c>
      <c r="AU11" s="110"/>
      <c r="AV11" s="109"/>
      <c r="AY11" s="310"/>
      <c r="BA11" t="s">
        <v>530</v>
      </c>
      <c r="BB11" s="12" t="s">
        <v>618</v>
      </c>
      <c r="BC11" s="12" t="s">
        <v>92</v>
      </c>
      <c r="BD11" s="12" t="s">
        <v>92</v>
      </c>
    </row>
    <row r="12" spans="1:57" ht="65.25" hidden="1" customHeight="1" x14ac:dyDescent="0.25">
      <c r="A12" s="257" t="str">
        <f>F12</f>
        <v>DIRECCIÓN DISTRITAL DE ASUNTOS DISCIPLINARIOS</v>
      </c>
      <c r="B12" s="55" t="s">
        <v>405</v>
      </c>
      <c r="C12" s="56" t="s">
        <v>111</v>
      </c>
      <c r="D12" s="57" t="s">
        <v>94</v>
      </c>
      <c r="E12" s="55" t="s">
        <v>109</v>
      </c>
      <c r="F12" s="55" t="s">
        <v>110</v>
      </c>
      <c r="G12" s="65" t="s">
        <v>129</v>
      </c>
      <c r="H12" s="65" t="s">
        <v>663</v>
      </c>
      <c r="I12" s="65" t="s">
        <v>128</v>
      </c>
      <c r="J12" s="65"/>
      <c r="K12" s="69" t="s">
        <v>238</v>
      </c>
      <c r="L12" s="73" t="s">
        <v>652</v>
      </c>
      <c r="M12" s="70" t="s">
        <v>239</v>
      </c>
      <c r="N12" s="73" t="s">
        <v>99</v>
      </c>
      <c r="O12" s="408" t="s">
        <v>628</v>
      </c>
      <c r="P12" s="73" t="s">
        <v>99</v>
      </c>
      <c r="Q12" s="408" t="s">
        <v>629</v>
      </c>
      <c r="R12" s="73" t="s">
        <v>99</v>
      </c>
      <c r="S12" s="73" t="s">
        <v>659</v>
      </c>
      <c r="T12" s="73" t="s">
        <v>646</v>
      </c>
      <c r="U12" s="82" t="s">
        <v>213</v>
      </c>
      <c r="V12" s="552" t="s">
        <v>100</v>
      </c>
      <c r="W12" s="552" t="s">
        <v>200</v>
      </c>
      <c r="X12" s="553" t="s">
        <v>235</v>
      </c>
      <c r="Y12" s="553" t="s">
        <v>235</v>
      </c>
      <c r="Z12" s="553" t="s">
        <v>237</v>
      </c>
      <c r="AA12" s="89">
        <v>0</v>
      </c>
      <c r="AB12" s="90">
        <v>2000</v>
      </c>
      <c r="AC12" s="90">
        <v>4000</v>
      </c>
      <c r="AD12" s="90">
        <v>4000</v>
      </c>
      <c r="AE12" s="90">
        <v>2000</v>
      </c>
      <c r="AF12" s="95">
        <v>0</v>
      </c>
      <c r="AG12" s="94">
        <v>2426</v>
      </c>
      <c r="AH12" s="95">
        <f>SUM($AO$12:$AR$12)</f>
        <v>865</v>
      </c>
      <c r="AI12" s="95"/>
      <c r="AJ12" s="95"/>
      <c r="AK12" s="100">
        <v>0</v>
      </c>
      <c r="AL12" s="100">
        <v>750</v>
      </c>
      <c r="AM12" s="100">
        <v>1750</v>
      </c>
      <c r="AN12" s="100">
        <v>1500</v>
      </c>
      <c r="AO12" s="104">
        <v>0</v>
      </c>
      <c r="AP12" s="104">
        <v>865</v>
      </c>
      <c r="AQ12" s="104"/>
      <c r="AR12" s="104"/>
      <c r="AS12" s="110" t="s">
        <v>774</v>
      </c>
      <c r="AT12" s="110" t="s">
        <v>845</v>
      </c>
      <c r="AU12" s="109"/>
      <c r="AV12" s="109"/>
      <c r="AW12" s="12"/>
      <c r="AY12" s="310"/>
      <c r="BA12" t="s">
        <v>530</v>
      </c>
      <c r="BB12" s="12" t="s">
        <v>618</v>
      </c>
      <c r="BC12" s="12" t="s">
        <v>92</v>
      </c>
      <c r="BD12" s="12" t="s">
        <v>92</v>
      </c>
    </row>
    <row r="13" spans="1:57" ht="105" hidden="1" customHeight="1" x14ac:dyDescent="0.25">
      <c r="A13" s="257" t="str">
        <f>F13</f>
        <v>DIRECCIÓN DISTRITAL DE ASUNTOS DISCIPLINARIOS</v>
      </c>
      <c r="B13" s="55" t="s">
        <v>405</v>
      </c>
      <c r="C13" s="56" t="s">
        <v>112</v>
      </c>
      <c r="D13" s="57" t="s">
        <v>94</v>
      </c>
      <c r="E13" s="257" t="s">
        <v>109</v>
      </c>
      <c r="F13" s="55" t="s">
        <v>110</v>
      </c>
      <c r="G13" s="65" t="s">
        <v>129</v>
      </c>
      <c r="H13" s="65" t="s">
        <v>663</v>
      </c>
      <c r="I13" s="65" t="s">
        <v>128</v>
      </c>
      <c r="J13" s="65"/>
      <c r="K13" s="69" t="s">
        <v>240</v>
      </c>
      <c r="L13" s="73" t="s">
        <v>653</v>
      </c>
      <c r="M13" s="70" t="s">
        <v>630</v>
      </c>
      <c r="N13" s="73" t="s">
        <v>99</v>
      </c>
      <c r="O13" s="408" t="s">
        <v>241</v>
      </c>
      <c r="P13" s="73" t="s">
        <v>99</v>
      </c>
      <c r="Q13" s="408" t="s">
        <v>629</v>
      </c>
      <c r="R13" s="73" t="s">
        <v>99</v>
      </c>
      <c r="S13" s="73" t="s">
        <v>92</v>
      </c>
      <c r="T13" s="73" t="s">
        <v>92</v>
      </c>
      <c r="U13" s="82" t="s">
        <v>213</v>
      </c>
      <c r="V13" s="552" t="s">
        <v>100</v>
      </c>
      <c r="W13" s="552" t="s">
        <v>200</v>
      </c>
      <c r="X13" s="553" t="s">
        <v>235</v>
      </c>
      <c r="Y13" s="553" t="s">
        <v>235</v>
      </c>
      <c r="Z13" s="553" t="s">
        <v>237</v>
      </c>
      <c r="AA13" s="89">
        <v>1</v>
      </c>
      <c r="AB13" s="89">
        <v>1</v>
      </c>
      <c r="AC13" s="89">
        <v>2</v>
      </c>
      <c r="AD13" s="89">
        <v>1</v>
      </c>
      <c r="AE13" s="89">
        <v>0</v>
      </c>
      <c r="AF13" s="94">
        <v>1</v>
      </c>
      <c r="AG13" s="94">
        <v>1</v>
      </c>
      <c r="AH13" s="94">
        <f>SUM($AO$13:$AR$13)</f>
        <v>0</v>
      </c>
      <c r="AI13" s="94"/>
      <c r="AJ13" s="94"/>
      <c r="AK13" s="99">
        <v>0</v>
      </c>
      <c r="AL13" s="99">
        <v>1</v>
      </c>
      <c r="AM13" s="99">
        <v>1</v>
      </c>
      <c r="AN13" s="99">
        <v>0</v>
      </c>
      <c r="AO13" s="104">
        <v>0</v>
      </c>
      <c r="AP13" s="104">
        <v>0</v>
      </c>
      <c r="AQ13" s="104"/>
      <c r="AR13" s="104"/>
      <c r="AS13" s="110" t="s">
        <v>717</v>
      </c>
      <c r="AT13" s="110" t="s">
        <v>846</v>
      </c>
      <c r="AU13" s="109"/>
      <c r="AV13" s="109"/>
      <c r="AY13" s="310"/>
      <c r="BA13" t="s">
        <v>530</v>
      </c>
      <c r="BB13" s="12" t="s">
        <v>618</v>
      </c>
      <c r="BC13" s="12" t="s">
        <v>92</v>
      </c>
      <c r="BD13" s="12" t="s">
        <v>92</v>
      </c>
    </row>
    <row r="14" spans="1:57" ht="107.25" hidden="1" customHeight="1" x14ac:dyDescent="0.25">
      <c r="A14" s="257" t="s">
        <v>190</v>
      </c>
      <c r="B14" s="55" t="s">
        <v>406</v>
      </c>
      <c r="C14" s="584" t="s">
        <v>739</v>
      </c>
      <c r="D14" s="59" t="s">
        <v>247</v>
      </c>
      <c r="E14" s="55" t="s">
        <v>286</v>
      </c>
      <c r="F14" s="55" t="s">
        <v>190</v>
      </c>
      <c r="G14" s="65"/>
      <c r="H14" s="65"/>
      <c r="I14" s="65" t="s">
        <v>128</v>
      </c>
      <c r="J14" s="65"/>
      <c r="K14" s="69" t="s">
        <v>288</v>
      </c>
      <c r="L14" s="69" t="s">
        <v>289</v>
      </c>
      <c r="M14" s="69" t="s">
        <v>290</v>
      </c>
      <c r="N14" s="69" t="s">
        <v>291</v>
      </c>
      <c r="O14" s="70" t="s">
        <v>292</v>
      </c>
      <c r="P14" s="71" t="s">
        <v>293</v>
      </c>
      <c r="Q14" s="70" t="s">
        <v>294</v>
      </c>
      <c r="R14" s="70" t="s">
        <v>294</v>
      </c>
      <c r="S14" s="73" t="s">
        <v>92</v>
      </c>
      <c r="T14" s="73" t="s">
        <v>92</v>
      </c>
      <c r="U14" s="80" t="s">
        <v>134</v>
      </c>
      <c r="V14" s="81" t="s">
        <v>100</v>
      </c>
      <c r="W14" s="81" t="s">
        <v>135</v>
      </c>
      <c r="X14" s="87" t="s">
        <v>295</v>
      </c>
      <c r="Y14" s="87" t="s">
        <v>272</v>
      </c>
      <c r="Z14" s="89" t="s">
        <v>262</v>
      </c>
      <c r="AA14" s="88" t="s">
        <v>92</v>
      </c>
      <c r="AB14" s="255">
        <v>1</v>
      </c>
      <c r="AC14" s="255">
        <v>1</v>
      </c>
      <c r="AD14" s="255">
        <v>1</v>
      </c>
      <c r="AE14" s="255">
        <v>1</v>
      </c>
      <c r="AF14" s="93" t="s">
        <v>92</v>
      </c>
      <c r="AG14" s="254">
        <v>1</v>
      </c>
      <c r="AH14" s="545">
        <f>IFERROR(INDEX($AO$14:$AR$14,1,COUNTA($AO$14:$AR$14)),"ND")</f>
        <v>1</v>
      </c>
      <c r="AI14" s="93"/>
      <c r="AJ14" s="93"/>
      <c r="AK14" s="239">
        <v>1</v>
      </c>
      <c r="AL14" s="239">
        <v>1</v>
      </c>
      <c r="AM14" s="239">
        <v>1</v>
      </c>
      <c r="AN14" s="239">
        <v>1</v>
      </c>
      <c r="AO14" s="191">
        <v>1</v>
      </c>
      <c r="AP14" s="191">
        <v>1</v>
      </c>
      <c r="AQ14" s="191"/>
      <c r="AR14" s="191"/>
      <c r="AS14" s="110" t="s">
        <v>726</v>
      </c>
      <c r="AT14" s="110" t="s">
        <v>817</v>
      </c>
      <c r="AU14" s="108"/>
      <c r="AV14" s="108"/>
      <c r="AX14" s="12"/>
      <c r="AY14" s="310"/>
      <c r="AZ14" s="12"/>
      <c r="BA14" s="12"/>
      <c r="BB14" s="12"/>
    </row>
    <row r="15" spans="1:57" ht="169.5" hidden="1" customHeight="1" x14ac:dyDescent="0.25">
      <c r="A15" s="257" t="str">
        <f>F15</f>
        <v>DIRECCIÓN DISTRITAL DE INSPECCIÓN, VIGILANCIA Y CONTROL DE PERSONAS JURÍDICAS SIN ÁNIMO DE LUCRO</v>
      </c>
      <c r="B15" s="55" t="s">
        <v>406</v>
      </c>
      <c r="C15" s="56" t="s">
        <v>335</v>
      </c>
      <c r="D15" s="57" t="s">
        <v>94</v>
      </c>
      <c r="E15" s="55" t="s">
        <v>102</v>
      </c>
      <c r="F15" s="55" t="s">
        <v>103</v>
      </c>
      <c r="G15" s="65" t="s">
        <v>44</v>
      </c>
      <c r="H15" s="65"/>
      <c r="I15" s="65"/>
      <c r="J15" s="65"/>
      <c r="K15" s="408" t="s">
        <v>345</v>
      </c>
      <c r="L15" s="73" t="s">
        <v>346</v>
      </c>
      <c r="M15" s="73" t="s">
        <v>585</v>
      </c>
      <c r="N15" s="73"/>
      <c r="O15" s="73"/>
      <c r="P15" s="73"/>
      <c r="Q15" s="73"/>
      <c r="R15" s="73"/>
      <c r="S15" s="73" t="s">
        <v>92</v>
      </c>
      <c r="T15" s="73" t="s">
        <v>92</v>
      </c>
      <c r="U15" s="82" t="s">
        <v>231</v>
      </c>
      <c r="V15" s="83" t="s">
        <v>100</v>
      </c>
      <c r="W15" s="83" t="s">
        <v>200</v>
      </c>
      <c r="X15" s="89"/>
      <c r="Y15" s="89"/>
      <c r="Z15" s="89"/>
      <c r="AA15" s="89" t="s">
        <v>92</v>
      </c>
      <c r="AB15" s="89">
        <v>0.3</v>
      </c>
      <c r="AC15" s="89">
        <v>0.6</v>
      </c>
      <c r="AD15" s="89">
        <v>1</v>
      </c>
      <c r="AE15" s="89"/>
      <c r="AF15" s="94" t="s">
        <v>92</v>
      </c>
      <c r="AG15" s="254">
        <v>0.3</v>
      </c>
      <c r="AH15" s="546">
        <f>SUM($AO$15:$AR$15)</f>
        <v>0.4</v>
      </c>
      <c r="AI15" s="94"/>
      <c r="AJ15" s="94"/>
      <c r="AK15" s="248">
        <v>0.3</v>
      </c>
      <c r="AL15" s="248">
        <v>0.1</v>
      </c>
      <c r="AM15" s="248">
        <v>0.1</v>
      </c>
      <c r="AN15" s="248">
        <v>0.1</v>
      </c>
      <c r="AO15" s="191">
        <v>0.3</v>
      </c>
      <c r="AP15" s="191">
        <v>0.1</v>
      </c>
      <c r="AQ15" s="191"/>
      <c r="AR15" s="191"/>
      <c r="AS15" s="110" t="s">
        <v>728</v>
      </c>
      <c r="AT15" s="110" t="s">
        <v>864</v>
      </c>
      <c r="AU15" s="110"/>
      <c r="AV15" s="110"/>
      <c r="BA15" t="s">
        <v>580</v>
      </c>
    </row>
    <row r="16" spans="1:57" ht="45" hidden="1" x14ac:dyDescent="0.25">
      <c r="A16" s="257" t="str">
        <f>F16</f>
        <v>DIRECCIÓN DISTRITAL DE INSPECCIÓN, VIGILANCIA Y CONTROL DE PERSONAS JURÍDICAS SIN ÁNIMO DE LUCRO</v>
      </c>
      <c r="B16" s="55" t="s">
        <v>406</v>
      </c>
      <c r="C16" s="570" t="s">
        <v>865</v>
      </c>
      <c r="D16" s="57" t="s">
        <v>106</v>
      </c>
      <c r="E16" s="55" t="s">
        <v>102</v>
      </c>
      <c r="F16" s="55" t="s">
        <v>103</v>
      </c>
      <c r="G16" s="65" t="s">
        <v>44</v>
      </c>
      <c r="H16" s="65"/>
      <c r="I16" s="65"/>
      <c r="J16" s="65"/>
      <c r="K16" s="408" t="s">
        <v>326</v>
      </c>
      <c r="L16" s="73"/>
      <c r="M16" s="73"/>
      <c r="N16" s="73"/>
      <c r="O16" s="73"/>
      <c r="P16" s="73"/>
      <c r="Q16" s="73"/>
      <c r="R16" s="73"/>
      <c r="S16" s="73"/>
      <c r="T16" s="73"/>
      <c r="U16" s="82" t="s">
        <v>213</v>
      </c>
      <c r="V16" s="83" t="s">
        <v>100</v>
      </c>
      <c r="W16" s="83" t="s">
        <v>200</v>
      </c>
      <c r="X16" s="89"/>
      <c r="Y16" s="89"/>
      <c r="Z16" s="89"/>
      <c r="AA16" s="89" t="s">
        <v>92</v>
      </c>
      <c r="AB16" s="180">
        <v>1</v>
      </c>
      <c r="AC16" s="89" t="s">
        <v>581</v>
      </c>
      <c r="AD16" s="89"/>
      <c r="AE16" s="89"/>
      <c r="AF16" s="94" t="s">
        <v>92</v>
      </c>
      <c r="AG16" s="181">
        <v>1</v>
      </c>
      <c r="AH16" s="181" t="s">
        <v>581</v>
      </c>
      <c r="AI16" s="181"/>
      <c r="AJ16" s="181"/>
      <c r="AK16" s="182"/>
      <c r="AL16" s="182"/>
      <c r="AM16" s="182"/>
      <c r="AN16" s="182"/>
      <c r="AO16" s="183"/>
      <c r="AP16" s="183"/>
      <c r="AQ16" s="183"/>
      <c r="AR16" s="183"/>
      <c r="AS16" s="109"/>
      <c r="AT16" s="111"/>
      <c r="AU16" s="111"/>
      <c r="AV16" s="111"/>
      <c r="BA16" t="s">
        <v>580</v>
      </c>
      <c r="BE16" s="12" t="s">
        <v>780</v>
      </c>
    </row>
    <row r="17" spans="1:57" s="10" customFormat="1" ht="155.25" hidden="1" customHeight="1" x14ac:dyDescent="0.25">
      <c r="A17" s="56" t="s">
        <v>116</v>
      </c>
      <c r="B17" s="58" t="s">
        <v>406</v>
      </c>
      <c r="C17" s="547" t="s">
        <v>469</v>
      </c>
      <c r="D17" s="59" t="s">
        <v>114</v>
      </c>
      <c r="E17" s="55" t="s">
        <v>115</v>
      </c>
      <c r="F17" s="257" t="s">
        <v>116</v>
      </c>
      <c r="G17" s="65"/>
      <c r="H17" s="65" t="s">
        <v>44</v>
      </c>
      <c r="I17" s="65"/>
      <c r="J17" s="65"/>
      <c r="K17" s="408" t="s">
        <v>583</v>
      </c>
      <c r="L17" s="73" t="s">
        <v>584</v>
      </c>
      <c r="M17" s="73"/>
      <c r="N17" s="73"/>
      <c r="O17" s="73"/>
      <c r="P17" s="73"/>
      <c r="Q17" s="73"/>
      <c r="R17" s="73"/>
      <c r="S17" s="73"/>
      <c r="T17" s="73"/>
      <c r="U17" s="82" t="s">
        <v>213</v>
      </c>
      <c r="V17" s="83" t="s">
        <v>100</v>
      </c>
      <c r="W17" s="83" t="s">
        <v>200</v>
      </c>
      <c r="X17" s="89" t="s">
        <v>138</v>
      </c>
      <c r="Y17" s="89" t="s">
        <v>138</v>
      </c>
      <c r="Z17" s="89" t="s">
        <v>219</v>
      </c>
      <c r="AA17" s="89">
        <v>0</v>
      </c>
      <c r="AB17" s="89">
        <v>0.35</v>
      </c>
      <c r="AC17" s="89">
        <v>0.35</v>
      </c>
      <c r="AD17" s="89">
        <v>0.3</v>
      </c>
      <c r="AE17" s="89">
        <v>0</v>
      </c>
      <c r="AF17" s="94">
        <v>0</v>
      </c>
      <c r="AG17" s="94">
        <v>0.35</v>
      </c>
      <c r="AH17" s="181">
        <f>SUM($AO$17:$AR$17)</f>
        <v>0.44999999999999996</v>
      </c>
      <c r="AI17" s="94"/>
      <c r="AJ17" s="94"/>
      <c r="AK17" s="316">
        <v>0.15</v>
      </c>
      <c r="AL17" s="316">
        <v>0.3</v>
      </c>
      <c r="AM17" s="316">
        <v>0.1</v>
      </c>
      <c r="AN17" s="316">
        <v>0.1</v>
      </c>
      <c r="AO17" s="724">
        <v>0.15</v>
      </c>
      <c r="AP17" s="191">
        <v>0.3</v>
      </c>
      <c r="AQ17" s="191"/>
      <c r="AR17" s="191"/>
      <c r="AS17" s="110"/>
      <c r="AT17" s="110" t="s">
        <v>883</v>
      </c>
      <c r="AU17" s="111"/>
      <c r="AV17" s="147"/>
      <c r="AY17" s="309"/>
      <c r="AZ17" s="388"/>
      <c r="BA17" t="s">
        <v>580</v>
      </c>
      <c r="BB17"/>
    </row>
    <row r="18" spans="1:57" ht="120.75" hidden="1" customHeight="1" x14ac:dyDescent="0.25">
      <c r="A18" s="257" t="str">
        <f>F18</f>
        <v>DIRECCIÓN DISTRITAL DE ASUNTOS DISCIPLINARIOS</v>
      </c>
      <c r="B18" s="55" t="s">
        <v>406</v>
      </c>
      <c r="C18" s="56" t="s">
        <v>730</v>
      </c>
      <c r="D18" s="57" t="s">
        <v>247</v>
      </c>
      <c r="E18" s="257" t="s">
        <v>109</v>
      </c>
      <c r="F18" s="55" t="s">
        <v>110</v>
      </c>
      <c r="G18" s="65" t="s">
        <v>44</v>
      </c>
      <c r="H18" s="65" t="s">
        <v>128</v>
      </c>
      <c r="I18" s="65"/>
      <c r="J18" s="65"/>
      <c r="K18" s="408" t="s">
        <v>343</v>
      </c>
      <c r="L18" s="408" t="s">
        <v>578</v>
      </c>
      <c r="M18" s="73"/>
      <c r="N18" s="73"/>
      <c r="O18" s="73"/>
      <c r="P18" s="73"/>
      <c r="Q18" s="73"/>
      <c r="R18" s="73"/>
      <c r="S18" s="73"/>
      <c r="T18" s="73"/>
      <c r="U18" s="82" t="s">
        <v>213</v>
      </c>
      <c r="V18" s="83" t="s">
        <v>100</v>
      </c>
      <c r="W18" s="83" t="s">
        <v>200</v>
      </c>
      <c r="X18" s="553" t="s">
        <v>235</v>
      </c>
      <c r="Y18" s="553" t="s">
        <v>235</v>
      </c>
      <c r="Z18" s="553" t="s">
        <v>237</v>
      </c>
      <c r="AA18" s="89" t="s">
        <v>92</v>
      </c>
      <c r="AB18" s="180">
        <v>0.6</v>
      </c>
      <c r="AC18" s="180">
        <v>0.4</v>
      </c>
      <c r="AD18" s="180"/>
      <c r="AE18" s="180"/>
      <c r="AF18" s="94" t="s">
        <v>92</v>
      </c>
      <c r="AG18" s="181">
        <v>0.6</v>
      </c>
      <c r="AH18" s="554">
        <f>SUM($AO$18:$AR$18)</f>
        <v>0.2</v>
      </c>
      <c r="AI18" s="94"/>
      <c r="AJ18" s="94"/>
      <c r="AK18" s="317">
        <v>0.1</v>
      </c>
      <c r="AL18" s="182">
        <v>0.1</v>
      </c>
      <c r="AM18" s="182">
        <v>0.1</v>
      </c>
      <c r="AN18" s="182">
        <v>0.1</v>
      </c>
      <c r="AO18" s="312">
        <v>0.1</v>
      </c>
      <c r="AP18" s="183">
        <v>0.1</v>
      </c>
      <c r="AQ18" s="183"/>
      <c r="AR18" s="183"/>
      <c r="AS18" s="110" t="s">
        <v>772</v>
      </c>
      <c r="AT18" s="110" t="s">
        <v>847</v>
      </c>
      <c r="AU18" s="109"/>
      <c r="AV18" s="109"/>
      <c r="AY18" s="310"/>
      <c r="BA18" t="s">
        <v>580</v>
      </c>
    </row>
    <row r="19" spans="1:57" s="12" customFormat="1" ht="183" hidden="1" customHeight="1" x14ac:dyDescent="0.25">
      <c r="A19" s="257" t="str">
        <f>F19</f>
        <v>DIRECCIÓN DISTRITAL DE DOCTRINA Y ASUNTOS NORMATIVOS</v>
      </c>
      <c r="B19" s="55" t="s">
        <v>406</v>
      </c>
      <c r="C19" s="547" t="s">
        <v>316</v>
      </c>
      <c r="D19" s="57" t="s">
        <v>247</v>
      </c>
      <c r="E19" s="55" t="s">
        <v>78</v>
      </c>
      <c r="F19" s="55" t="s">
        <v>79</v>
      </c>
      <c r="G19" s="65" t="s">
        <v>44</v>
      </c>
      <c r="H19" s="65"/>
      <c r="I19" s="65"/>
      <c r="J19" s="65"/>
      <c r="K19" s="69" t="s">
        <v>308</v>
      </c>
      <c r="L19" s="69" t="s">
        <v>319</v>
      </c>
      <c r="M19" s="73" t="s">
        <v>217</v>
      </c>
      <c r="N19" s="73" t="s">
        <v>217</v>
      </c>
      <c r="O19" s="73" t="s">
        <v>217</v>
      </c>
      <c r="P19" s="73" t="s">
        <v>217</v>
      </c>
      <c r="Q19" s="73" t="s">
        <v>217</v>
      </c>
      <c r="R19" s="73" t="s">
        <v>217</v>
      </c>
      <c r="S19" s="73" t="s">
        <v>217</v>
      </c>
      <c r="T19" s="73" t="s">
        <v>217</v>
      </c>
      <c r="U19" s="80" t="s">
        <v>213</v>
      </c>
      <c r="V19" s="81"/>
      <c r="W19" s="81"/>
      <c r="X19" s="87"/>
      <c r="Y19" s="87"/>
      <c r="Z19" s="87"/>
      <c r="AA19" s="88" t="s">
        <v>92</v>
      </c>
      <c r="AB19" s="255">
        <v>1</v>
      </c>
      <c r="AC19" s="88" t="s">
        <v>581</v>
      </c>
      <c r="AD19" s="88"/>
      <c r="AE19" s="88"/>
      <c r="AF19" s="93" t="s">
        <v>92</v>
      </c>
      <c r="AG19" s="181">
        <v>1</v>
      </c>
      <c r="AH19" s="93" t="s">
        <v>581</v>
      </c>
      <c r="AI19" s="93"/>
      <c r="AJ19" s="93"/>
      <c r="AK19" s="240"/>
      <c r="AL19" s="428"/>
      <c r="AM19" s="428"/>
      <c r="AN19" s="428"/>
      <c r="AO19" s="103"/>
      <c r="AP19" s="191"/>
      <c r="AQ19" s="191"/>
      <c r="AR19" s="191"/>
      <c r="AS19" s="718"/>
      <c r="AT19" s="108"/>
      <c r="AU19" s="108"/>
      <c r="AV19" s="392"/>
      <c r="AW19"/>
      <c r="BA19" t="s">
        <v>580</v>
      </c>
      <c r="BB19"/>
    </row>
    <row r="20" spans="1:57" s="12" customFormat="1" ht="267.75" hidden="1" customHeight="1" x14ac:dyDescent="0.25">
      <c r="A20" s="257" t="str">
        <f>F20</f>
        <v>DESPACHO SECRETARÍA JURÍDICA</v>
      </c>
      <c r="B20" s="55" t="s">
        <v>406</v>
      </c>
      <c r="C20" s="56" t="s">
        <v>485</v>
      </c>
      <c r="D20" s="56" t="s">
        <v>94</v>
      </c>
      <c r="E20" s="257" t="s">
        <v>194</v>
      </c>
      <c r="F20" s="55" t="s">
        <v>146</v>
      </c>
      <c r="G20" s="65"/>
      <c r="H20" s="65"/>
      <c r="I20" s="65" t="s">
        <v>44</v>
      </c>
      <c r="J20" s="65" t="s">
        <v>44</v>
      </c>
      <c r="K20" s="408" t="s">
        <v>195</v>
      </c>
      <c r="L20" s="73" t="s">
        <v>467</v>
      </c>
      <c r="M20" s="75" t="s">
        <v>466</v>
      </c>
      <c r="N20" s="76" t="s">
        <v>196</v>
      </c>
      <c r="O20" s="408" t="s">
        <v>197</v>
      </c>
      <c r="P20" s="408" t="s">
        <v>198</v>
      </c>
      <c r="Q20" s="408" t="s">
        <v>199</v>
      </c>
      <c r="R20" s="408" t="s">
        <v>199</v>
      </c>
      <c r="S20" s="550" t="s">
        <v>389</v>
      </c>
      <c r="T20" s="408" t="s">
        <v>389</v>
      </c>
      <c r="U20" s="82" t="s">
        <v>134</v>
      </c>
      <c r="V20" s="83" t="s">
        <v>100</v>
      </c>
      <c r="W20" s="83" t="s">
        <v>200</v>
      </c>
      <c r="X20" s="89" t="s">
        <v>201</v>
      </c>
      <c r="Y20" s="89" t="s">
        <v>201</v>
      </c>
      <c r="Z20" s="89" t="s">
        <v>202</v>
      </c>
      <c r="AA20" s="89" t="s">
        <v>92</v>
      </c>
      <c r="AB20" s="89">
        <v>1</v>
      </c>
      <c r="AC20" s="89">
        <v>1</v>
      </c>
      <c r="AD20" s="89">
        <v>1</v>
      </c>
      <c r="AE20" s="89">
        <v>1</v>
      </c>
      <c r="AF20" s="94" t="s">
        <v>92</v>
      </c>
      <c r="AG20" s="93">
        <v>1</v>
      </c>
      <c r="AH20" s="710">
        <f>SUM($AO$20:$AR$20)</f>
        <v>0.5</v>
      </c>
      <c r="AI20" s="94"/>
      <c r="AJ20" s="94"/>
      <c r="AK20" s="248">
        <v>0.25</v>
      </c>
      <c r="AL20" s="248">
        <v>0.25</v>
      </c>
      <c r="AM20" s="248">
        <v>0.25</v>
      </c>
      <c r="AN20" s="248">
        <v>0.25</v>
      </c>
      <c r="AO20" s="251">
        <v>0.25</v>
      </c>
      <c r="AP20" s="251">
        <v>0.25</v>
      </c>
      <c r="AQ20" s="251"/>
      <c r="AR20" s="251"/>
      <c r="AS20" s="110" t="s">
        <v>764</v>
      </c>
      <c r="AT20" s="110" t="s">
        <v>816</v>
      </c>
      <c r="AU20" s="110"/>
      <c r="AV20" s="110"/>
      <c r="AW20"/>
      <c r="AX20"/>
      <c r="AY20"/>
      <c r="AZ20"/>
      <c r="BA20"/>
      <c r="BB20"/>
    </row>
    <row r="21" spans="1:57" s="342" customFormat="1" ht="261.75" customHeight="1" x14ac:dyDescent="0.25">
      <c r="A21" s="257" t="s">
        <v>329</v>
      </c>
      <c r="B21" s="55" t="s">
        <v>406</v>
      </c>
      <c r="C21" s="56" t="s">
        <v>771</v>
      </c>
      <c r="D21" s="57" t="s">
        <v>247</v>
      </c>
      <c r="E21" s="55" t="s">
        <v>310</v>
      </c>
      <c r="F21" s="55" t="s">
        <v>329</v>
      </c>
      <c r="G21" s="140" t="s">
        <v>44</v>
      </c>
      <c r="H21" s="140"/>
      <c r="I21" s="140"/>
      <c r="J21" s="140"/>
      <c r="K21" s="407" t="s">
        <v>333</v>
      </c>
      <c r="L21" s="141" t="s">
        <v>428</v>
      </c>
      <c r="M21" s="141" t="s">
        <v>429</v>
      </c>
      <c r="N21" s="141" t="s">
        <v>99</v>
      </c>
      <c r="O21" s="141" t="s">
        <v>430</v>
      </c>
      <c r="P21" s="141" t="s">
        <v>99</v>
      </c>
      <c r="Q21" s="141" t="s">
        <v>431</v>
      </c>
      <c r="R21" s="141" t="s">
        <v>99</v>
      </c>
      <c r="S21" s="141" t="s">
        <v>92</v>
      </c>
      <c r="T21" s="141" t="s">
        <v>92</v>
      </c>
      <c r="U21" s="337" t="s">
        <v>231</v>
      </c>
      <c r="V21" s="337" t="s">
        <v>100</v>
      </c>
      <c r="W21" s="337" t="s">
        <v>200</v>
      </c>
      <c r="X21" s="143"/>
      <c r="Y21" s="143"/>
      <c r="Z21" s="143"/>
      <c r="AA21" s="338" t="s">
        <v>92</v>
      </c>
      <c r="AB21" s="338">
        <v>0.3</v>
      </c>
      <c r="AC21" s="338">
        <v>0.7</v>
      </c>
      <c r="AD21" s="338"/>
      <c r="AE21" s="338"/>
      <c r="AF21" s="712" t="s">
        <v>92</v>
      </c>
      <c r="AG21" s="711">
        <v>0.3</v>
      </c>
      <c r="AH21" s="712">
        <f>SUM($AO$21:$AR$21)</f>
        <v>0.4</v>
      </c>
      <c r="AI21" s="712"/>
      <c r="AJ21" s="712"/>
      <c r="AK21" s="339">
        <v>0.15</v>
      </c>
      <c r="AL21" s="339">
        <v>0.25</v>
      </c>
      <c r="AM21" s="339">
        <v>0.25</v>
      </c>
      <c r="AN21" s="339">
        <v>0.35</v>
      </c>
      <c r="AO21" s="340">
        <v>0.15</v>
      </c>
      <c r="AP21" s="340">
        <v>0.25</v>
      </c>
      <c r="AQ21" s="340"/>
      <c r="AR21" s="340"/>
      <c r="AS21" s="147"/>
      <c r="AT21" s="341" t="s">
        <v>878</v>
      </c>
      <c r="AU21" s="341"/>
      <c r="AV21" s="147"/>
      <c r="AW21" s="10"/>
      <c r="AX21" s="10"/>
      <c r="AY21" s="10"/>
      <c r="AZ21" s="10"/>
      <c r="BA21" s="10"/>
      <c r="BB21" s="10"/>
    </row>
    <row r="22" spans="1:57" s="12" customFormat="1" ht="27.75" hidden="1" customHeight="1" x14ac:dyDescent="0.25">
      <c r="A22" s="257" t="s">
        <v>96</v>
      </c>
      <c r="B22" s="55" t="s">
        <v>406</v>
      </c>
      <c r="C22" s="556" t="s">
        <v>344</v>
      </c>
      <c r="D22" s="57" t="s">
        <v>114</v>
      </c>
      <c r="E22" s="55" t="s">
        <v>95</v>
      </c>
      <c r="F22" s="55" t="s">
        <v>96</v>
      </c>
      <c r="G22" s="582" t="s">
        <v>44</v>
      </c>
      <c r="H22" s="582"/>
      <c r="I22" s="582"/>
      <c r="J22" s="582"/>
      <c r="K22" s="73"/>
      <c r="L22" s="73"/>
      <c r="M22" s="73"/>
      <c r="N22" s="73"/>
      <c r="O22" s="73"/>
      <c r="P22" s="73"/>
      <c r="Q22" s="73"/>
      <c r="R22" s="73"/>
      <c r="S22" s="73"/>
      <c r="T22" s="73"/>
      <c r="U22" s="82" t="s">
        <v>213</v>
      </c>
      <c r="V22" s="83" t="s">
        <v>100</v>
      </c>
      <c r="W22" s="83" t="s">
        <v>200</v>
      </c>
      <c r="X22" s="89"/>
      <c r="Y22" s="89"/>
      <c r="Z22" s="89"/>
      <c r="AA22" s="89" t="s">
        <v>92</v>
      </c>
      <c r="AB22" s="89">
        <v>1</v>
      </c>
      <c r="AC22" s="89">
        <v>0</v>
      </c>
      <c r="AD22" s="89">
        <v>0</v>
      </c>
      <c r="AE22" s="89">
        <v>0</v>
      </c>
      <c r="AF22" s="94" t="s">
        <v>92</v>
      </c>
      <c r="AG22" s="94">
        <v>1</v>
      </c>
      <c r="AH22" s="94" t="s">
        <v>760</v>
      </c>
      <c r="AI22" s="94"/>
      <c r="AJ22" s="94"/>
      <c r="AK22" s="99"/>
      <c r="AL22" s="99"/>
      <c r="AM22" s="99"/>
      <c r="AN22" s="99"/>
      <c r="AO22" s="104"/>
      <c r="AP22" s="104"/>
      <c r="AQ22" s="312"/>
      <c r="AR22" s="312"/>
      <c r="AS22" s="111" t="s">
        <v>763</v>
      </c>
      <c r="AT22" s="111"/>
      <c r="AU22" s="109"/>
      <c r="AV22" s="110"/>
      <c r="AW22"/>
      <c r="AX22"/>
      <c r="AY22" s="309"/>
      <c r="AZ22"/>
      <c r="BA22" t="s">
        <v>580</v>
      </c>
      <c r="BB22"/>
    </row>
    <row r="23" spans="1:57" s="12" customFormat="1" ht="226.5" hidden="1" customHeight="1" x14ac:dyDescent="0.25">
      <c r="A23" s="257" t="str">
        <f>F23</f>
        <v>DIRECCIÓN DISTRITAL DE DEFENSA JUDICIAL Y PREVENCIÓN DEL DAÑO ANTIJURÍDICO</v>
      </c>
      <c r="B23" s="55" t="s">
        <v>406</v>
      </c>
      <c r="C23" s="56" t="s">
        <v>314</v>
      </c>
      <c r="D23" s="57" t="s">
        <v>94</v>
      </c>
      <c r="E23" s="57" t="s">
        <v>119</v>
      </c>
      <c r="F23" s="57" t="s">
        <v>120</v>
      </c>
      <c r="G23" s="65" t="s">
        <v>44</v>
      </c>
      <c r="H23" s="65"/>
      <c r="I23" s="65"/>
      <c r="J23" s="65"/>
      <c r="K23" s="408" t="s">
        <v>305</v>
      </c>
      <c r="L23" s="73" t="s">
        <v>322</v>
      </c>
      <c r="M23" s="73" t="s">
        <v>701</v>
      </c>
      <c r="N23" s="73" t="s">
        <v>702</v>
      </c>
      <c r="O23" s="73" t="s">
        <v>704</v>
      </c>
      <c r="P23" s="73" t="s">
        <v>703</v>
      </c>
      <c r="Q23" s="73" t="s">
        <v>705</v>
      </c>
      <c r="R23" s="73" t="s">
        <v>705</v>
      </c>
      <c r="S23" s="73" t="s">
        <v>92</v>
      </c>
      <c r="T23" s="73" t="s">
        <v>92</v>
      </c>
      <c r="U23" s="82" t="s">
        <v>134</v>
      </c>
      <c r="V23" s="83" t="s">
        <v>100</v>
      </c>
      <c r="W23" s="83" t="s">
        <v>200</v>
      </c>
      <c r="X23" s="89" t="s">
        <v>136</v>
      </c>
      <c r="Y23" s="89" t="s">
        <v>136</v>
      </c>
      <c r="Z23" s="89" t="s">
        <v>137</v>
      </c>
      <c r="AA23" s="89" t="s">
        <v>92</v>
      </c>
      <c r="AB23" s="180">
        <v>1</v>
      </c>
      <c r="AC23" s="180">
        <v>1</v>
      </c>
      <c r="AD23" s="180">
        <v>1</v>
      </c>
      <c r="AE23" s="180">
        <v>1</v>
      </c>
      <c r="AF23" s="181" t="s">
        <v>92</v>
      </c>
      <c r="AG23" s="254">
        <v>1</v>
      </c>
      <c r="AH23" s="181">
        <f>IFERROR(INDEX($AO$23:$AR$23,1,COUNTA($AO$23:$AR$23)),"ND")</f>
        <v>0.25</v>
      </c>
      <c r="AI23" s="181"/>
      <c r="AJ23" s="181"/>
      <c r="AK23" s="248">
        <v>0.25</v>
      </c>
      <c r="AL23" s="248">
        <v>0.25</v>
      </c>
      <c r="AM23" s="248">
        <v>0.25</v>
      </c>
      <c r="AN23" s="248">
        <v>0.25</v>
      </c>
      <c r="AO23" s="191">
        <v>0.25</v>
      </c>
      <c r="AP23" s="191">
        <v>0.25</v>
      </c>
      <c r="AQ23" s="191"/>
      <c r="AR23" s="191"/>
      <c r="AS23" s="571" t="s">
        <v>751</v>
      </c>
      <c r="AT23" s="571" t="s">
        <v>849</v>
      </c>
      <c r="AU23" s="184"/>
      <c r="AV23" s="184"/>
      <c r="AW23"/>
      <c r="AX23"/>
      <c r="AY23" s="309"/>
      <c r="AZ23" s="309"/>
      <c r="BA23" t="s">
        <v>580</v>
      </c>
      <c r="BB23"/>
      <c r="BC23"/>
      <c r="BD23"/>
    </row>
    <row r="24" spans="1:57" ht="164.25" hidden="1" customHeight="1" x14ac:dyDescent="0.25">
      <c r="A24" s="257" t="str">
        <f>F24</f>
        <v>DIRECCIÓN DISTRITAL DE DEFENSA JUDICIAL Y PREVENCIÓN DEL DAÑO ANTIJURÍDICO</v>
      </c>
      <c r="B24" s="55" t="s">
        <v>405</v>
      </c>
      <c r="C24" s="56" t="s">
        <v>486</v>
      </c>
      <c r="D24" s="57" t="s">
        <v>106</v>
      </c>
      <c r="E24" s="57" t="s">
        <v>119</v>
      </c>
      <c r="F24" s="57" t="s">
        <v>120</v>
      </c>
      <c r="G24" s="65" t="s">
        <v>129</v>
      </c>
      <c r="H24" s="65" t="s">
        <v>663</v>
      </c>
      <c r="I24" s="65" t="s">
        <v>127</v>
      </c>
      <c r="J24" s="65" t="s">
        <v>354</v>
      </c>
      <c r="K24" s="70" t="s">
        <v>375</v>
      </c>
      <c r="L24" s="73" t="s">
        <v>203</v>
      </c>
      <c r="M24" s="69" t="s">
        <v>586</v>
      </c>
      <c r="N24" s="69" t="s">
        <v>587</v>
      </c>
      <c r="O24" s="73" t="s">
        <v>391</v>
      </c>
      <c r="P24" s="73" t="s">
        <v>588</v>
      </c>
      <c r="Q24" s="73" t="s">
        <v>133</v>
      </c>
      <c r="R24" s="73" t="s">
        <v>133</v>
      </c>
      <c r="S24" s="74">
        <v>0.82</v>
      </c>
      <c r="T24" s="73" t="s">
        <v>133</v>
      </c>
      <c r="U24" s="82" t="s">
        <v>134</v>
      </c>
      <c r="V24" s="83" t="s">
        <v>100</v>
      </c>
      <c r="W24" s="83" t="s">
        <v>135</v>
      </c>
      <c r="X24" s="89" t="s">
        <v>204</v>
      </c>
      <c r="Y24" s="89" t="s">
        <v>204</v>
      </c>
      <c r="Z24" s="89" t="s">
        <v>137</v>
      </c>
      <c r="AA24" s="89">
        <v>0.82</v>
      </c>
      <c r="AB24" s="89">
        <v>0.82</v>
      </c>
      <c r="AC24" s="89">
        <v>0.82</v>
      </c>
      <c r="AD24" s="89">
        <v>0.82</v>
      </c>
      <c r="AE24" s="89">
        <v>0.82</v>
      </c>
      <c r="AF24" s="181">
        <v>0.9</v>
      </c>
      <c r="AG24" s="254">
        <v>0.89</v>
      </c>
      <c r="AH24" s="181">
        <f>IFERROR(INDEX($AO$24:$AR$24,1,COUNTA($AO$24:$AR$24)),"ND")</f>
        <v>0.89</v>
      </c>
      <c r="AI24" s="94"/>
      <c r="AJ24" s="94"/>
      <c r="AK24" s="239">
        <v>0.82</v>
      </c>
      <c r="AL24" s="239">
        <v>0.82</v>
      </c>
      <c r="AM24" s="239">
        <v>0.82</v>
      </c>
      <c r="AN24" s="239">
        <v>0.82</v>
      </c>
      <c r="AO24" s="191">
        <v>0.89</v>
      </c>
      <c r="AP24" s="191">
        <v>0.89</v>
      </c>
      <c r="AQ24" s="191"/>
      <c r="AR24" s="191"/>
      <c r="AS24" s="110" t="s">
        <v>719</v>
      </c>
      <c r="AT24" s="717" t="s">
        <v>852</v>
      </c>
      <c r="AU24" s="109"/>
      <c r="AV24" s="109"/>
      <c r="AY24" s="309"/>
      <c r="AZ24" s="309"/>
      <c r="BA24" s="309" t="s">
        <v>616</v>
      </c>
      <c r="BB24" s="309" t="s">
        <v>619</v>
      </c>
      <c r="BC24" s="12"/>
      <c r="BD24" s="12"/>
    </row>
    <row r="25" spans="1:57" ht="41.25" hidden="1" customHeight="1" x14ac:dyDescent="0.25">
      <c r="A25" s="130" t="s">
        <v>358</v>
      </c>
      <c r="B25" s="130" t="s">
        <v>406</v>
      </c>
      <c r="C25" s="58" t="s">
        <v>360</v>
      </c>
      <c r="D25" s="57" t="s">
        <v>247</v>
      </c>
      <c r="E25" s="57" t="s">
        <v>95</v>
      </c>
      <c r="F25" s="57" t="s">
        <v>358</v>
      </c>
      <c r="G25" s="237" t="s">
        <v>44</v>
      </c>
      <c r="H25" s="65"/>
      <c r="I25" s="65"/>
      <c r="J25" s="65"/>
      <c r="K25" s="408" t="s">
        <v>596</v>
      </c>
      <c r="L25" s="73" t="s">
        <v>597</v>
      </c>
      <c r="M25" s="73" t="s">
        <v>595</v>
      </c>
      <c r="N25" s="73" t="s">
        <v>267</v>
      </c>
      <c r="O25" s="73" t="s">
        <v>598</v>
      </c>
      <c r="P25" s="73" t="s">
        <v>599</v>
      </c>
      <c r="Q25" s="73" t="s">
        <v>600</v>
      </c>
      <c r="R25" s="73" t="s">
        <v>600</v>
      </c>
      <c r="S25" s="74">
        <v>0.86409999999999998</v>
      </c>
      <c r="T25" s="73" t="s">
        <v>600</v>
      </c>
      <c r="U25" s="83" t="s">
        <v>134</v>
      </c>
      <c r="V25" s="83" t="s">
        <v>100</v>
      </c>
      <c r="W25" s="83" t="s">
        <v>200</v>
      </c>
      <c r="X25" s="89" t="s">
        <v>602</v>
      </c>
      <c r="Y25" s="89" t="s">
        <v>601</v>
      </c>
      <c r="Z25" s="89" t="s">
        <v>603</v>
      </c>
      <c r="AA25" s="180" t="s">
        <v>92</v>
      </c>
      <c r="AB25" s="180">
        <v>0.95</v>
      </c>
      <c r="AC25" s="180">
        <v>0.95</v>
      </c>
      <c r="AD25" s="180">
        <v>0.95</v>
      </c>
      <c r="AE25" s="180">
        <v>0.95</v>
      </c>
      <c r="AF25" s="181" t="s">
        <v>92</v>
      </c>
      <c r="AG25" s="429">
        <v>0.98</v>
      </c>
      <c r="AH25" s="181">
        <f>IFERROR(INDEX($AO$25:$AR$25,1,COUNTA($AO$25:$AR$25)),"ND")</f>
        <v>0.78</v>
      </c>
      <c r="AI25" s="181"/>
      <c r="AJ25" s="181"/>
      <c r="AK25" s="182">
        <v>0.65</v>
      </c>
      <c r="AL25" s="182">
        <v>0.75</v>
      </c>
      <c r="AM25" s="182">
        <v>0.85</v>
      </c>
      <c r="AN25" s="182">
        <v>0.95</v>
      </c>
      <c r="AO25" s="183">
        <v>0.72</v>
      </c>
      <c r="AP25" s="183">
        <v>0.78</v>
      </c>
      <c r="AQ25" s="183"/>
      <c r="AR25" s="183"/>
      <c r="AS25" s="184"/>
      <c r="AT25" s="726" t="s">
        <v>885</v>
      </c>
      <c r="AU25" s="184"/>
      <c r="AV25" s="184"/>
      <c r="AW25" t="s">
        <v>698</v>
      </c>
    </row>
    <row r="26" spans="1:57" ht="107.25" hidden="1" customHeight="1" x14ac:dyDescent="0.25">
      <c r="A26" s="257" t="str">
        <f>F26</f>
        <v>DIRECCIÓN DISTRITAL DE DEFENSA JUDICIAL Y PREVENCIÓN DEL DAÑO ANTIJURÍDICO</v>
      </c>
      <c r="B26" s="55" t="s">
        <v>406</v>
      </c>
      <c r="C26" s="56" t="s">
        <v>475</v>
      </c>
      <c r="D26" s="57" t="s">
        <v>94</v>
      </c>
      <c r="E26" s="57" t="s">
        <v>119</v>
      </c>
      <c r="F26" s="57" t="s">
        <v>120</v>
      </c>
      <c r="G26" s="65" t="s">
        <v>44</v>
      </c>
      <c r="H26" s="65"/>
      <c r="I26" s="65"/>
      <c r="J26" s="65"/>
      <c r="K26" s="408" t="s">
        <v>306</v>
      </c>
      <c r="L26" s="73" t="s">
        <v>321</v>
      </c>
      <c r="M26" s="73" t="s">
        <v>710</v>
      </c>
      <c r="N26" s="73" t="s">
        <v>711</v>
      </c>
      <c r="O26" s="73" t="s">
        <v>712</v>
      </c>
      <c r="P26" s="73" t="s">
        <v>711</v>
      </c>
      <c r="Q26" s="73" t="s">
        <v>217</v>
      </c>
      <c r="R26" s="73" t="s">
        <v>217</v>
      </c>
      <c r="S26" s="73">
        <v>2</v>
      </c>
      <c r="T26" s="73" t="s">
        <v>217</v>
      </c>
      <c r="U26" s="82" t="s">
        <v>213</v>
      </c>
      <c r="V26" s="83" t="s">
        <v>100</v>
      </c>
      <c r="W26" s="83" t="s">
        <v>200</v>
      </c>
      <c r="X26" s="89" t="s">
        <v>136</v>
      </c>
      <c r="Y26" s="89" t="s">
        <v>136</v>
      </c>
      <c r="Z26" s="89" t="s">
        <v>137</v>
      </c>
      <c r="AA26" s="89" t="s">
        <v>92</v>
      </c>
      <c r="AB26" s="89">
        <v>2</v>
      </c>
      <c r="AC26" s="89">
        <v>2</v>
      </c>
      <c r="AD26" s="89">
        <v>2</v>
      </c>
      <c r="AE26" s="89">
        <v>2</v>
      </c>
      <c r="AF26" s="94" t="s">
        <v>92</v>
      </c>
      <c r="AG26" s="93">
        <v>7</v>
      </c>
      <c r="AH26" s="94">
        <f>SUM($AO$26:$AR$26)</f>
        <v>1</v>
      </c>
      <c r="AI26" s="94"/>
      <c r="AJ26" s="94"/>
      <c r="AK26" s="99">
        <v>0</v>
      </c>
      <c r="AL26" s="99">
        <v>1</v>
      </c>
      <c r="AM26" s="99">
        <v>0</v>
      </c>
      <c r="AN26" s="99">
        <v>1</v>
      </c>
      <c r="AO26" s="104">
        <v>0</v>
      </c>
      <c r="AP26" s="104">
        <v>1</v>
      </c>
      <c r="AQ26" s="104"/>
      <c r="AR26" s="104"/>
      <c r="AS26" s="110" t="s">
        <v>752</v>
      </c>
      <c r="AT26" s="110" t="s">
        <v>850</v>
      </c>
      <c r="AU26" s="111"/>
      <c r="AV26" s="109"/>
      <c r="AY26" s="309"/>
      <c r="AZ26" s="309"/>
      <c r="BA26" t="s">
        <v>580</v>
      </c>
      <c r="BC26" s="12"/>
      <c r="BD26" s="12"/>
    </row>
    <row r="27" spans="1:57" s="12" customFormat="1" ht="60.75" hidden="1" customHeight="1" x14ac:dyDescent="0.25">
      <c r="A27" s="57" t="s">
        <v>818</v>
      </c>
      <c r="B27" s="55" t="s">
        <v>406</v>
      </c>
      <c r="C27" s="139" t="s">
        <v>540</v>
      </c>
      <c r="D27" s="57" t="s">
        <v>247</v>
      </c>
      <c r="E27" s="57" t="s">
        <v>310</v>
      </c>
      <c r="F27" s="57" t="s">
        <v>190</v>
      </c>
      <c r="G27" s="140" t="s">
        <v>44</v>
      </c>
      <c r="H27" s="140"/>
      <c r="I27" s="140"/>
      <c r="J27" s="140"/>
      <c r="K27" s="407" t="s">
        <v>311</v>
      </c>
      <c r="L27" s="141" t="s">
        <v>312</v>
      </c>
      <c r="M27" s="141" t="s">
        <v>217</v>
      </c>
      <c r="N27" s="141" t="s">
        <v>217</v>
      </c>
      <c r="O27" s="141" t="s">
        <v>217</v>
      </c>
      <c r="P27" s="141" t="s">
        <v>217</v>
      </c>
      <c r="Q27" s="141" t="s">
        <v>217</v>
      </c>
      <c r="R27" s="141" t="s">
        <v>217</v>
      </c>
      <c r="S27" s="141" t="s">
        <v>217</v>
      </c>
      <c r="T27" s="141" t="s">
        <v>217</v>
      </c>
      <c r="U27" s="80" t="s">
        <v>213</v>
      </c>
      <c r="V27" s="142" t="s">
        <v>100</v>
      </c>
      <c r="W27" s="142" t="s">
        <v>200</v>
      </c>
      <c r="X27" s="143"/>
      <c r="Y27" s="143"/>
      <c r="Z27" s="143"/>
      <c r="AA27" s="143" t="s">
        <v>92</v>
      </c>
      <c r="AB27" s="143">
        <v>1</v>
      </c>
      <c r="AC27" s="143" t="s">
        <v>581</v>
      </c>
      <c r="AD27" s="143"/>
      <c r="AE27" s="143"/>
      <c r="AF27" s="144" t="s">
        <v>92</v>
      </c>
      <c r="AG27" s="94">
        <v>1</v>
      </c>
      <c r="AH27" s="144" t="s">
        <v>581</v>
      </c>
      <c r="AI27" s="144"/>
      <c r="AJ27" s="144"/>
      <c r="AK27" s="145"/>
      <c r="AL27" s="316"/>
      <c r="AM27" s="316"/>
      <c r="AN27" s="316"/>
      <c r="AO27" s="146"/>
      <c r="AP27" s="318"/>
      <c r="AQ27" s="318"/>
      <c r="AR27" s="318"/>
      <c r="AS27" s="147"/>
      <c r="AT27" s="147"/>
      <c r="AU27" s="147"/>
      <c r="AV27" s="147"/>
      <c r="AW27" s="10"/>
      <c r="AX27" s="10"/>
      <c r="AY27" s="10"/>
      <c r="BA27" t="s">
        <v>580</v>
      </c>
      <c r="BB27"/>
    </row>
    <row r="28" spans="1:57" s="12" customFormat="1" ht="2.25" hidden="1" customHeight="1" x14ac:dyDescent="0.25">
      <c r="A28" s="130" t="s">
        <v>358</v>
      </c>
      <c r="B28" s="130" t="s">
        <v>406</v>
      </c>
      <c r="C28" s="58" t="s">
        <v>359</v>
      </c>
      <c r="D28" s="57" t="s">
        <v>94</v>
      </c>
      <c r="E28" s="57" t="s">
        <v>95</v>
      </c>
      <c r="F28" s="57" t="s">
        <v>358</v>
      </c>
      <c r="G28" s="237" t="s">
        <v>44</v>
      </c>
      <c r="H28" s="65"/>
      <c r="I28" s="65"/>
      <c r="J28" s="65"/>
      <c r="K28" s="73"/>
      <c r="L28" s="73"/>
      <c r="M28" s="73"/>
      <c r="N28" s="73"/>
      <c r="O28" s="73"/>
      <c r="P28" s="73"/>
      <c r="Q28" s="73"/>
      <c r="R28" s="73"/>
      <c r="S28" s="74"/>
      <c r="T28" s="73"/>
      <c r="U28" s="83" t="s">
        <v>213</v>
      </c>
      <c r="V28" s="83"/>
      <c r="W28" s="83"/>
      <c r="X28" s="89"/>
      <c r="Y28" s="89"/>
      <c r="Z28" s="89"/>
      <c r="AA28" s="89"/>
      <c r="AB28" s="89"/>
      <c r="AC28" s="180"/>
      <c r="AD28" s="450">
        <v>1</v>
      </c>
      <c r="AE28" s="89"/>
      <c r="AF28" s="94"/>
      <c r="AG28" s="94"/>
      <c r="AH28" s="94"/>
      <c r="AI28" s="94"/>
      <c r="AJ28" s="94"/>
      <c r="AK28" s="99"/>
      <c r="AL28" s="99"/>
      <c r="AM28" s="99"/>
      <c r="AN28" s="99"/>
      <c r="AO28" s="104"/>
      <c r="AP28" s="104"/>
      <c r="AQ28" s="104"/>
      <c r="AR28" s="104"/>
      <c r="AS28" s="109"/>
      <c r="AT28" s="109"/>
      <c r="AU28" s="109"/>
      <c r="AV28" s="109"/>
      <c r="AW28"/>
      <c r="AX28"/>
      <c r="AY28"/>
      <c r="AZ28"/>
      <c r="BA28" t="s">
        <v>580</v>
      </c>
      <c r="BB28"/>
    </row>
    <row r="29" spans="1:57" s="12" customFormat="1" ht="4.5" hidden="1" customHeight="1" x14ac:dyDescent="0.25">
      <c r="A29" s="257" t="str">
        <f>F29</f>
        <v>DIRECCIÓN DISTRITAL DE INSPECCIÓN, VIGILANCIA Y CONTROL DE PERSONAS JURÍDICAS SIN ÁNIMO DE LUCRO</v>
      </c>
      <c r="B29" s="55" t="s">
        <v>406</v>
      </c>
      <c r="C29" s="556" t="s">
        <v>337</v>
      </c>
      <c r="D29" s="57" t="s">
        <v>114</v>
      </c>
      <c r="E29" s="57" t="s">
        <v>102</v>
      </c>
      <c r="F29" s="57" t="s">
        <v>103</v>
      </c>
      <c r="G29" s="65" t="s">
        <v>44</v>
      </c>
      <c r="H29" s="65"/>
      <c r="I29" s="65"/>
      <c r="J29" s="65"/>
      <c r="K29" s="408" t="s">
        <v>328</v>
      </c>
      <c r="L29" s="73"/>
      <c r="M29" s="73"/>
      <c r="N29" s="73"/>
      <c r="O29" s="73"/>
      <c r="P29" s="73"/>
      <c r="Q29" s="73"/>
      <c r="R29" s="73"/>
      <c r="S29" s="73"/>
      <c r="T29" s="73"/>
      <c r="U29" s="82" t="s">
        <v>213</v>
      </c>
      <c r="V29" s="83" t="s">
        <v>100</v>
      </c>
      <c r="W29" s="83" t="s">
        <v>200</v>
      </c>
      <c r="X29" s="89"/>
      <c r="Y29" s="89"/>
      <c r="Z29" s="89"/>
      <c r="AA29" s="89" t="s">
        <v>92</v>
      </c>
      <c r="AB29" s="89">
        <v>1</v>
      </c>
      <c r="AC29" s="180" t="s">
        <v>581</v>
      </c>
      <c r="AD29" s="89"/>
      <c r="AE29" s="89"/>
      <c r="AF29" s="94" t="s">
        <v>92</v>
      </c>
      <c r="AG29" s="181">
        <v>1</v>
      </c>
      <c r="AH29" s="94" t="s">
        <v>581</v>
      </c>
      <c r="AI29" s="94"/>
      <c r="AJ29" s="94"/>
      <c r="AK29" s="99"/>
      <c r="AL29" s="99"/>
      <c r="AM29" s="99"/>
      <c r="AN29" s="99"/>
      <c r="AO29" s="104"/>
      <c r="AP29" s="183"/>
      <c r="AQ29" s="312"/>
      <c r="AR29" s="104"/>
      <c r="AS29" s="109"/>
      <c r="AT29" s="111"/>
      <c r="AU29" s="110"/>
      <c r="AV29" s="110"/>
      <c r="AW29"/>
      <c r="AX29"/>
      <c r="AY29"/>
      <c r="AZ29"/>
      <c r="BA29" t="s">
        <v>580</v>
      </c>
      <c r="BB29"/>
      <c r="BE29" s="12" t="s">
        <v>780</v>
      </c>
    </row>
    <row r="30" spans="1:57" s="10" customFormat="1" ht="36.75" customHeight="1" x14ac:dyDescent="0.25">
      <c r="A30" s="257" t="s">
        <v>329</v>
      </c>
      <c r="B30" s="55" t="s">
        <v>406</v>
      </c>
      <c r="C30" s="56" t="s">
        <v>770</v>
      </c>
      <c r="D30" s="57" t="s">
        <v>94</v>
      </c>
      <c r="E30" s="57" t="s">
        <v>310</v>
      </c>
      <c r="F30" s="55" t="s">
        <v>329</v>
      </c>
      <c r="G30" s="140" t="s">
        <v>44</v>
      </c>
      <c r="H30" s="140"/>
      <c r="I30" s="140"/>
      <c r="J30" s="140"/>
      <c r="K30" s="407" t="s">
        <v>426</v>
      </c>
      <c r="L30" s="141" t="s">
        <v>331</v>
      </c>
      <c r="M30" s="141" t="s">
        <v>330</v>
      </c>
      <c r="N30" s="141" t="s">
        <v>99</v>
      </c>
      <c r="O30" s="141" t="s">
        <v>427</v>
      </c>
      <c r="P30" s="141" t="s">
        <v>99</v>
      </c>
      <c r="Q30" s="141" t="s">
        <v>419</v>
      </c>
      <c r="R30" s="141" t="s">
        <v>99</v>
      </c>
      <c r="S30" s="141" t="s">
        <v>92</v>
      </c>
      <c r="T30" s="141" t="s">
        <v>92</v>
      </c>
      <c r="U30" s="82" t="s">
        <v>213</v>
      </c>
      <c r="V30" s="337" t="s">
        <v>242</v>
      </c>
      <c r="W30" s="337" t="s">
        <v>200</v>
      </c>
      <c r="X30" s="143"/>
      <c r="Y30" s="143"/>
      <c r="Z30" s="143"/>
      <c r="AA30" s="143" t="s">
        <v>92</v>
      </c>
      <c r="AB30" s="143" t="s">
        <v>92</v>
      </c>
      <c r="AC30" s="143">
        <v>1</v>
      </c>
      <c r="AD30" s="143">
        <v>1</v>
      </c>
      <c r="AE30" s="143"/>
      <c r="AF30" s="713" t="s">
        <v>92</v>
      </c>
      <c r="AG30" s="715" t="s">
        <v>92</v>
      </c>
      <c r="AH30" s="712">
        <f>SUM($AO$30:$AR$30)</f>
        <v>0</v>
      </c>
      <c r="AI30" s="713"/>
      <c r="AJ30" s="713"/>
      <c r="AK30" s="339">
        <v>0</v>
      </c>
      <c r="AL30" s="339">
        <v>0</v>
      </c>
      <c r="AM30" s="339">
        <v>0.4</v>
      </c>
      <c r="AN30" s="339">
        <v>0.6</v>
      </c>
      <c r="AO30" s="340">
        <v>0</v>
      </c>
      <c r="AP30" s="340">
        <v>0</v>
      </c>
      <c r="AQ30" s="340"/>
      <c r="AR30" s="340"/>
      <c r="AS30" s="147"/>
      <c r="AT30" s="147"/>
      <c r="AU30" s="147"/>
      <c r="AV30" s="147"/>
    </row>
    <row r="31" spans="1:57" ht="135" hidden="1" customHeight="1" x14ac:dyDescent="0.25">
      <c r="A31" s="257" t="str">
        <f>F31</f>
        <v>DIRECCIÓN DISTRITAL DE DEFENSA JUDICIAL Y PREVENCIÓN DEL DAÑO ANTIJURÍDICO</v>
      </c>
      <c r="B31" s="55" t="s">
        <v>405</v>
      </c>
      <c r="C31" s="56" t="s">
        <v>355</v>
      </c>
      <c r="D31" s="57" t="s">
        <v>94</v>
      </c>
      <c r="E31" s="57" t="s">
        <v>119</v>
      </c>
      <c r="F31" s="57" t="s">
        <v>120</v>
      </c>
      <c r="G31" s="582" t="s">
        <v>129</v>
      </c>
      <c r="H31" s="582" t="s">
        <v>131</v>
      </c>
      <c r="I31" s="582" t="s">
        <v>128</v>
      </c>
      <c r="J31" s="582"/>
      <c r="K31" s="408" t="s">
        <v>376</v>
      </c>
      <c r="L31" s="73" t="s">
        <v>351</v>
      </c>
      <c r="M31" s="75" t="s">
        <v>378</v>
      </c>
      <c r="N31" s="76" t="s">
        <v>379</v>
      </c>
      <c r="O31" s="73" t="s">
        <v>138</v>
      </c>
      <c r="P31" s="73" t="s">
        <v>138</v>
      </c>
      <c r="Q31" s="73" t="s">
        <v>133</v>
      </c>
      <c r="R31" s="73" t="s">
        <v>133</v>
      </c>
      <c r="S31" s="74">
        <v>0.82</v>
      </c>
      <c r="T31" s="73" t="s">
        <v>133</v>
      </c>
      <c r="U31" s="82" t="s">
        <v>134</v>
      </c>
      <c r="V31" s="83" t="s">
        <v>100</v>
      </c>
      <c r="W31" s="83" t="s">
        <v>135</v>
      </c>
      <c r="X31" s="89" t="s">
        <v>136</v>
      </c>
      <c r="Y31" s="89" t="s">
        <v>136</v>
      </c>
      <c r="Z31" s="89" t="s">
        <v>137</v>
      </c>
      <c r="AA31" s="89">
        <v>0.82</v>
      </c>
      <c r="AB31" s="89">
        <v>0.82</v>
      </c>
      <c r="AC31" s="89">
        <v>0.82</v>
      </c>
      <c r="AD31" s="89">
        <v>0.82</v>
      </c>
      <c r="AE31" s="89">
        <v>0.82</v>
      </c>
      <c r="AF31" s="94">
        <v>0.89</v>
      </c>
      <c r="AG31" s="254">
        <v>0.87270000000000003</v>
      </c>
      <c r="AH31" s="429">
        <v>0.86</v>
      </c>
      <c r="AI31" s="94"/>
      <c r="AJ31" s="94"/>
      <c r="AK31" s="239">
        <v>0.82</v>
      </c>
      <c r="AL31" s="239">
        <v>0.82</v>
      </c>
      <c r="AM31" s="239">
        <v>0.82</v>
      </c>
      <c r="AN31" s="239">
        <v>0.82</v>
      </c>
      <c r="AO31" s="313">
        <v>0.86880000000000002</v>
      </c>
      <c r="AP31" s="191">
        <v>0.8589</v>
      </c>
      <c r="AQ31" s="191"/>
      <c r="AR31" s="191"/>
      <c r="AS31" s="110" t="s">
        <v>718</v>
      </c>
      <c r="AT31" s="717" t="s">
        <v>851</v>
      </c>
      <c r="AU31" s="109"/>
      <c r="AV31" s="111"/>
      <c r="AY31" s="309"/>
      <c r="AZ31" s="309"/>
      <c r="BA31" s="309" t="s">
        <v>616</v>
      </c>
      <c r="BB31" s="309" t="s">
        <v>619</v>
      </c>
      <c r="BC31" s="12"/>
      <c r="BD31" s="12"/>
    </row>
    <row r="32" spans="1:57" ht="123" hidden="1" customHeight="1" x14ac:dyDescent="0.25">
      <c r="A32" s="257" t="s">
        <v>190</v>
      </c>
      <c r="B32" s="55" t="s">
        <v>406</v>
      </c>
      <c r="C32" s="587" t="s">
        <v>765</v>
      </c>
      <c r="D32" s="57" t="s">
        <v>247</v>
      </c>
      <c r="E32" s="57" t="s">
        <v>524</v>
      </c>
      <c r="F32" s="57" t="s">
        <v>190</v>
      </c>
      <c r="G32" s="65"/>
      <c r="H32" s="65"/>
      <c r="I32" s="65" t="s">
        <v>128</v>
      </c>
      <c r="J32" s="65"/>
      <c r="K32" s="69" t="s">
        <v>264</v>
      </c>
      <c r="L32" s="69" t="s">
        <v>265</v>
      </c>
      <c r="M32" s="69" t="s">
        <v>266</v>
      </c>
      <c r="N32" s="69" t="s">
        <v>267</v>
      </c>
      <c r="O32" s="70" t="s">
        <v>268</v>
      </c>
      <c r="P32" s="71" t="s">
        <v>269</v>
      </c>
      <c r="Q32" s="70" t="s">
        <v>382</v>
      </c>
      <c r="R32" s="70" t="s">
        <v>382</v>
      </c>
      <c r="S32" s="116">
        <v>0.63</v>
      </c>
      <c r="T32" s="70" t="s">
        <v>392</v>
      </c>
      <c r="U32" s="80" t="s">
        <v>231</v>
      </c>
      <c r="V32" s="81" t="s">
        <v>100</v>
      </c>
      <c r="W32" s="81" t="s">
        <v>200</v>
      </c>
      <c r="X32" s="87" t="s">
        <v>271</v>
      </c>
      <c r="Y32" s="87" t="s">
        <v>272</v>
      </c>
      <c r="Z32" s="89" t="s">
        <v>262</v>
      </c>
      <c r="AA32" s="88" t="s">
        <v>92</v>
      </c>
      <c r="AB32" s="88">
        <v>0.9</v>
      </c>
      <c r="AC32" s="88">
        <v>0.92</v>
      </c>
      <c r="AD32" s="88">
        <v>0.93</v>
      </c>
      <c r="AE32" s="255">
        <v>0.94</v>
      </c>
      <c r="AF32" s="254" t="s">
        <v>92</v>
      </c>
      <c r="AG32" s="254">
        <v>0.76890000000000003</v>
      </c>
      <c r="AH32" s="254">
        <f>IFERROR(INDEX($AO$32:$AR$32,1,COUNTA($AO$32:$AR$32)),"ND")</f>
        <v>0.41799999999999998</v>
      </c>
      <c r="AI32" s="254"/>
      <c r="AJ32" s="254"/>
      <c r="AK32" s="239">
        <v>0.25</v>
      </c>
      <c r="AL32" s="239">
        <v>0.3</v>
      </c>
      <c r="AM32" s="239">
        <v>0.5</v>
      </c>
      <c r="AN32" s="239">
        <v>0.82</v>
      </c>
      <c r="AO32" s="191">
        <v>0.35</v>
      </c>
      <c r="AP32" s="191">
        <v>0.41799999999999998</v>
      </c>
      <c r="AQ32" s="313"/>
      <c r="AR32" s="313"/>
      <c r="AS32" s="392" t="s">
        <v>766</v>
      </c>
      <c r="AT32" s="392" t="s">
        <v>873</v>
      </c>
      <c r="AU32" s="108"/>
      <c r="AV32" s="108"/>
      <c r="AX32" s="12"/>
      <c r="AY32" s="310"/>
      <c r="AZ32" s="12"/>
      <c r="BA32" t="s">
        <v>580</v>
      </c>
      <c r="BB32" s="12"/>
    </row>
    <row r="33" spans="1:16384" ht="168.75" hidden="1" customHeight="1" x14ac:dyDescent="0.25">
      <c r="A33" s="257" t="str">
        <f>F33</f>
        <v>DIRECCIÓN DISTRITAL DE DOCTRINA Y ASUNTOS NORMATIVOS</v>
      </c>
      <c r="B33" s="55" t="s">
        <v>406</v>
      </c>
      <c r="C33" s="56" t="s">
        <v>315</v>
      </c>
      <c r="D33" s="57" t="s">
        <v>247</v>
      </c>
      <c r="E33" s="57" t="s">
        <v>78</v>
      </c>
      <c r="F33" s="57" t="s">
        <v>79</v>
      </c>
      <c r="G33" s="65" t="s">
        <v>44</v>
      </c>
      <c r="H33" s="65"/>
      <c r="I33" s="65"/>
      <c r="J33" s="65"/>
      <c r="K33" s="70" t="s">
        <v>307</v>
      </c>
      <c r="L33" s="69" t="s">
        <v>320</v>
      </c>
      <c r="M33" s="73" t="s">
        <v>217</v>
      </c>
      <c r="N33" s="73" t="s">
        <v>217</v>
      </c>
      <c r="O33" s="73" t="s">
        <v>217</v>
      </c>
      <c r="P33" s="73" t="s">
        <v>217</v>
      </c>
      <c r="Q33" s="73" t="s">
        <v>217</v>
      </c>
      <c r="R33" s="73" t="s">
        <v>217</v>
      </c>
      <c r="S33" s="73" t="s">
        <v>217</v>
      </c>
      <c r="T33" s="73" t="s">
        <v>217</v>
      </c>
      <c r="U33" s="80" t="s">
        <v>213</v>
      </c>
      <c r="V33" s="81"/>
      <c r="W33" s="81"/>
      <c r="X33" s="87"/>
      <c r="Y33" s="87"/>
      <c r="Z33" s="87"/>
      <c r="AA33" s="88" t="s">
        <v>92</v>
      </c>
      <c r="AB33" s="255">
        <v>0.6</v>
      </c>
      <c r="AC33" s="255">
        <v>0.4</v>
      </c>
      <c r="AD33" s="88"/>
      <c r="AE33" s="88"/>
      <c r="AF33" s="93" t="s">
        <v>92</v>
      </c>
      <c r="AG33" s="181">
        <v>0.6</v>
      </c>
      <c r="AH33" s="254">
        <f>SUM($AO$33:$AR$33)</f>
        <v>1</v>
      </c>
      <c r="AI33" s="93"/>
      <c r="AJ33" s="93"/>
      <c r="AK33" s="549">
        <v>0.4</v>
      </c>
      <c r="AL33" s="239">
        <v>0.6</v>
      </c>
      <c r="AM33" s="239">
        <v>0</v>
      </c>
      <c r="AN33" s="239">
        <v>0</v>
      </c>
      <c r="AO33" s="311">
        <v>0.4</v>
      </c>
      <c r="AP33" s="191">
        <v>0.6</v>
      </c>
      <c r="AQ33" s="191"/>
      <c r="AR33" s="191"/>
      <c r="AS33" s="262" t="s">
        <v>861</v>
      </c>
      <c r="AT33" s="262" t="s">
        <v>858</v>
      </c>
      <c r="AU33" s="108"/>
      <c r="AV33" s="108"/>
      <c r="AX33" s="12"/>
      <c r="AY33" s="12"/>
      <c r="AZ33" s="12"/>
      <c r="BA33" t="s">
        <v>580</v>
      </c>
    </row>
    <row r="34" spans="1:16384" ht="177" hidden="1" customHeight="1" x14ac:dyDescent="0.25">
      <c r="A34" s="257" t="s">
        <v>190</v>
      </c>
      <c r="B34" s="55" t="s">
        <v>406</v>
      </c>
      <c r="C34" s="586" t="s">
        <v>748</v>
      </c>
      <c r="D34" s="57" t="s">
        <v>94</v>
      </c>
      <c r="E34" s="57" t="s">
        <v>274</v>
      </c>
      <c r="F34" s="57" t="s">
        <v>190</v>
      </c>
      <c r="G34" s="65" t="s">
        <v>44</v>
      </c>
      <c r="H34" s="65"/>
      <c r="I34" s="65"/>
      <c r="J34" s="65"/>
      <c r="K34" s="70" t="s">
        <v>309</v>
      </c>
      <c r="L34" s="69" t="s">
        <v>318</v>
      </c>
      <c r="M34" s="73" t="s">
        <v>217</v>
      </c>
      <c r="N34" s="73" t="s">
        <v>217</v>
      </c>
      <c r="O34" s="73" t="s">
        <v>217</v>
      </c>
      <c r="P34" s="73" t="s">
        <v>217</v>
      </c>
      <c r="Q34" s="73" t="s">
        <v>217</v>
      </c>
      <c r="R34" s="73" t="s">
        <v>217</v>
      </c>
      <c r="S34" s="73" t="s">
        <v>217</v>
      </c>
      <c r="T34" s="73" t="s">
        <v>217</v>
      </c>
      <c r="U34" s="80" t="s">
        <v>231</v>
      </c>
      <c r="V34" s="81" t="s">
        <v>100</v>
      </c>
      <c r="W34" s="81" t="s">
        <v>200</v>
      </c>
      <c r="X34" s="87"/>
      <c r="Y34" s="87"/>
      <c r="Z34" s="89"/>
      <c r="AA34" s="88" t="s">
        <v>92</v>
      </c>
      <c r="AB34" s="88">
        <v>0.25</v>
      </c>
      <c r="AC34" s="88">
        <v>0.75</v>
      </c>
      <c r="AD34" s="88">
        <v>0.9</v>
      </c>
      <c r="AE34" s="88">
        <v>1</v>
      </c>
      <c r="AF34" s="93" t="s">
        <v>92</v>
      </c>
      <c r="AG34" s="254">
        <v>0.25</v>
      </c>
      <c r="AH34" s="254">
        <f>IFERROR(INDEX($AO$34:$AR$34,1,COUNTA($AO$34:$AR$34)),"ND")</f>
        <v>0.25</v>
      </c>
      <c r="AI34" s="93"/>
      <c r="AJ34" s="93"/>
      <c r="AK34" s="549">
        <v>0</v>
      </c>
      <c r="AL34" s="239">
        <v>0.25</v>
      </c>
      <c r="AM34" s="239">
        <v>0.25</v>
      </c>
      <c r="AN34" s="239">
        <v>0.25</v>
      </c>
      <c r="AO34" s="311">
        <v>0</v>
      </c>
      <c r="AP34" s="191">
        <v>0.25</v>
      </c>
      <c r="AQ34" s="311"/>
      <c r="AR34" s="311"/>
      <c r="AS34" s="392" t="s">
        <v>747</v>
      </c>
      <c r="AT34" s="392" t="s">
        <v>854</v>
      </c>
      <c r="AU34" s="108"/>
      <c r="AV34" s="108"/>
      <c r="AX34" s="12"/>
      <c r="AY34" s="310"/>
      <c r="AZ34" s="12"/>
      <c r="BA34" t="s">
        <v>580</v>
      </c>
    </row>
    <row r="35" spans="1:16384" ht="72" hidden="1" customHeight="1" x14ac:dyDescent="0.25">
      <c r="A35" s="257" t="s">
        <v>190</v>
      </c>
      <c r="B35" s="55" t="s">
        <v>406</v>
      </c>
      <c r="C35" s="585" t="s">
        <v>252</v>
      </c>
      <c r="D35" s="57" t="s">
        <v>247</v>
      </c>
      <c r="E35" s="57" t="s">
        <v>251</v>
      </c>
      <c r="F35" s="57" t="s">
        <v>190</v>
      </c>
      <c r="G35" s="65"/>
      <c r="H35" s="65" t="s">
        <v>44</v>
      </c>
      <c r="I35" s="65" t="s">
        <v>128</v>
      </c>
      <c r="J35" s="65"/>
      <c r="K35" s="70" t="s">
        <v>253</v>
      </c>
      <c r="L35" s="73" t="s">
        <v>254</v>
      </c>
      <c r="M35" s="69" t="s">
        <v>255</v>
      </c>
      <c r="N35" s="73" t="s">
        <v>256</v>
      </c>
      <c r="O35" s="73" t="s">
        <v>257</v>
      </c>
      <c r="P35" s="73" t="s">
        <v>258</v>
      </c>
      <c r="Q35" s="73" t="s">
        <v>259</v>
      </c>
      <c r="R35" s="73" t="s">
        <v>259</v>
      </c>
      <c r="S35" s="73" t="s">
        <v>389</v>
      </c>
      <c r="T35" s="73" t="s">
        <v>389</v>
      </c>
      <c r="U35" s="82" t="s">
        <v>213</v>
      </c>
      <c r="V35" s="83" t="s">
        <v>100</v>
      </c>
      <c r="W35" s="83" t="s">
        <v>200</v>
      </c>
      <c r="X35" s="89" t="s">
        <v>260</v>
      </c>
      <c r="Y35" s="89" t="s">
        <v>261</v>
      </c>
      <c r="Z35" s="89" t="s">
        <v>262</v>
      </c>
      <c r="AA35" s="89" t="s">
        <v>92</v>
      </c>
      <c r="AB35" s="89">
        <v>0.5</v>
      </c>
      <c r="AC35" s="89">
        <v>0.4</v>
      </c>
      <c r="AD35" s="89">
        <v>0.1</v>
      </c>
      <c r="AE35" s="89">
        <v>0</v>
      </c>
      <c r="AF35" s="94" t="s">
        <v>92</v>
      </c>
      <c r="AG35" s="181">
        <v>0.5</v>
      </c>
      <c r="AH35" s="565" t="s">
        <v>755</v>
      </c>
      <c r="AI35" s="94"/>
      <c r="AJ35" s="94"/>
      <c r="AK35" s="99"/>
      <c r="AL35" s="99"/>
      <c r="AM35" s="99"/>
      <c r="AN35" s="99"/>
      <c r="AO35" s="104"/>
      <c r="AP35" s="104"/>
      <c r="AQ35" s="312"/>
      <c r="AR35" s="312"/>
      <c r="AS35" s="110" t="s">
        <v>756</v>
      </c>
      <c r="AT35" s="110" t="s">
        <v>855</v>
      </c>
      <c r="AU35" s="109"/>
      <c r="AV35" s="109"/>
      <c r="AY35" s="310"/>
      <c r="AZ35" s="12"/>
    </row>
    <row r="36" spans="1:16384" s="10" customFormat="1" ht="73.5" customHeight="1" x14ac:dyDescent="0.25">
      <c r="A36" s="257" t="s">
        <v>329</v>
      </c>
      <c r="B36" s="55" t="s">
        <v>405</v>
      </c>
      <c r="C36" s="56" t="s">
        <v>769</v>
      </c>
      <c r="D36" s="57" t="s">
        <v>247</v>
      </c>
      <c r="E36" s="57" t="s">
        <v>310</v>
      </c>
      <c r="F36" s="55" t="s">
        <v>329</v>
      </c>
      <c r="G36" s="465"/>
      <c r="H36" s="258" t="s">
        <v>662</v>
      </c>
      <c r="I36" s="140"/>
      <c r="J36" s="140"/>
      <c r="K36" s="407" t="s">
        <v>334</v>
      </c>
      <c r="L36" s="141" t="s">
        <v>660</v>
      </c>
      <c r="M36" s="141" t="s">
        <v>416</v>
      </c>
      <c r="N36" s="141" t="s">
        <v>643</v>
      </c>
      <c r="O36" s="141" t="s">
        <v>417</v>
      </c>
      <c r="P36" s="141" t="s">
        <v>418</v>
      </c>
      <c r="Q36" s="141" t="s">
        <v>419</v>
      </c>
      <c r="R36" s="141" t="s">
        <v>644</v>
      </c>
      <c r="S36" s="141" t="s">
        <v>92</v>
      </c>
      <c r="T36" s="141" t="s">
        <v>92</v>
      </c>
      <c r="U36" s="337" t="s">
        <v>213</v>
      </c>
      <c r="V36" s="337" t="s">
        <v>100</v>
      </c>
      <c r="W36" s="337" t="s">
        <v>200</v>
      </c>
      <c r="X36" s="143" t="s">
        <v>640</v>
      </c>
      <c r="Y36" s="143" t="s">
        <v>640</v>
      </c>
      <c r="Z36" s="143" t="s">
        <v>645</v>
      </c>
      <c r="AA36" s="466">
        <v>0.1</v>
      </c>
      <c r="AB36" s="466">
        <v>0.3</v>
      </c>
      <c r="AC36" s="466">
        <v>0.3</v>
      </c>
      <c r="AD36" s="466">
        <v>0.2</v>
      </c>
      <c r="AE36" s="466">
        <v>0.1</v>
      </c>
      <c r="AF36" s="712">
        <v>0.03</v>
      </c>
      <c r="AG36" s="712">
        <v>0.35</v>
      </c>
      <c r="AH36" s="712">
        <f>SUM($AO$36:$AR$36)</f>
        <v>0.14000000000000001</v>
      </c>
      <c r="AI36" s="713"/>
      <c r="AJ36" s="713"/>
      <c r="AK36" s="339">
        <v>0.04</v>
      </c>
      <c r="AL36" s="339">
        <v>0.1</v>
      </c>
      <c r="AM36" s="339">
        <v>0.1</v>
      </c>
      <c r="AN36" s="339">
        <v>0.08</v>
      </c>
      <c r="AO36" s="340">
        <v>0.04</v>
      </c>
      <c r="AP36" s="340">
        <v>0.1</v>
      </c>
      <c r="AQ36" s="340"/>
      <c r="AR36" s="340"/>
      <c r="AS36" s="341" t="s">
        <v>721</v>
      </c>
      <c r="AT36" s="341" t="s">
        <v>875</v>
      </c>
      <c r="AU36" s="147"/>
      <c r="AV36" s="341"/>
      <c r="BA36" s="10" t="s">
        <v>530</v>
      </c>
      <c r="BB36" s="342" t="s">
        <v>618</v>
      </c>
      <c r="BC36" s="342" t="s">
        <v>92</v>
      </c>
      <c r="BD36" s="342" t="s">
        <v>92</v>
      </c>
    </row>
    <row r="37" spans="1:16384" ht="211.5" hidden="1" customHeight="1" x14ac:dyDescent="0.25">
      <c r="A37" s="257" t="s">
        <v>96</v>
      </c>
      <c r="B37" s="55" t="s">
        <v>406</v>
      </c>
      <c r="C37" s="56" t="s">
        <v>342</v>
      </c>
      <c r="D37" s="57" t="s">
        <v>106</v>
      </c>
      <c r="E37" s="57" t="s">
        <v>95</v>
      </c>
      <c r="F37" s="57" t="s">
        <v>96</v>
      </c>
      <c r="G37" s="582" t="s">
        <v>44</v>
      </c>
      <c r="H37" s="582"/>
      <c r="I37" s="582"/>
      <c r="J37" s="582"/>
      <c r="K37" s="73"/>
      <c r="L37" s="73"/>
      <c r="M37" s="73"/>
      <c r="N37" s="73"/>
      <c r="O37" s="73"/>
      <c r="P37" s="73"/>
      <c r="Q37" s="73"/>
      <c r="R37" s="73"/>
      <c r="S37" s="73"/>
      <c r="T37" s="73"/>
      <c r="U37" s="82" t="s">
        <v>134</v>
      </c>
      <c r="V37" s="83" t="s">
        <v>100</v>
      </c>
      <c r="W37" s="83" t="s">
        <v>200</v>
      </c>
      <c r="X37" s="89"/>
      <c r="Y37" s="89"/>
      <c r="Z37" s="89"/>
      <c r="AA37" s="89" t="s">
        <v>92</v>
      </c>
      <c r="AB37" s="89">
        <v>1</v>
      </c>
      <c r="AC37" s="89">
        <v>1</v>
      </c>
      <c r="AD37" s="89">
        <v>1</v>
      </c>
      <c r="AE37" s="89">
        <v>1</v>
      </c>
      <c r="AF37" s="94" t="s">
        <v>92</v>
      </c>
      <c r="AG37" s="93">
        <v>1</v>
      </c>
      <c r="AH37" s="94">
        <f>IFERROR(INDEX($AO$37:$AR$37,1,COUNTA($AO$37:$AR$37)),"ND")</f>
        <v>0.25</v>
      </c>
      <c r="AI37" s="94"/>
      <c r="AJ37" s="94"/>
      <c r="AK37" s="248">
        <v>0.25</v>
      </c>
      <c r="AL37" s="248">
        <v>0.25</v>
      </c>
      <c r="AM37" s="248">
        <v>0.25</v>
      </c>
      <c r="AN37" s="248">
        <v>0.25</v>
      </c>
      <c r="AO37" s="251">
        <v>0.25</v>
      </c>
      <c r="AP37" s="191">
        <v>0.25</v>
      </c>
      <c r="AQ37" s="191"/>
      <c r="AR37" s="191"/>
      <c r="AS37" s="110" t="s">
        <v>761</v>
      </c>
      <c r="AT37" s="110" t="s">
        <v>871</v>
      </c>
      <c r="AU37" s="109"/>
      <c r="AV37" s="109"/>
      <c r="AY37" s="309"/>
      <c r="BA37" t="s">
        <v>580</v>
      </c>
    </row>
    <row r="38" spans="1:16384" ht="210" customHeight="1" x14ac:dyDescent="0.25">
      <c r="A38" s="257" t="s">
        <v>329</v>
      </c>
      <c r="B38" s="55" t="s">
        <v>406</v>
      </c>
      <c r="C38" s="587" t="s">
        <v>768</v>
      </c>
      <c r="D38" s="57" t="s">
        <v>247</v>
      </c>
      <c r="E38" s="57" t="s">
        <v>310</v>
      </c>
      <c r="F38" s="55" t="s">
        <v>329</v>
      </c>
      <c r="G38" s="65" t="s">
        <v>44</v>
      </c>
      <c r="H38" s="65"/>
      <c r="I38" s="65"/>
      <c r="J38" s="65" t="s">
        <v>354</v>
      </c>
      <c r="K38" s="408" t="s">
        <v>332</v>
      </c>
      <c r="L38" s="73" t="s">
        <v>420</v>
      </c>
      <c r="M38" s="73" t="s">
        <v>421</v>
      </c>
      <c r="N38" s="73" t="s">
        <v>99</v>
      </c>
      <c r="O38" s="73" t="s">
        <v>422</v>
      </c>
      <c r="P38" s="73" t="s">
        <v>99</v>
      </c>
      <c r="Q38" s="73" t="s">
        <v>423</v>
      </c>
      <c r="R38" s="73" t="s">
        <v>99</v>
      </c>
      <c r="S38" s="141" t="s">
        <v>92</v>
      </c>
      <c r="T38" s="141" t="s">
        <v>92</v>
      </c>
      <c r="U38" s="83" t="s">
        <v>213</v>
      </c>
      <c r="V38" s="83" t="s">
        <v>218</v>
      </c>
      <c r="W38" s="83" t="s">
        <v>200</v>
      </c>
      <c r="X38" s="89"/>
      <c r="Y38" s="89"/>
      <c r="Z38" s="89"/>
      <c r="AA38" s="89" t="s">
        <v>92</v>
      </c>
      <c r="AB38" s="497">
        <v>1</v>
      </c>
      <c r="AC38" s="497">
        <v>4</v>
      </c>
      <c r="AD38" s="497">
        <v>4</v>
      </c>
      <c r="AE38" s="497">
        <v>4</v>
      </c>
      <c r="AF38" s="714" t="s">
        <v>92</v>
      </c>
      <c r="AG38" s="714">
        <v>1</v>
      </c>
      <c r="AH38" s="714">
        <f>SUM($AO$38:$AR$38)</f>
        <v>2</v>
      </c>
      <c r="AI38" s="714"/>
      <c r="AJ38" s="565"/>
      <c r="AK38" s="247">
        <v>1</v>
      </c>
      <c r="AL38" s="247">
        <v>1</v>
      </c>
      <c r="AM38" s="247">
        <v>1</v>
      </c>
      <c r="AN38" s="247">
        <v>1</v>
      </c>
      <c r="AO38" s="103">
        <v>1</v>
      </c>
      <c r="AP38" s="103">
        <v>1</v>
      </c>
      <c r="AQ38" s="103"/>
      <c r="AR38" s="103"/>
      <c r="AS38" s="341" t="s">
        <v>874</v>
      </c>
      <c r="AT38" s="341" t="s">
        <v>877</v>
      </c>
      <c r="AU38" s="109"/>
      <c r="AV38" s="109"/>
    </row>
    <row r="39" spans="1:16384" ht="165.75" hidden="1" customHeight="1" x14ac:dyDescent="0.25">
      <c r="A39" s="578" t="s">
        <v>96</v>
      </c>
      <c r="B39" s="574" t="s">
        <v>406</v>
      </c>
      <c r="C39" s="575" t="s">
        <v>411</v>
      </c>
      <c r="D39" s="576" t="s">
        <v>94</v>
      </c>
      <c r="E39" s="576" t="s">
        <v>95</v>
      </c>
      <c r="F39" s="576" t="s">
        <v>96</v>
      </c>
      <c r="G39" s="583" t="s">
        <v>44</v>
      </c>
      <c r="H39" s="582"/>
      <c r="I39" s="582"/>
      <c r="J39" s="582"/>
      <c r="K39" s="73"/>
      <c r="L39" s="73"/>
      <c r="M39" s="73"/>
      <c r="N39" s="73"/>
      <c r="O39" s="73"/>
      <c r="P39" s="73"/>
      <c r="Q39" s="73"/>
      <c r="R39" s="73"/>
      <c r="S39" s="73"/>
      <c r="T39" s="73"/>
      <c r="U39" s="82" t="s">
        <v>213</v>
      </c>
      <c r="V39" s="83" t="s">
        <v>100</v>
      </c>
      <c r="W39" s="83" t="s">
        <v>200</v>
      </c>
      <c r="X39" s="89"/>
      <c r="Y39" s="89"/>
      <c r="Z39" s="89"/>
      <c r="AA39" s="89" t="s">
        <v>92</v>
      </c>
      <c r="AB39" s="89">
        <v>8</v>
      </c>
      <c r="AC39" s="89">
        <v>8</v>
      </c>
      <c r="AD39" s="89">
        <v>8</v>
      </c>
      <c r="AE39" s="89">
        <v>8</v>
      </c>
      <c r="AF39" s="94" t="s">
        <v>92</v>
      </c>
      <c r="AG39" s="94">
        <v>9</v>
      </c>
      <c r="AH39" s="94">
        <f>SUM($AO$39:$AR$39)</f>
        <v>7</v>
      </c>
      <c r="AI39" s="94"/>
      <c r="AJ39" s="94"/>
      <c r="AK39" s="99">
        <v>4</v>
      </c>
      <c r="AL39" s="99">
        <v>4</v>
      </c>
      <c r="AM39" s="99">
        <v>5</v>
      </c>
      <c r="AN39" s="99">
        <v>3</v>
      </c>
      <c r="AO39" s="104">
        <v>4</v>
      </c>
      <c r="AP39" s="104">
        <v>3</v>
      </c>
      <c r="AQ39" s="104"/>
      <c r="AR39" s="104"/>
      <c r="AS39" s="110" t="s">
        <v>757</v>
      </c>
      <c r="AT39" s="110" t="s">
        <v>872</v>
      </c>
      <c r="AU39" s="109" t="s">
        <v>869</v>
      </c>
      <c r="AV39" s="109"/>
      <c r="AY39" s="309"/>
      <c r="BA39" t="s">
        <v>580</v>
      </c>
    </row>
    <row r="40" spans="1:16384" ht="99.75" hidden="1" customHeight="1" x14ac:dyDescent="0.25">
      <c r="A40" s="257" t="str">
        <f>F40</f>
        <v>DIRECCIÓN DISTRITAL DE ASUNTOS DISCIPLINARIOS</v>
      </c>
      <c r="B40" s="55" t="s">
        <v>406</v>
      </c>
      <c r="C40" s="570" t="s">
        <v>733</v>
      </c>
      <c r="D40" s="57" t="s">
        <v>247</v>
      </c>
      <c r="E40" s="257" t="s">
        <v>109</v>
      </c>
      <c r="F40" s="55" t="s">
        <v>110</v>
      </c>
      <c r="G40" s="65" t="s">
        <v>44</v>
      </c>
      <c r="H40" s="65"/>
      <c r="I40" s="65"/>
      <c r="J40" s="65"/>
      <c r="K40" s="73"/>
      <c r="L40" s="73"/>
      <c r="M40" s="73"/>
      <c r="N40" s="73"/>
      <c r="O40" s="73"/>
      <c r="P40" s="73"/>
      <c r="Q40" s="73"/>
      <c r="R40" s="73"/>
      <c r="S40" s="73"/>
      <c r="T40" s="73"/>
      <c r="U40" s="558" t="s">
        <v>134</v>
      </c>
      <c r="V40" s="558"/>
      <c r="W40" s="558"/>
      <c r="X40" s="261"/>
      <c r="Y40" s="261"/>
      <c r="Z40" s="261"/>
      <c r="AA40" s="261"/>
      <c r="AB40" s="261"/>
      <c r="AC40" s="564">
        <v>1</v>
      </c>
      <c r="AD40" s="564">
        <v>1</v>
      </c>
      <c r="AE40" s="564">
        <v>1</v>
      </c>
      <c r="AF40" s="557"/>
      <c r="AG40" s="557"/>
      <c r="AH40" s="181">
        <f>SUM($AO$40:$AR$40)</f>
        <v>1</v>
      </c>
      <c r="AI40" s="557"/>
      <c r="AJ40" s="557"/>
      <c r="AK40" s="560">
        <v>0</v>
      </c>
      <c r="AL40" s="562">
        <v>1</v>
      </c>
      <c r="AM40" s="562">
        <v>1</v>
      </c>
      <c r="AN40" s="562">
        <v>1</v>
      </c>
      <c r="AO40" s="563">
        <v>0</v>
      </c>
      <c r="AP40" s="563">
        <v>1</v>
      </c>
      <c r="AQ40" s="559"/>
      <c r="AR40" s="559"/>
      <c r="AS40" s="561" t="s">
        <v>734</v>
      </c>
      <c r="AT40" s="561" t="s">
        <v>856</v>
      </c>
      <c r="AU40" s="561"/>
      <c r="AV40" s="561"/>
      <c r="AW40" s="56"/>
      <c r="AX40" s="56"/>
      <c r="AY40" s="56"/>
      <c r="AZ40" s="56"/>
      <c r="BA40" s="56"/>
      <c r="BB40" s="56"/>
      <c r="BC40" s="56"/>
      <c r="BD40" s="56"/>
      <c r="BE40" s="56"/>
      <c r="BF40" s="56"/>
      <c r="BG40" s="56"/>
      <c r="BH40" s="56"/>
      <c r="BI40" s="56"/>
      <c r="BJ40" s="56"/>
      <c r="BK40" s="56"/>
      <c r="BL40" s="56"/>
      <c r="BM40" s="56"/>
      <c r="BN40" s="56"/>
      <c r="BO40" s="56"/>
      <c r="BP40" s="56"/>
      <c r="BQ40" s="56"/>
      <c r="BR40" s="56"/>
      <c r="BS40" s="56"/>
      <c r="BT40" s="56"/>
      <c r="BU40" s="56"/>
      <c r="BV40" s="56"/>
      <c r="BW40" s="56"/>
      <c r="BX40" s="56"/>
      <c r="BY40" s="56"/>
      <c r="BZ40" s="56"/>
      <c r="CA40" s="56"/>
      <c r="CB40" s="56"/>
      <c r="CC40" s="56"/>
      <c r="CD40" s="56"/>
      <c r="CE40" s="56"/>
      <c r="CF40" s="56"/>
      <c r="CG40" s="56"/>
      <c r="CH40" s="56"/>
      <c r="CI40" s="56"/>
      <c r="CJ40" s="56"/>
      <c r="CK40" s="56"/>
      <c r="CL40" s="56"/>
      <c r="CM40" s="56"/>
      <c r="CN40" s="56"/>
      <c r="CO40" s="56"/>
      <c r="CP40" s="56"/>
      <c r="CQ40" s="56"/>
      <c r="CR40" s="56"/>
      <c r="CS40" s="56"/>
      <c r="CT40" s="56"/>
      <c r="CU40" s="56"/>
      <c r="CV40" s="56"/>
      <c r="CW40" s="56"/>
      <c r="CX40" s="56"/>
      <c r="CY40" s="56"/>
      <c r="CZ40" s="56"/>
      <c r="DA40" s="56"/>
      <c r="DB40" s="56"/>
      <c r="DC40" s="56"/>
      <c r="DD40" s="56"/>
      <c r="DE40" s="56"/>
      <c r="DF40" s="56"/>
      <c r="DG40" s="56"/>
      <c r="DH40" s="56"/>
      <c r="DI40" s="56"/>
      <c r="DJ40" s="56"/>
      <c r="DK40" s="56"/>
      <c r="DL40" s="56"/>
      <c r="DM40" s="56"/>
      <c r="DN40" s="56"/>
      <c r="DO40" s="56"/>
      <c r="DP40" s="56"/>
      <c r="DQ40" s="56"/>
      <c r="DR40" s="56"/>
      <c r="DS40" s="56"/>
      <c r="DT40" s="56"/>
      <c r="DU40" s="56"/>
      <c r="DV40" s="56"/>
      <c r="DW40" s="56"/>
      <c r="DX40" s="56"/>
      <c r="DY40" s="56"/>
      <c r="DZ40" s="56"/>
      <c r="EA40" s="56"/>
      <c r="EB40" s="56"/>
      <c r="EC40" s="56"/>
      <c r="ED40" s="56"/>
      <c r="EE40" s="56"/>
      <c r="EF40" s="56"/>
      <c r="EG40" s="56"/>
      <c r="EH40" s="56"/>
      <c r="EI40" s="56"/>
      <c r="EJ40" s="56"/>
      <c r="EK40" s="56"/>
      <c r="EL40" s="56"/>
      <c r="EM40" s="56"/>
      <c r="EN40" s="56"/>
      <c r="EO40" s="56"/>
      <c r="EP40" s="56"/>
      <c r="EQ40" s="56"/>
      <c r="ER40" s="56"/>
      <c r="ES40" s="56"/>
      <c r="ET40" s="56"/>
      <c r="EU40" s="56"/>
      <c r="EV40" s="56"/>
      <c r="EW40" s="56"/>
      <c r="EX40" s="56"/>
      <c r="EY40" s="56"/>
      <c r="EZ40" s="56"/>
      <c r="FA40" s="56"/>
      <c r="FB40" s="56"/>
      <c r="FC40" s="56"/>
      <c r="FD40" s="56"/>
      <c r="FE40" s="56"/>
      <c r="FF40" s="56"/>
      <c r="FG40" s="56"/>
      <c r="FH40" s="56"/>
      <c r="FI40" s="56"/>
      <c r="FJ40" s="56"/>
      <c r="FK40" s="56"/>
      <c r="FL40" s="56"/>
      <c r="FM40" s="56"/>
      <c r="FN40" s="56"/>
      <c r="FO40" s="56"/>
      <c r="FP40" s="56"/>
      <c r="FQ40" s="56"/>
      <c r="FR40" s="56"/>
      <c r="FS40" s="56"/>
      <c r="FT40" s="56"/>
      <c r="FU40" s="56"/>
      <c r="FV40" s="56"/>
      <c r="FW40" s="56"/>
      <c r="FX40" s="56"/>
      <c r="FY40" s="56"/>
      <c r="FZ40" s="56"/>
      <c r="GA40" s="56"/>
      <c r="GB40" s="56"/>
      <c r="GC40" s="56"/>
      <c r="GD40" s="56"/>
      <c r="GE40" s="56"/>
      <c r="GF40" s="56"/>
      <c r="GG40" s="56"/>
      <c r="GH40" s="56"/>
      <c r="GI40" s="56"/>
      <c r="GJ40" s="56"/>
      <c r="GK40" s="56"/>
      <c r="GL40" s="56"/>
      <c r="GM40" s="56"/>
      <c r="GN40" s="56"/>
      <c r="GO40" s="56"/>
      <c r="GP40" s="56"/>
      <c r="GQ40" s="56"/>
      <c r="GR40" s="56"/>
      <c r="GS40" s="56"/>
      <c r="GT40" s="56"/>
      <c r="GU40" s="56"/>
      <c r="GV40" s="56"/>
      <c r="GW40" s="56"/>
      <c r="GX40" s="56"/>
      <c r="GY40" s="56"/>
      <c r="GZ40" s="56"/>
      <c r="HA40" s="56"/>
      <c r="HB40" s="56"/>
      <c r="HC40" s="56"/>
      <c r="HD40" s="56"/>
      <c r="HE40" s="56"/>
      <c r="HF40" s="56"/>
      <c r="HG40" s="56"/>
      <c r="HH40" s="56"/>
      <c r="HI40" s="56"/>
      <c r="HJ40" s="56"/>
      <c r="HK40" s="56"/>
      <c r="HL40" s="56"/>
      <c r="HM40" s="56"/>
      <c r="HN40" s="56"/>
      <c r="HO40" s="56"/>
      <c r="HP40" s="56"/>
      <c r="HQ40" s="56"/>
      <c r="HR40" s="56"/>
      <c r="HS40" s="56"/>
      <c r="HT40" s="56"/>
      <c r="HU40" s="56"/>
      <c r="HV40" s="56"/>
      <c r="HW40" s="56"/>
      <c r="HX40" s="56"/>
      <c r="HY40" s="56"/>
      <c r="HZ40" s="56"/>
      <c r="IA40" s="56"/>
      <c r="IB40" s="56"/>
      <c r="IC40" s="56"/>
      <c r="ID40" s="56"/>
      <c r="IE40" s="56"/>
      <c r="IF40" s="56"/>
      <c r="IG40" s="56"/>
      <c r="IH40" s="56"/>
      <c r="II40" s="56"/>
      <c r="IJ40" s="56"/>
      <c r="IK40" s="56"/>
      <c r="IL40" s="56"/>
      <c r="IM40" s="56"/>
      <c r="IN40" s="56"/>
      <c r="IO40" s="56"/>
      <c r="IP40" s="56"/>
      <c r="IQ40" s="56"/>
      <c r="IR40" s="56"/>
      <c r="IS40" s="56"/>
      <c r="IT40" s="56"/>
      <c r="IU40" s="56"/>
      <c r="IV40" s="56"/>
      <c r="IW40" s="56"/>
      <c r="IX40" s="56"/>
      <c r="IY40" s="56"/>
      <c r="IZ40" s="56"/>
      <c r="JA40" s="56"/>
      <c r="JB40" s="56"/>
      <c r="JC40" s="56"/>
      <c r="JD40" s="56"/>
      <c r="JE40" s="56"/>
      <c r="JF40" s="56"/>
      <c r="JG40" s="56"/>
      <c r="JH40" s="56"/>
      <c r="JI40" s="56"/>
      <c r="JJ40" s="56"/>
      <c r="JK40" s="56"/>
      <c r="JL40" s="56"/>
      <c r="JM40" s="56"/>
      <c r="JN40" s="56"/>
      <c r="JO40" s="56"/>
      <c r="JP40" s="56"/>
      <c r="JQ40" s="56"/>
      <c r="JR40" s="56"/>
      <c r="JS40" s="56"/>
      <c r="JT40" s="56"/>
      <c r="JU40" s="56"/>
      <c r="JV40" s="56"/>
      <c r="JW40" s="56"/>
      <c r="JX40" s="56"/>
      <c r="JY40" s="56"/>
      <c r="JZ40" s="56"/>
      <c r="KA40" s="56"/>
      <c r="KB40" s="56"/>
      <c r="KC40" s="56"/>
      <c r="KD40" s="56"/>
      <c r="KE40" s="56"/>
      <c r="KF40" s="56"/>
      <c r="KG40" s="56"/>
      <c r="KH40" s="56"/>
      <c r="KI40" s="56"/>
      <c r="KJ40" s="56"/>
      <c r="KK40" s="56"/>
      <c r="KL40" s="56"/>
      <c r="KM40" s="56"/>
      <c r="KN40" s="56"/>
      <c r="KO40" s="56"/>
      <c r="KP40" s="56"/>
      <c r="KQ40" s="56"/>
      <c r="KR40" s="56"/>
      <c r="KS40" s="56"/>
      <c r="KT40" s="56"/>
      <c r="KU40" s="56"/>
      <c r="KV40" s="56"/>
      <c r="KW40" s="56"/>
      <c r="KX40" s="56"/>
      <c r="KY40" s="56"/>
      <c r="KZ40" s="56"/>
      <c r="LA40" s="56"/>
      <c r="LB40" s="56"/>
      <c r="LC40" s="56"/>
      <c r="LD40" s="56"/>
      <c r="LE40" s="56"/>
      <c r="LF40" s="56"/>
      <c r="LG40" s="56"/>
      <c r="LH40" s="56"/>
      <c r="LI40" s="56"/>
      <c r="LJ40" s="56"/>
      <c r="LK40" s="56"/>
      <c r="LL40" s="56"/>
      <c r="LM40" s="56"/>
      <c r="LN40" s="56"/>
      <c r="LO40" s="56"/>
      <c r="LP40" s="56"/>
      <c r="LQ40" s="56"/>
      <c r="LR40" s="56"/>
      <c r="LS40" s="56"/>
      <c r="LT40" s="56"/>
      <c r="LU40" s="56"/>
      <c r="LV40" s="56"/>
      <c r="LW40" s="56"/>
      <c r="LX40" s="56"/>
      <c r="LY40" s="56"/>
      <c r="LZ40" s="56"/>
      <c r="MA40" s="56"/>
      <c r="MB40" s="56"/>
      <c r="MC40" s="56"/>
      <c r="MD40" s="56"/>
      <c r="ME40" s="56"/>
      <c r="MF40" s="56"/>
      <c r="MG40" s="56"/>
      <c r="MH40" s="56"/>
      <c r="MI40" s="56"/>
      <c r="MJ40" s="56"/>
      <c r="MK40" s="56"/>
      <c r="ML40" s="56"/>
      <c r="MM40" s="56"/>
      <c r="MN40" s="56"/>
      <c r="MO40" s="56"/>
      <c r="MP40" s="56"/>
      <c r="MQ40" s="56"/>
      <c r="MR40" s="56"/>
      <c r="MS40" s="56"/>
      <c r="MT40" s="56"/>
      <c r="MU40" s="56"/>
      <c r="MV40" s="56"/>
      <c r="MW40" s="56"/>
      <c r="MX40" s="56"/>
      <c r="MY40" s="56"/>
      <c r="MZ40" s="56"/>
      <c r="NA40" s="56"/>
      <c r="NB40" s="56"/>
      <c r="NC40" s="56"/>
      <c r="ND40" s="56"/>
      <c r="NE40" s="56"/>
      <c r="NF40" s="56"/>
      <c r="NG40" s="56"/>
      <c r="NH40" s="56"/>
      <c r="NI40" s="56"/>
      <c r="NJ40" s="56"/>
      <c r="NK40" s="56"/>
      <c r="NL40" s="56"/>
      <c r="NM40" s="56"/>
      <c r="NN40" s="56"/>
      <c r="NO40" s="56"/>
      <c r="NP40" s="56"/>
      <c r="NQ40" s="56"/>
      <c r="NR40" s="56"/>
      <c r="NS40" s="56"/>
      <c r="NT40" s="56"/>
      <c r="NU40" s="56"/>
      <c r="NV40" s="56"/>
      <c r="NW40" s="56"/>
      <c r="NX40" s="56"/>
      <c r="NY40" s="56"/>
      <c r="NZ40" s="56"/>
      <c r="OA40" s="56"/>
      <c r="OB40" s="56"/>
      <c r="OC40" s="56"/>
      <c r="OD40" s="56"/>
      <c r="OE40" s="56"/>
      <c r="OF40" s="56"/>
      <c r="OG40" s="56"/>
      <c r="OH40" s="56"/>
      <c r="OI40" s="56"/>
      <c r="OJ40" s="56"/>
      <c r="OK40" s="56"/>
      <c r="OL40" s="56"/>
      <c r="OM40" s="56"/>
      <c r="ON40" s="56"/>
      <c r="OO40" s="56"/>
      <c r="OP40" s="56"/>
      <c r="OQ40" s="56"/>
      <c r="OR40" s="56"/>
      <c r="OS40" s="56"/>
      <c r="OT40" s="56"/>
      <c r="OU40" s="56"/>
      <c r="OV40" s="56"/>
      <c r="OW40" s="56"/>
      <c r="OX40" s="56"/>
      <c r="OY40" s="56"/>
      <c r="OZ40" s="56"/>
      <c r="PA40" s="56"/>
      <c r="PB40" s="56"/>
      <c r="PC40" s="56"/>
      <c r="PD40" s="56"/>
      <c r="PE40" s="56"/>
      <c r="PF40" s="56"/>
      <c r="PG40" s="56"/>
      <c r="PH40" s="56"/>
      <c r="PI40" s="56"/>
      <c r="PJ40" s="56"/>
      <c r="PK40" s="56"/>
      <c r="PL40" s="56"/>
      <c r="PM40" s="56"/>
      <c r="PN40" s="56"/>
      <c r="PO40" s="56"/>
      <c r="PP40" s="56"/>
      <c r="PQ40" s="56"/>
      <c r="PR40" s="56"/>
      <c r="PS40" s="56"/>
      <c r="PT40" s="56"/>
      <c r="PU40" s="56"/>
      <c r="PV40" s="56"/>
      <c r="PW40" s="56"/>
      <c r="PX40" s="56"/>
      <c r="PY40" s="56"/>
      <c r="PZ40" s="56"/>
      <c r="QA40" s="56"/>
      <c r="QB40" s="56"/>
      <c r="QC40" s="56"/>
      <c r="QD40" s="56"/>
      <c r="QE40" s="56"/>
      <c r="QF40" s="56"/>
      <c r="QG40" s="56"/>
      <c r="QH40" s="56"/>
      <c r="QI40" s="56"/>
      <c r="QJ40" s="56"/>
      <c r="QK40" s="56"/>
      <c r="QL40" s="56"/>
      <c r="QM40" s="56"/>
      <c r="QN40" s="56"/>
      <c r="QO40" s="56"/>
      <c r="QP40" s="56"/>
      <c r="QQ40" s="56"/>
      <c r="QR40" s="56"/>
      <c r="QS40" s="56"/>
      <c r="QT40" s="56"/>
      <c r="QU40" s="56"/>
      <c r="QV40" s="56"/>
      <c r="QW40" s="56"/>
      <c r="QX40" s="56"/>
      <c r="QY40" s="56"/>
      <c r="QZ40" s="56"/>
      <c r="RA40" s="56"/>
      <c r="RB40" s="56"/>
      <c r="RC40" s="56"/>
      <c r="RD40" s="56"/>
      <c r="RE40" s="56"/>
      <c r="RF40" s="56"/>
      <c r="RG40" s="56"/>
      <c r="RH40" s="56"/>
      <c r="RI40" s="56"/>
      <c r="RJ40" s="56"/>
      <c r="RK40" s="56"/>
      <c r="RL40" s="56"/>
      <c r="RM40" s="56"/>
      <c r="RN40" s="56"/>
      <c r="RO40" s="56"/>
      <c r="RP40" s="56"/>
      <c r="RQ40" s="56"/>
      <c r="RR40" s="56"/>
      <c r="RS40" s="56"/>
      <c r="RT40" s="56"/>
      <c r="RU40" s="56"/>
      <c r="RV40" s="56"/>
      <c r="RW40" s="56"/>
      <c r="RX40" s="56"/>
      <c r="RY40" s="56"/>
      <c r="RZ40" s="56"/>
      <c r="SA40" s="56"/>
      <c r="SB40" s="56"/>
      <c r="SC40" s="56"/>
      <c r="SD40" s="56"/>
      <c r="SE40" s="56"/>
      <c r="SF40" s="56"/>
      <c r="SG40" s="56"/>
      <c r="SH40" s="56"/>
      <c r="SI40" s="56"/>
      <c r="SJ40" s="56"/>
      <c r="SK40" s="56"/>
      <c r="SL40" s="56"/>
      <c r="SM40" s="56"/>
      <c r="SN40" s="56"/>
      <c r="SO40" s="56"/>
      <c r="SP40" s="56"/>
      <c r="SQ40" s="56"/>
      <c r="SR40" s="56"/>
      <c r="SS40" s="56"/>
      <c r="ST40" s="56"/>
      <c r="SU40" s="56"/>
      <c r="SV40" s="56"/>
      <c r="SW40" s="56"/>
      <c r="SX40" s="56"/>
      <c r="SY40" s="56"/>
      <c r="SZ40" s="56"/>
      <c r="TA40" s="56"/>
      <c r="TB40" s="56"/>
      <c r="TC40" s="56"/>
      <c r="TD40" s="56"/>
      <c r="TE40" s="56"/>
      <c r="TF40" s="56"/>
      <c r="TG40" s="56"/>
      <c r="TH40" s="56"/>
      <c r="TI40" s="56"/>
      <c r="TJ40" s="56"/>
      <c r="TK40" s="56"/>
      <c r="TL40" s="56"/>
      <c r="TM40" s="56"/>
      <c r="TN40" s="56"/>
      <c r="TO40" s="56"/>
      <c r="TP40" s="56"/>
      <c r="TQ40" s="56"/>
      <c r="TR40" s="56"/>
      <c r="TS40" s="56"/>
      <c r="TT40" s="56"/>
      <c r="TU40" s="56"/>
      <c r="TV40" s="56"/>
      <c r="TW40" s="56"/>
      <c r="TX40" s="56"/>
      <c r="TY40" s="56"/>
      <c r="TZ40" s="56"/>
      <c r="UA40" s="56"/>
      <c r="UB40" s="56"/>
      <c r="UC40" s="56"/>
      <c r="UD40" s="56"/>
      <c r="UE40" s="56"/>
      <c r="UF40" s="56"/>
      <c r="UG40" s="56"/>
      <c r="UH40" s="56"/>
      <c r="UI40" s="56"/>
      <c r="UJ40" s="56"/>
      <c r="UK40" s="56"/>
      <c r="UL40" s="56"/>
      <c r="UM40" s="56"/>
      <c r="UN40" s="56"/>
      <c r="UO40" s="56"/>
      <c r="UP40" s="56"/>
      <c r="UQ40" s="56"/>
      <c r="UR40" s="56"/>
      <c r="US40" s="56"/>
      <c r="UT40" s="56"/>
      <c r="UU40" s="56"/>
      <c r="UV40" s="56"/>
      <c r="UW40" s="56"/>
      <c r="UX40" s="56"/>
      <c r="UY40" s="56"/>
      <c r="UZ40" s="56"/>
      <c r="VA40" s="56"/>
      <c r="VB40" s="56"/>
      <c r="VC40" s="56"/>
      <c r="VD40" s="56"/>
      <c r="VE40" s="56"/>
      <c r="VF40" s="56"/>
      <c r="VG40" s="56"/>
      <c r="VH40" s="56"/>
      <c r="VI40" s="56"/>
      <c r="VJ40" s="56"/>
      <c r="VK40" s="56"/>
      <c r="VL40" s="56"/>
      <c r="VM40" s="56"/>
      <c r="VN40" s="56"/>
      <c r="VO40" s="56"/>
      <c r="VP40" s="56"/>
      <c r="VQ40" s="56"/>
      <c r="VR40" s="56"/>
      <c r="VS40" s="56"/>
      <c r="VT40" s="56"/>
      <c r="VU40" s="56"/>
      <c r="VV40" s="56"/>
      <c r="VW40" s="56"/>
      <c r="VX40" s="56"/>
      <c r="VY40" s="56"/>
      <c r="VZ40" s="56"/>
      <c r="WA40" s="56"/>
      <c r="WB40" s="56"/>
      <c r="WC40" s="56"/>
      <c r="WD40" s="56"/>
      <c r="WE40" s="56"/>
      <c r="WF40" s="56"/>
      <c r="WG40" s="56"/>
      <c r="WH40" s="56"/>
      <c r="WI40" s="56"/>
      <c r="WJ40" s="56"/>
      <c r="WK40" s="56"/>
      <c r="WL40" s="56"/>
      <c r="WM40" s="56"/>
      <c r="WN40" s="56"/>
      <c r="WO40" s="56"/>
      <c r="WP40" s="56"/>
      <c r="WQ40" s="56"/>
      <c r="WR40" s="56"/>
      <c r="WS40" s="56"/>
      <c r="WT40" s="56"/>
      <c r="WU40" s="56"/>
      <c r="WV40" s="56"/>
      <c r="WW40" s="56"/>
      <c r="WX40" s="56"/>
      <c r="WY40" s="56"/>
      <c r="WZ40" s="56"/>
      <c r="XA40" s="56"/>
      <c r="XB40" s="56"/>
      <c r="XC40" s="56"/>
      <c r="XD40" s="56"/>
      <c r="XE40" s="56"/>
      <c r="XF40" s="56"/>
      <c r="XG40" s="56"/>
      <c r="XH40" s="56"/>
      <c r="XI40" s="56"/>
      <c r="XJ40" s="56"/>
      <c r="XK40" s="56"/>
      <c r="XL40" s="56"/>
      <c r="XM40" s="56"/>
      <c r="XN40" s="56"/>
      <c r="XO40" s="56"/>
      <c r="XP40" s="56"/>
      <c r="XQ40" s="56"/>
      <c r="XR40" s="56"/>
      <c r="XS40" s="56"/>
      <c r="XT40" s="56"/>
      <c r="XU40" s="56"/>
      <c r="XV40" s="56"/>
      <c r="XW40" s="56"/>
      <c r="XX40" s="56"/>
      <c r="XY40" s="56"/>
      <c r="XZ40" s="56"/>
      <c r="YA40" s="56"/>
      <c r="YB40" s="56"/>
      <c r="YC40" s="56"/>
      <c r="YD40" s="56"/>
      <c r="YE40" s="56"/>
      <c r="YF40" s="56"/>
      <c r="YG40" s="56"/>
      <c r="YH40" s="56"/>
      <c r="YI40" s="56"/>
      <c r="YJ40" s="56"/>
      <c r="YK40" s="56"/>
      <c r="YL40" s="56"/>
      <c r="YM40" s="56"/>
      <c r="YN40" s="56"/>
      <c r="YO40" s="56"/>
      <c r="YP40" s="56"/>
      <c r="YQ40" s="56"/>
      <c r="YR40" s="56"/>
      <c r="YS40" s="56"/>
      <c r="YT40" s="56"/>
      <c r="YU40" s="56"/>
      <c r="YV40" s="56"/>
      <c r="YW40" s="56"/>
      <c r="YX40" s="56"/>
      <c r="YY40" s="56"/>
      <c r="YZ40" s="56"/>
      <c r="ZA40" s="56"/>
      <c r="ZB40" s="56"/>
      <c r="ZC40" s="56"/>
      <c r="ZD40" s="56"/>
      <c r="ZE40" s="56"/>
      <c r="ZF40" s="56"/>
      <c r="ZG40" s="56"/>
      <c r="ZH40" s="56"/>
      <c r="ZI40" s="56"/>
      <c r="ZJ40" s="56"/>
      <c r="ZK40" s="56"/>
      <c r="ZL40" s="56"/>
      <c r="ZM40" s="56"/>
      <c r="ZN40" s="56"/>
      <c r="ZO40" s="56"/>
      <c r="ZP40" s="56"/>
      <c r="ZQ40" s="56"/>
      <c r="ZR40" s="56"/>
      <c r="ZS40" s="56"/>
      <c r="ZT40" s="56"/>
      <c r="ZU40" s="56"/>
      <c r="ZV40" s="56"/>
      <c r="ZW40" s="56"/>
      <c r="ZX40" s="56"/>
      <c r="ZY40" s="56"/>
      <c r="ZZ40" s="56"/>
      <c r="AAA40" s="56"/>
      <c r="AAB40" s="56"/>
      <c r="AAC40" s="56"/>
      <c r="AAD40" s="56"/>
      <c r="AAE40" s="56"/>
      <c r="AAF40" s="56"/>
      <c r="AAG40" s="56"/>
      <c r="AAH40" s="56"/>
      <c r="AAI40" s="56"/>
      <c r="AAJ40" s="56"/>
      <c r="AAK40" s="56"/>
      <c r="AAL40" s="56"/>
      <c r="AAM40" s="56"/>
      <c r="AAN40" s="56"/>
      <c r="AAO40" s="56"/>
      <c r="AAP40" s="56"/>
      <c r="AAQ40" s="56"/>
      <c r="AAR40" s="56"/>
      <c r="AAS40" s="56"/>
      <c r="AAT40" s="56"/>
      <c r="AAU40" s="56"/>
      <c r="AAV40" s="56"/>
      <c r="AAW40" s="56"/>
      <c r="AAX40" s="56"/>
      <c r="AAY40" s="56"/>
      <c r="AAZ40" s="56"/>
      <c r="ABA40" s="56"/>
      <c r="ABB40" s="56"/>
      <c r="ABC40" s="56"/>
      <c r="ABD40" s="56"/>
      <c r="ABE40" s="56"/>
      <c r="ABF40" s="56"/>
      <c r="ABG40" s="56"/>
      <c r="ABH40" s="56"/>
      <c r="ABI40" s="56"/>
      <c r="ABJ40" s="56"/>
      <c r="ABK40" s="56"/>
      <c r="ABL40" s="56"/>
      <c r="ABM40" s="56"/>
      <c r="ABN40" s="56"/>
      <c r="ABO40" s="56"/>
      <c r="ABP40" s="56"/>
      <c r="ABQ40" s="56"/>
      <c r="ABR40" s="56"/>
      <c r="ABS40" s="56"/>
      <c r="ABT40" s="56"/>
      <c r="ABU40" s="56"/>
      <c r="ABV40" s="56"/>
      <c r="ABW40" s="56"/>
      <c r="ABX40" s="56"/>
      <c r="ABY40" s="56"/>
      <c r="ABZ40" s="56"/>
      <c r="ACA40" s="56"/>
      <c r="ACB40" s="56"/>
      <c r="ACC40" s="56"/>
      <c r="ACD40" s="56"/>
      <c r="ACE40" s="56"/>
      <c r="ACF40" s="56"/>
      <c r="ACG40" s="56"/>
      <c r="ACH40" s="56"/>
      <c r="ACI40" s="56"/>
      <c r="ACJ40" s="56"/>
      <c r="ACK40" s="56"/>
      <c r="ACL40" s="56"/>
      <c r="ACM40" s="56"/>
      <c r="ACN40" s="56"/>
      <c r="ACO40" s="56"/>
      <c r="ACP40" s="56"/>
      <c r="ACQ40" s="56"/>
      <c r="ACR40" s="56"/>
      <c r="ACS40" s="56"/>
      <c r="ACT40" s="56"/>
      <c r="ACU40" s="56"/>
      <c r="ACV40" s="56"/>
      <c r="ACW40" s="56"/>
      <c r="ACX40" s="56"/>
      <c r="ACY40" s="56"/>
      <c r="ACZ40" s="56"/>
      <c r="ADA40" s="56"/>
      <c r="ADB40" s="56"/>
      <c r="ADC40" s="56"/>
      <c r="ADD40" s="56"/>
      <c r="ADE40" s="56"/>
      <c r="ADF40" s="56"/>
      <c r="ADG40" s="56"/>
      <c r="ADH40" s="56"/>
      <c r="ADI40" s="56"/>
      <c r="ADJ40" s="56"/>
      <c r="ADK40" s="56"/>
      <c r="ADL40" s="56"/>
      <c r="ADM40" s="56"/>
      <c r="ADN40" s="56"/>
      <c r="ADO40" s="56"/>
      <c r="ADP40" s="56"/>
      <c r="ADQ40" s="56"/>
      <c r="ADR40" s="56"/>
      <c r="ADS40" s="56"/>
      <c r="ADT40" s="56"/>
      <c r="ADU40" s="56"/>
      <c r="ADV40" s="56"/>
      <c r="ADW40" s="56"/>
      <c r="ADX40" s="56"/>
      <c r="ADY40" s="56"/>
      <c r="ADZ40" s="56"/>
      <c r="AEA40" s="56"/>
      <c r="AEB40" s="56"/>
      <c r="AEC40" s="56"/>
      <c r="AED40" s="56"/>
      <c r="AEE40" s="56"/>
      <c r="AEF40" s="56"/>
      <c r="AEG40" s="56"/>
      <c r="AEH40" s="56"/>
      <c r="AEI40" s="56"/>
      <c r="AEJ40" s="56"/>
      <c r="AEK40" s="56"/>
      <c r="AEL40" s="56"/>
      <c r="AEM40" s="56"/>
      <c r="AEN40" s="56"/>
      <c r="AEO40" s="56"/>
      <c r="AEP40" s="56"/>
      <c r="AEQ40" s="56"/>
      <c r="AER40" s="56"/>
      <c r="AES40" s="56"/>
      <c r="AET40" s="56"/>
      <c r="AEU40" s="56"/>
      <c r="AEV40" s="56"/>
      <c r="AEW40" s="56"/>
      <c r="AEX40" s="56"/>
      <c r="AEY40" s="56"/>
      <c r="AEZ40" s="56"/>
      <c r="AFA40" s="56"/>
      <c r="AFB40" s="56"/>
      <c r="AFC40" s="56"/>
      <c r="AFD40" s="56"/>
      <c r="AFE40" s="56"/>
      <c r="AFF40" s="56"/>
      <c r="AFG40" s="56"/>
      <c r="AFH40" s="56"/>
      <c r="AFI40" s="56"/>
      <c r="AFJ40" s="56"/>
      <c r="AFK40" s="56"/>
      <c r="AFL40" s="56"/>
      <c r="AFM40" s="56"/>
      <c r="AFN40" s="56"/>
      <c r="AFO40" s="56"/>
      <c r="AFP40" s="56"/>
      <c r="AFQ40" s="56"/>
      <c r="AFR40" s="56"/>
      <c r="AFS40" s="56"/>
      <c r="AFT40" s="56"/>
      <c r="AFU40" s="56"/>
      <c r="AFV40" s="56"/>
      <c r="AFW40" s="56"/>
      <c r="AFX40" s="56"/>
      <c r="AFY40" s="56"/>
      <c r="AFZ40" s="56"/>
      <c r="AGA40" s="56"/>
      <c r="AGB40" s="56"/>
      <c r="AGC40" s="56"/>
      <c r="AGD40" s="56"/>
      <c r="AGE40" s="56"/>
      <c r="AGF40" s="56"/>
      <c r="AGG40" s="56"/>
      <c r="AGH40" s="56"/>
      <c r="AGI40" s="56"/>
      <c r="AGJ40" s="56"/>
      <c r="AGK40" s="56"/>
      <c r="AGL40" s="56"/>
      <c r="AGM40" s="56"/>
      <c r="AGN40" s="56"/>
      <c r="AGO40" s="56"/>
      <c r="AGP40" s="56"/>
      <c r="AGQ40" s="56"/>
      <c r="AGR40" s="56"/>
      <c r="AGS40" s="56"/>
      <c r="AGT40" s="56"/>
      <c r="AGU40" s="56"/>
      <c r="AGV40" s="56"/>
      <c r="AGW40" s="56"/>
      <c r="AGX40" s="56"/>
      <c r="AGY40" s="56"/>
      <c r="AGZ40" s="56"/>
      <c r="AHA40" s="56"/>
      <c r="AHB40" s="56"/>
      <c r="AHC40" s="56"/>
      <c r="AHD40" s="56"/>
      <c r="AHE40" s="56"/>
      <c r="AHF40" s="56"/>
      <c r="AHG40" s="56"/>
      <c r="AHH40" s="56"/>
      <c r="AHI40" s="56"/>
      <c r="AHJ40" s="56"/>
      <c r="AHK40" s="56"/>
      <c r="AHL40" s="56"/>
      <c r="AHM40" s="56"/>
      <c r="AHN40" s="56"/>
      <c r="AHO40" s="56"/>
      <c r="AHP40" s="56"/>
      <c r="AHQ40" s="56"/>
      <c r="AHR40" s="56"/>
      <c r="AHS40" s="56"/>
      <c r="AHT40" s="56"/>
      <c r="AHU40" s="56"/>
      <c r="AHV40" s="56"/>
      <c r="AHW40" s="56"/>
      <c r="AHX40" s="56"/>
      <c r="AHY40" s="56"/>
      <c r="AHZ40" s="56"/>
      <c r="AIA40" s="56"/>
      <c r="AIB40" s="56"/>
      <c r="AIC40" s="56"/>
      <c r="AID40" s="56"/>
      <c r="AIE40" s="56"/>
      <c r="AIF40" s="56"/>
      <c r="AIG40" s="56"/>
      <c r="AIH40" s="56"/>
      <c r="AII40" s="56"/>
      <c r="AIJ40" s="56"/>
      <c r="AIK40" s="56"/>
      <c r="AIL40" s="56"/>
      <c r="AIM40" s="56"/>
      <c r="AIN40" s="56"/>
      <c r="AIO40" s="56"/>
      <c r="AIP40" s="56"/>
      <c r="AIQ40" s="56"/>
      <c r="AIR40" s="56"/>
      <c r="AIS40" s="56"/>
      <c r="AIT40" s="56"/>
      <c r="AIU40" s="56"/>
      <c r="AIV40" s="56"/>
      <c r="AIW40" s="56"/>
      <c r="AIX40" s="56"/>
      <c r="AIY40" s="56"/>
      <c r="AIZ40" s="56"/>
      <c r="AJA40" s="56"/>
      <c r="AJB40" s="56"/>
      <c r="AJC40" s="56"/>
      <c r="AJD40" s="56"/>
      <c r="AJE40" s="56"/>
      <c r="AJF40" s="56"/>
      <c r="AJG40" s="56"/>
      <c r="AJH40" s="56"/>
      <c r="AJI40" s="56"/>
      <c r="AJJ40" s="56"/>
      <c r="AJK40" s="56"/>
      <c r="AJL40" s="56"/>
      <c r="AJM40" s="56"/>
      <c r="AJN40" s="56"/>
      <c r="AJO40" s="56"/>
      <c r="AJP40" s="56"/>
      <c r="AJQ40" s="56"/>
      <c r="AJR40" s="56"/>
      <c r="AJS40" s="56"/>
      <c r="AJT40" s="56"/>
      <c r="AJU40" s="56"/>
      <c r="AJV40" s="56"/>
      <c r="AJW40" s="56"/>
      <c r="AJX40" s="56"/>
      <c r="AJY40" s="56"/>
      <c r="AJZ40" s="56"/>
      <c r="AKA40" s="56"/>
      <c r="AKB40" s="56"/>
      <c r="AKC40" s="56"/>
      <c r="AKD40" s="56"/>
      <c r="AKE40" s="56"/>
      <c r="AKF40" s="56"/>
      <c r="AKG40" s="56"/>
      <c r="AKH40" s="56"/>
      <c r="AKI40" s="56"/>
      <c r="AKJ40" s="56"/>
      <c r="AKK40" s="56"/>
      <c r="AKL40" s="56"/>
      <c r="AKM40" s="56"/>
      <c r="AKN40" s="56"/>
      <c r="AKO40" s="56"/>
      <c r="AKP40" s="56"/>
      <c r="AKQ40" s="56"/>
      <c r="AKR40" s="56"/>
      <c r="AKS40" s="56"/>
      <c r="AKT40" s="56"/>
      <c r="AKU40" s="56"/>
      <c r="AKV40" s="56"/>
      <c r="AKW40" s="56"/>
      <c r="AKX40" s="56"/>
      <c r="AKY40" s="56"/>
      <c r="AKZ40" s="56"/>
      <c r="ALA40" s="56"/>
      <c r="ALB40" s="56"/>
      <c r="ALC40" s="56"/>
      <c r="ALD40" s="56"/>
      <c r="ALE40" s="56"/>
      <c r="ALF40" s="56"/>
      <c r="ALG40" s="56"/>
      <c r="ALH40" s="56"/>
      <c r="ALI40" s="56"/>
      <c r="ALJ40" s="56"/>
      <c r="ALK40" s="56"/>
      <c r="ALL40" s="56"/>
      <c r="ALM40" s="56"/>
      <c r="ALN40" s="56"/>
      <c r="ALO40" s="56"/>
      <c r="ALP40" s="56"/>
      <c r="ALQ40" s="56"/>
      <c r="ALR40" s="56"/>
      <c r="ALS40" s="56"/>
      <c r="ALT40" s="56"/>
      <c r="ALU40" s="56"/>
      <c r="ALV40" s="56"/>
      <c r="ALW40" s="56"/>
      <c r="ALX40" s="56"/>
      <c r="ALY40" s="56"/>
      <c r="ALZ40" s="56"/>
      <c r="AMA40" s="56"/>
      <c r="AMB40" s="56"/>
      <c r="AMC40" s="56"/>
      <c r="AMD40" s="56"/>
      <c r="AME40" s="56"/>
      <c r="AMF40" s="56"/>
      <c r="AMG40" s="56"/>
      <c r="AMH40" s="56"/>
      <c r="AMI40" s="56"/>
      <c r="AMJ40" s="56"/>
      <c r="AMK40" s="56"/>
      <c r="AML40" s="56"/>
      <c r="AMM40" s="56"/>
      <c r="AMN40" s="56"/>
      <c r="AMO40" s="56"/>
      <c r="AMP40" s="56"/>
      <c r="AMQ40" s="56"/>
      <c r="AMR40" s="56"/>
      <c r="AMS40" s="56"/>
      <c r="AMT40" s="56"/>
      <c r="AMU40" s="56"/>
      <c r="AMV40" s="56"/>
      <c r="AMW40" s="56"/>
      <c r="AMX40" s="56"/>
      <c r="AMY40" s="56"/>
      <c r="AMZ40" s="56"/>
      <c r="ANA40" s="56"/>
      <c r="ANB40" s="56"/>
      <c r="ANC40" s="56"/>
      <c r="AND40" s="56"/>
      <c r="ANE40" s="56"/>
      <c r="ANF40" s="56"/>
      <c r="ANG40" s="56"/>
      <c r="ANH40" s="56"/>
      <c r="ANI40" s="56"/>
      <c r="ANJ40" s="56"/>
      <c r="ANK40" s="56"/>
      <c r="ANL40" s="56"/>
      <c r="ANM40" s="56"/>
      <c r="ANN40" s="56"/>
      <c r="ANO40" s="56"/>
      <c r="ANP40" s="56"/>
      <c r="ANQ40" s="56"/>
      <c r="ANR40" s="56"/>
      <c r="ANS40" s="56"/>
      <c r="ANT40" s="56"/>
      <c r="ANU40" s="56"/>
      <c r="ANV40" s="56"/>
      <c r="ANW40" s="56"/>
      <c r="ANX40" s="56"/>
      <c r="ANY40" s="56"/>
      <c r="ANZ40" s="56"/>
      <c r="AOA40" s="56"/>
      <c r="AOB40" s="56"/>
      <c r="AOC40" s="56"/>
      <c r="AOD40" s="56"/>
      <c r="AOE40" s="56"/>
      <c r="AOF40" s="56"/>
      <c r="AOG40" s="56"/>
      <c r="AOH40" s="56"/>
      <c r="AOI40" s="56"/>
      <c r="AOJ40" s="56"/>
      <c r="AOK40" s="56"/>
      <c r="AOL40" s="56"/>
      <c r="AOM40" s="56"/>
      <c r="AON40" s="56"/>
      <c r="AOO40" s="56"/>
      <c r="AOP40" s="56"/>
      <c r="AOQ40" s="56"/>
      <c r="AOR40" s="56"/>
      <c r="AOS40" s="56"/>
      <c r="AOT40" s="56"/>
      <c r="AOU40" s="56"/>
      <c r="AOV40" s="56"/>
      <c r="AOW40" s="56"/>
      <c r="AOX40" s="56"/>
      <c r="AOY40" s="56"/>
      <c r="AOZ40" s="56"/>
      <c r="APA40" s="56"/>
      <c r="APB40" s="56"/>
      <c r="APC40" s="56"/>
      <c r="APD40" s="56"/>
      <c r="APE40" s="56"/>
      <c r="APF40" s="56"/>
      <c r="APG40" s="56"/>
      <c r="APH40" s="56"/>
      <c r="API40" s="56"/>
      <c r="APJ40" s="56"/>
      <c r="APK40" s="56"/>
      <c r="APL40" s="56"/>
      <c r="APM40" s="56"/>
      <c r="APN40" s="56"/>
      <c r="APO40" s="56"/>
      <c r="APP40" s="56"/>
      <c r="APQ40" s="56"/>
      <c r="APR40" s="56"/>
      <c r="APS40" s="56"/>
      <c r="APT40" s="56"/>
      <c r="APU40" s="56"/>
      <c r="APV40" s="56"/>
      <c r="APW40" s="56"/>
      <c r="APX40" s="56"/>
      <c r="APY40" s="56"/>
      <c r="APZ40" s="56"/>
      <c r="AQA40" s="56"/>
      <c r="AQB40" s="56"/>
      <c r="AQC40" s="56"/>
      <c r="AQD40" s="56"/>
      <c r="AQE40" s="56"/>
      <c r="AQF40" s="56"/>
      <c r="AQG40" s="56"/>
      <c r="AQH40" s="56"/>
      <c r="AQI40" s="56"/>
      <c r="AQJ40" s="56"/>
      <c r="AQK40" s="56"/>
      <c r="AQL40" s="56"/>
      <c r="AQM40" s="56"/>
      <c r="AQN40" s="56"/>
      <c r="AQO40" s="56"/>
      <c r="AQP40" s="56"/>
      <c r="AQQ40" s="56"/>
      <c r="AQR40" s="56"/>
      <c r="AQS40" s="56"/>
      <c r="AQT40" s="56"/>
      <c r="AQU40" s="56"/>
      <c r="AQV40" s="56"/>
      <c r="AQW40" s="56"/>
      <c r="AQX40" s="56"/>
      <c r="AQY40" s="56"/>
      <c r="AQZ40" s="56"/>
      <c r="ARA40" s="56"/>
      <c r="ARB40" s="56"/>
      <c r="ARC40" s="56"/>
      <c r="ARD40" s="56"/>
      <c r="ARE40" s="56"/>
      <c r="ARF40" s="56"/>
      <c r="ARG40" s="56"/>
      <c r="ARH40" s="56"/>
      <c r="ARI40" s="56"/>
      <c r="ARJ40" s="56"/>
      <c r="ARK40" s="56"/>
      <c r="ARL40" s="56"/>
      <c r="ARM40" s="56"/>
      <c r="ARN40" s="56"/>
      <c r="ARO40" s="56"/>
      <c r="ARP40" s="56"/>
      <c r="ARQ40" s="56"/>
      <c r="ARR40" s="56"/>
      <c r="ARS40" s="56"/>
      <c r="ART40" s="56"/>
      <c r="ARU40" s="56"/>
      <c r="ARV40" s="56"/>
      <c r="ARW40" s="56"/>
      <c r="ARX40" s="56"/>
      <c r="ARY40" s="56"/>
      <c r="ARZ40" s="56"/>
      <c r="ASA40" s="56"/>
      <c r="ASB40" s="56"/>
      <c r="ASC40" s="56"/>
      <c r="ASD40" s="56"/>
      <c r="ASE40" s="56"/>
      <c r="ASF40" s="56"/>
      <c r="ASG40" s="56"/>
      <c r="ASH40" s="56"/>
      <c r="ASI40" s="56"/>
      <c r="ASJ40" s="56"/>
      <c r="ASK40" s="56"/>
      <c r="ASL40" s="56"/>
      <c r="ASM40" s="56"/>
      <c r="ASN40" s="56"/>
      <c r="ASO40" s="56"/>
      <c r="ASP40" s="56"/>
      <c r="ASQ40" s="56"/>
      <c r="ASR40" s="56"/>
      <c r="ASS40" s="56"/>
      <c r="AST40" s="56"/>
      <c r="ASU40" s="56"/>
      <c r="ASV40" s="56"/>
      <c r="ASW40" s="56"/>
      <c r="ASX40" s="56"/>
      <c r="ASY40" s="56"/>
      <c r="ASZ40" s="56"/>
      <c r="ATA40" s="56"/>
      <c r="ATB40" s="56"/>
      <c r="ATC40" s="56"/>
      <c r="ATD40" s="56"/>
      <c r="ATE40" s="56"/>
      <c r="ATF40" s="56"/>
      <c r="ATG40" s="56"/>
      <c r="ATH40" s="56"/>
      <c r="ATI40" s="56"/>
      <c r="ATJ40" s="56"/>
      <c r="ATK40" s="56"/>
      <c r="ATL40" s="56"/>
      <c r="ATM40" s="56"/>
      <c r="ATN40" s="56"/>
      <c r="ATO40" s="56"/>
      <c r="ATP40" s="56"/>
      <c r="ATQ40" s="56"/>
      <c r="ATR40" s="56"/>
      <c r="ATS40" s="56"/>
      <c r="ATT40" s="56"/>
      <c r="ATU40" s="56"/>
      <c r="ATV40" s="56"/>
      <c r="ATW40" s="56"/>
      <c r="ATX40" s="56"/>
      <c r="ATY40" s="56"/>
      <c r="ATZ40" s="56"/>
      <c r="AUA40" s="56"/>
      <c r="AUB40" s="56"/>
      <c r="AUC40" s="56"/>
      <c r="AUD40" s="56"/>
      <c r="AUE40" s="56"/>
      <c r="AUF40" s="56"/>
      <c r="AUG40" s="56"/>
      <c r="AUH40" s="56"/>
      <c r="AUI40" s="56"/>
      <c r="AUJ40" s="56"/>
      <c r="AUK40" s="56"/>
      <c r="AUL40" s="56"/>
      <c r="AUM40" s="56"/>
      <c r="AUN40" s="56"/>
      <c r="AUO40" s="56"/>
      <c r="AUP40" s="56"/>
      <c r="AUQ40" s="56"/>
      <c r="AUR40" s="56"/>
      <c r="AUS40" s="56"/>
      <c r="AUT40" s="56"/>
      <c r="AUU40" s="56"/>
      <c r="AUV40" s="56"/>
      <c r="AUW40" s="56"/>
      <c r="AUX40" s="56"/>
      <c r="AUY40" s="56"/>
      <c r="AUZ40" s="56"/>
      <c r="AVA40" s="56"/>
      <c r="AVB40" s="56"/>
      <c r="AVC40" s="56"/>
      <c r="AVD40" s="56"/>
      <c r="AVE40" s="56"/>
      <c r="AVF40" s="56"/>
      <c r="AVG40" s="56"/>
      <c r="AVH40" s="56"/>
      <c r="AVI40" s="56"/>
      <c r="AVJ40" s="56"/>
      <c r="AVK40" s="56"/>
      <c r="AVL40" s="56"/>
      <c r="AVM40" s="56"/>
      <c r="AVN40" s="56"/>
      <c r="AVO40" s="56"/>
      <c r="AVP40" s="56"/>
      <c r="AVQ40" s="56"/>
      <c r="AVR40" s="56"/>
      <c r="AVS40" s="56"/>
      <c r="AVT40" s="56"/>
      <c r="AVU40" s="56"/>
      <c r="AVV40" s="56"/>
      <c r="AVW40" s="56"/>
      <c r="AVX40" s="56"/>
      <c r="AVY40" s="56"/>
      <c r="AVZ40" s="56"/>
      <c r="AWA40" s="56"/>
      <c r="AWB40" s="56"/>
      <c r="AWC40" s="56"/>
      <c r="AWD40" s="56"/>
      <c r="AWE40" s="56"/>
      <c r="AWF40" s="56"/>
      <c r="AWG40" s="56"/>
      <c r="AWH40" s="56"/>
      <c r="AWI40" s="56"/>
      <c r="AWJ40" s="56"/>
      <c r="AWK40" s="56"/>
      <c r="AWL40" s="56"/>
      <c r="AWM40" s="56"/>
      <c r="AWN40" s="56"/>
      <c r="AWO40" s="56"/>
      <c r="AWP40" s="56"/>
      <c r="AWQ40" s="56"/>
      <c r="AWR40" s="56"/>
      <c r="AWS40" s="56"/>
      <c r="AWT40" s="56"/>
      <c r="AWU40" s="56"/>
      <c r="AWV40" s="56"/>
      <c r="AWW40" s="56"/>
      <c r="AWX40" s="56"/>
      <c r="AWY40" s="56"/>
      <c r="AWZ40" s="56"/>
      <c r="AXA40" s="56"/>
      <c r="AXB40" s="56"/>
      <c r="AXC40" s="56"/>
      <c r="AXD40" s="56"/>
      <c r="AXE40" s="56"/>
      <c r="AXF40" s="56"/>
      <c r="AXG40" s="56"/>
      <c r="AXH40" s="56"/>
      <c r="AXI40" s="56"/>
      <c r="AXJ40" s="56"/>
      <c r="AXK40" s="56"/>
      <c r="AXL40" s="56"/>
      <c r="AXM40" s="56"/>
      <c r="AXN40" s="56"/>
      <c r="AXO40" s="56"/>
      <c r="AXP40" s="56"/>
      <c r="AXQ40" s="56"/>
      <c r="AXR40" s="56"/>
      <c r="AXS40" s="56"/>
      <c r="AXT40" s="56"/>
      <c r="AXU40" s="56"/>
      <c r="AXV40" s="56"/>
      <c r="AXW40" s="56"/>
      <c r="AXX40" s="56"/>
      <c r="AXY40" s="56"/>
      <c r="AXZ40" s="56"/>
      <c r="AYA40" s="56"/>
      <c r="AYB40" s="56"/>
      <c r="AYC40" s="56"/>
      <c r="AYD40" s="56"/>
      <c r="AYE40" s="56"/>
      <c r="AYF40" s="56"/>
      <c r="AYG40" s="56"/>
      <c r="AYH40" s="56"/>
      <c r="AYI40" s="56"/>
      <c r="AYJ40" s="56"/>
      <c r="AYK40" s="56"/>
      <c r="AYL40" s="56"/>
      <c r="AYM40" s="56"/>
      <c r="AYN40" s="56"/>
      <c r="AYO40" s="56"/>
      <c r="AYP40" s="56"/>
      <c r="AYQ40" s="56"/>
      <c r="AYR40" s="56"/>
      <c r="AYS40" s="56"/>
      <c r="AYT40" s="56"/>
      <c r="AYU40" s="56"/>
      <c r="AYV40" s="56"/>
      <c r="AYW40" s="56"/>
      <c r="AYX40" s="56"/>
      <c r="AYY40" s="56"/>
      <c r="AYZ40" s="56"/>
      <c r="AZA40" s="56"/>
      <c r="AZB40" s="56"/>
      <c r="AZC40" s="56"/>
      <c r="AZD40" s="56"/>
      <c r="AZE40" s="56"/>
      <c r="AZF40" s="56"/>
      <c r="AZG40" s="56"/>
      <c r="AZH40" s="56"/>
      <c r="AZI40" s="56"/>
      <c r="AZJ40" s="56"/>
      <c r="AZK40" s="56"/>
      <c r="AZL40" s="56"/>
      <c r="AZM40" s="56"/>
      <c r="AZN40" s="56"/>
      <c r="AZO40" s="56"/>
      <c r="AZP40" s="56"/>
      <c r="AZQ40" s="56"/>
      <c r="AZR40" s="56"/>
      <c r="AZS40" s="56"/>
      <c r="AZT40" s="56"/>
      <c r="AZU40" s="56"/>
      <c r="AZV40" s="56"/>
      <c r="AZW40" s="56"/>
      <c r="AZX40" s="56"/>
      <c r="AZY40" s="56"/>
      <c r="AZZ40" s="56"/>
      <c r="BAA40" s="56"/>
      <c r="BAB40" s="56"/>
      <c r="BAC40" s="56"/>
      <c r="BAD40" s="56"/>
      <c r="BAE40" s="56"/>
      <c r="BAF40" s="56"/>
      <c r="BAG40" s="56"/>
      <c r="BAH40" s="56"/>
      <c r="BAI40" s="56"/>
      <c r="BAJ40" s="56"/>
      <c r="BAK40" s="56"/>
      <c r="BAL40" s="56"/>
      <c r="BAM40" s="56"/>
      <c r="BAN40" s="56"/>
      <c r="BAO40" s="56"/>
      <c r="BAP40" s="56"/>
      <c r="BAQ40" s="56"/>
      <c r="BAR40" s="56"/>
      <c r="BAS40" s="56"/>
      <c r="BAT40" s="56"/>
      <c r="BAU40" s="56"/>
      <c r="BAV40" s="56"/>
      <c r="BAW40" s="56"/>
      <c r="BAX40" s="56"/>
      <c r="BAY40" s="56"/>
      <c r="BAZ40" s="56"/>
      <c r="BBA40" s="56"/>
      <c r="BBB40" s="56"/>
      <c r="BBC40" s="56"/>
      <c r="BBD40" s="56"/>
      <c r="BBE40" s="56"/>
      <c r="BBF40" s="56"/>
      <c r="BBG40" s="56"/>
      <c r="BBH40" s="56"/>
      <c r="BBI40" s="56"/>
      <c r="BBJ40" s="56"/>
      <c r="BBK40" s="56"/>
      <c r="BBL40" s="56"/>
      <c r="BBM40" s="56"/>
      <c r="BBN40" s="56"/>
      <c r="BBO40" s="56"/>
      <c r="BBP40" s="56"/>
      <c r="BBQ40" s="56"/>
      <c r="BBR40" s="56"/>
      <c r="BBS40" s="56"/>
      <c r="BBT40" s="56"/>
      <c r="BBU40" s="56"/>
      <c r="BBV40" s="56"/>
      <c r="BBW40" s="56"/>
      <c r="BBX40" s="56"/>
      <c r="BBY40" s="56"/>
      <c r="BBZ40" s="56"/>
      <c r="BCA40" s="56"/>
      <c r="BCB40" s="56"/>
      <c r="BCC40" s="56"/>
      <c r="BCD40" s="56"/>
      <c r="BCE40" s="56"/>
      <c r="BCF40" s="56"/>
      <c r="BCG40" s="56"/>
      <c r="BCH40" s="56"/>
      <c r="BCI40" s="56"/>
      <c r="BCJ40" s="56"/>
      <c r="BCK40" s="56"/>
      <c r="BCL40" s="56"/>
      <c r="BCM40" s="56"/>
      <c r="BCN40" s="56"/>
      <c r="BCO40" s="56"/>
      <c r="BCP40" s="56"/>
      <c r="BCQ40" s="56"/>
      <c r="BCR40" s="56"/>
      <c r="BCS40" s="56"/>
      <c r="BCT40" s="56"/>
      <c r="BCU40" s="56"/>
      <c r="BCV40" s="56"/>
      <c r="BCW40" s="56"/>
      <c r="BCX40" s="56"/>
      <c r="BCY40" s="56"/>
      <c r="BCZ40" s="56"/>
      <c r="BDA40" s="56"/>
      <c r="BDB40" s="56"/>
      <c r="BDC40" s="56"/>
      <c r="BDD40" s="56"/>
      <c r="BDE40" s="56"/>
      <c r="BDF40" s="56"/>
      <c r="BDG40" s="56"/>
      <c r="BDH40" s="56"/>
      <c r="BDI40" s="56"/>
      <c r="BDJ40" s="56"/>
      <c r="BDK40" s="56"/>
      <c r="BDL40" s="56"/>
      <c r="BDM40" s="56"/>
      <c r="BDN40" s="56"/>
      <c r="BDO40" s="56"/>
      <c r="BDP40" s="56"/>
      <c r="BDQ40" s="56"/>
      <c r="BDR40" s="56"/>
      <c r="BDS40" s="56"/>
      <c r="BDT40" s="56"/>
      <c r="BDU40" s="56"/>
      <c r="BDV40" s="56"/>
      <c r="BDW40" s="56"/>
      <c r="BDX40" s="56"/>
      <c r="BDY40" s="56"/>
      <c r="BDZ40" s="56"/>
      <c r="BEA40" s="56"/>
      <c r="BEB40" s="56"/>
      <c r="BEC40" s="56"/>
      <c r="BED40" s="56"/>
      <c r="BEE40" s="56"/>
      <c r="BEF40" s="56"/>
      <c r="BEG40" s="56"/>
      <c r="BEH40" s="56"/>
      <c r="BEI40" s="56"/>
      <c r="BEJ40" s="56"/>
      <c r="BEK40" s="56"/>
      <c r="BEL40" s="56"/>
      <c r="BEM40" s="56"/>
      <c r="BEN40" s="56"/>
      <c r="BEO40" s="56"/>
      <c r="BEP40" s="56"/>
      <c r="BEQ40" s="56"/>
      <c r="BER40" s="56"/>
      <c r="BES40" s="56"/>
      <c r="BET40" s="56"/>
      <c r="BEU40" s="56"/>
      <c r="BEV40" s="56"/>
      <c r="BEW40" s="56"/>
      <c r="BEX40" s="56"/>
      <c r="BEY40" s="56"/>
      <c r="BEZ40" s="56"/>
      <c r="BFA40" s="56"/>
      <c r="BFB40" s="56"/>
      <c r="BFC40" s="56"/>
      <c r="BFD40" s="56"/>
      <c r="BFE40" s="56"/>
      <c r="BFF40" s="56"/>
      <c r="BFG40" s="56"/>
      <c r="BFH40" s="56"/>
      <c r="BFI40" s="56"/>
      <c r="BFJ40" s="56"/>
      <c r="BFK40" s="56"/>
      <c r="BFL40" s="56"/>
      <c r="BFM40" s="56"/>
      <c r="BFN40" s="56"/>
      <c r="BFO40" s="56"/>
      <c r="BFP40" s="56"/>
      <c r="BFQ40" s="56"/>
      <c r="BFR40" s="56"/>
      <c r="BFS40" s="56"/>
      <c r="BFT40" s="56"/>
      <c r="BFU40" s="56"/>
      <c r="BFV40" s="56"/>
      <c r="BFW40" s="56"/>
      <c r="BFX40" s="56"/>
      <c r="BFY40" s="56"/>
      <c r="BFZ40" s="56"/>
      <c r="BGA40" s="56"/>
      <c r="BGB40" s="56"/>
      <c r="BGC40" s="56"/>
      <c r="BGD40" s="56"/>
      <c r="BGE40" s="56"/>
      <c r="BGF40" s="56"/>
      <c r="BGG40" s="56"/>
      <c r="BGH40" s="56"/>
      <c r="BGI40" s="56"/>
      <c r="BGJ40" s="56"/>
      <c r="BGK40" s="56"/>
      <c r="BGL40" s="56"/>
      <c r="BGM40" s="56"/>
      <c r="BGN40" s="56"/>
      <c r="BGO40" s="56"/>
      <c r="BGP40" s="56"/>
      <c r="BGQ40" s="56"/>
      <c r="BGR40" s="56"/>
      <c r="BGS40" s="56"/>
      <c r="BGT40" s="56"/>
      <c r="BGU40" s="56"/>
      <c r="BGV40" s="56"/>
      <c r="BGW40" s="56"/>
      <c r="BGX40" s="56"/>
      <c r="BGY40" s="56"/>
      <c r="BGZ40" s="56"/>
      <c r="BHA40" s="56"/>
      <c r="BHB40" s="56"/>
      <c r="BHC40" s="56"/>
      <c r="BHD40" s="56"/>
      <c r="BHE40" s="56"/>
      <c r="BHF40" s="56"/>
      <c r="BHG40" s="56"/>
      <c r="BHH40" s="56"/>
      <c r="BHI40" s="56"/>
      <c r="BHJ40" s="56"/>
      <c r="BHK40" s="56"/>
      <c r="BHL40" s="56"/>
      <c r="BHM40" s="56"/>
      <c r="BHN40" s="56"/>
      <c r="BHO40" s="56"/>
      <c r="BHP40" s="56"/>
      <c r="BHQ40" s="56"/>
      <c r="BHR40" s="56"/>
      <c r="BHS40" s="56"/>
      <c r="BHT40" s="56"/>
      <c r="BHU40" s="56"/>
      <c r="BHV40" s="56"/>
      <c r="BHW40" s="56"/>
      <c r="BHX40" s="56"/>
      <c r="BHY40" s="56"/>
      <c r="BHZ40" s="56"/>
      <c r="BIA40" s="56"/>
      <c r="BIB40" s="56"/>
      <c r="BIC40" s="56"/>
      <c r="BID40" s="56"/>
      <c r="BIE40" s="56"/>
      <c r="BIF40" s="56"/>
      <c r="BIG40" s="56"/>
      <c r="BIH40" s="56"/>
      <c r="BII40" s="56"/>
      <c r="BIJ40" s="56"/>
      <c r="BIK40" s="56"/>
      <c r="BIL40" s="56"/>
      <c r="BIM40" s="56"/>
      <c r="BIN40" s="56"/>
      <c r="BIO40" s="56"/>
      <c r="BIP40" s="56"/>
      <c r="BIQ40" s="56"/>
      <c r="BIR40" s="56"/>
      <c r="BIS40" s="56"/>
      <c r="BIT40" s="56"/>
      <c r="BIU40" s="56"/>
      <c r="BIV40" s="56"/>
      <c r="BIW40" s="56"/>
      <c r="BIX40" s="56"/>
      <c r="BIY40" s="56"/>
      <c r="BIZ40" s="56"/>
      <c r="BJA40" s="56"/>
      <c r="BJB40" s="56"/>
      <c r="BJC40" s="56"/>
      <c r="BJD40" s="56"/>
      <c r="BJE40" s="56"/>
      <c r="BJF40" s="56"/>
      <c r="BJG40" s="56"/>
      <c r="BJH40" s="56"/>
      <c r="BJI40" s="56"/>
      <c r="BJJ40" s="56"/>
      <c r="BJK40" s="56"/>
      <c r="BJL40" s="56"/>
      <c r="BJM40" s="56"/>
      <c r="BJN40" s="56"/>
      <c r="BJO40" s="56"/>
      <c r="BJP40" s="56"/>
      <c r="BJQ40" s="56"/>
      <c r="BJR40" s="56"/>
      <c r="BJS40" s="56"/>
      <c r="BJT40" s="56"/>
      <c r="BJU40" s="56"/>
      <c r="BJV40" s="56"/>
      <c r="BJW40" s="56"/>
      <c r="BJX40" s="56"/>
      <c r="BJY40" s="56"/>
      <c r="BJZ40" s="56"/>
      <c r="BKA40" s="56"/>
      <c r="BKB40" s="56"/>
      <c r="BKC40" s="56"/>
      <c r="BKD40" s="56"/>
      <c r="BKE40" s="56"/>
      <c r="BKF40" s="56"/>
      <c r="BKG40" s="56"/>
      <c r="BKH40" s="56"/>
      <c r="BKI40" s="56"/>
      <c r="BKJ40" s="56"/>
      <c r="BKK40" s="56"/>
      <c r="BKL40" s="56"/>
      <c r="BKM40" s="56"/>
      <c r="BKN40" s="56"/>
      <c r="BKO40" s="56"/>
      <c r="BKP40" s="56"/>
      <c r="BKQ40" s="56"/>
      <c r="BKR40" s="56"/>
      <c r="BKS40" s="56"/>
      <c r="BKT40" s="56"/>
      <c r="BKU40" s="56"/>
      <c r="BKV40" s="56"/>
      <c r="BKW40" s="56"/>
      <c r="BKX40" s="56"/>
      <c r="BKY40" s="56"/>
      <c r="BKZ40" s="56"/>
      <c r="BLA40" s="56"/>
      <c r="BLB40" s="56"/>
      <c r="BLC40" s="56"/>
      <c r="BLD40" s="56"/>
      <c r="BLE40" s="56"/>
      <c r="BLF40" s="56"/>
      <c r="BLG40" s="56"/>
      <c r="BLH40" s="56"/>
      <c r="BLI40" s="56"/>
      <c r="BLJ40" s="56"/>
      <c r="BLK40" s="56"/>
      <c r="BLL40" s="56"/>
      <c r="BLM40" s="56"/>
      <c r="BLN40" s="56"/>
      <c r="BLO40" s="56"/>
      <c r="BLP40" s="56"/>
      <c r="BLQ40" s="56"/>
      <c r="BLR40" s="56"/>
      <c r="BLS40" s="56"/>
      <c r="BLT40" s="56"/>
      <c r="BLU40" s="56"/>
      <c r="BLV40" s="56"/>
      <c r="BLW40" s="56"/>
      <c r="BLX40" s="56"/>
      <c r="BLY40" s="56"/>
      <c r="BLZ40" s="56"/>
      <c r="BMA40" s="56"/>
      <c r="BMB40" s="56"/>
      <c r="BMC40" s="56"/>
      <c r="BMD40" s="56"/>
      <c r="BME40" s="56"/>
      <c r="BMF40" s="56"/>
      <c r="BMG40" s="56"/>
      <c r="BMH40" s="56"/>
      <c r="BMI40" s="56"/>
      <c r="BMJ40" s="56"/>
      <c r="BMK40" s="56"/>
      <c r="BML40" s="56"/>
      <c r="BMM40" s="56"/>
      <c r="BMN40" s="56"/>
      <c r="BMO40" s="56"/>
      <c r="BMP40" s="56"/>
      <c r="BMQ40" s="56"/>
      <c r="BMR40" s="56"/>
      <c r="BMS40" s="56"/>
      <c r="BMT40" s="56"/>
      <c r="BMU40" s="56"/>
      <c r="BMV40" s="56"/>
      <c r="BMW40" s="56"/>
      <c r="BMX40" s="56"/>
      <c r="BMY40" s="56"/>
      <c r="BMZ40" s="56"/>
      <c r="BNA40" s="56"/>
      <c r="BNB40" s="56"/>
      <c r="BNC40" s="56"/>
      <c r="BND40" s="56"/>
      <c r="BNE40" s="56"/>
      <c r="BNF40" s="56"/>
      <c r="BNG40" s="56"/>
      <c r="BNH40" s="56"/>
      <c r="BNI40" s="56"/>
      <c r="BNJ40" s="56"/>
      <c r="BNK40" s="56"/>
      <c r="BNL40" s="56"/>
      <c r="BNM40" s="56"/>
      <c r="BNN40" s="56"/>
      <c r="BNO40" s="56"/>
      <c r="BNP40" s="56"/>
      <c r="BNQ40" s="56"/>
      <c r="BNR40" s="56"/>
      <c r="BNS40" s="56"/>
      <c r="BNT40" s="56"/>
      <c r="BNU40" s="56"/>
      <c r="BNV40" s="56"/>
      <c r="BNW40" s="56"/>
      <c r="BNX40" s="56"/>
      <c r="BNY40" s="56"/>
      <c r="BNZ40" s="56"/>
      <c r="BOA40" s="56"/>
      <c r="BOB40" s="56"/>
      <c r="BOC40" s="56"/>
      <c r="BOD40" s="56"/>
      <c r="BOE40" s="56"/>
      <c r="BOF40" s="56"/>
      <c r="BOG40" s="56"/>
      <c r="BOH40" s="56"/>
      <c r="BOI40" s="56"/>
      <c r="BOJ40" s="56"/>
      <c r="BOK40" s="56"/>
      <c r="BOL40" s="56"/>
      <c r="BOM40" s="56"/>
      <c r="BON40" s="56"/>
      <c r="BOO40" s="56"/>
      <c r="BOP40" s="56"/>
      <c r="BOQ40" s="56"/>
      <c r="BOR40" s="56"/>
      <c r="BOS40" s="56"/>
      <c r="BOT40" s="56"/>
      <c r="BOU40" s="56"/>
      <c r="BOV40" s="56"/>
      <c r="BOW40" s="56"/>
      <c r="BOX40" s="56"/>
      <c r="BOY40" s="56"/>
      <c r="BOZ40" s="56"/>
      <c r="BPA40" s="56"/>
      <c r="BPB40" s="56"/>
      <c r="BPC40" s="56"/>
      <c r="BPD40" s="56"/>
      <c r="BPE40" s="56"/>
      <c r="BPF40" s="56"/>
      <c r="BPG40" s="56"/>
      <c r="BPH40" s="56"/>
      <c r="BPI40" s="56"/>
      <c r="BPJ40" s="56"/>
      <c r="BPK40" s="56"/>
      <c r="BPL40" s="56"/>
      <c r="BPM40" s="56"/>
      <c r="BPN40" s="56"/>
      <c r="BPO40" s="56"/>
      <c r="BPP40" s="56"/>
      <c r="BPQ40" s="56"/>
      <c r="BPR40" s="56"/>
      <c r="BPS40" s="56"/>
      <c r="BPT40" s="56"/>
      <c r="BPU40" s="56"/>
      <c r="BPV40" s="56"/>
      <c r="BPW40" s="56"/>
      <c r="BPX40" s="56"/>
      <c r="BPY40" s="56"/>
      <c r="BPZ40" s="56"/>
      <c r="BQA40" s="56"/>
      <c r="BQB40" s="56"/>
      <c r="BQC40" s="56"/>
      <c r="BQD40" s="56"/>
      <c r="BQE40" s="56"/>
      <c r="BQF40" s="56"/>
      <c r="BQG40" s="56"/>
      <c r="BQH40" s="56"/>
      <c r="BQI40" s="56"/>
      <c r="BQJ40" s="56"/>
      <c r="BQK40" s="56"/>
      <c r="BQL40" s="56"/>
      <c r="BQM40" s="56"/>
      <c r="BQN40" s="56"/>
      <c r="BQO40" s="56"/>
      <c r="BQP40" s="56"/>
      <c r="BQQ40" s="56"/>
      <c r="BQR40" s="56"/>
      <c r="BQS40" s="56"/>
      <c r="BQT40" s="56"/>
      <c r="BQU40" s="56"/>
      <c r="BQV40" s="56"/>
      <c r="BQW40" s="56"/>
      <c r="BQX40" s="56"/>
      <c r="BQY40" s="56"/>
      <c r="BQZ40" s="56"/>
      <c r="BRA40" s="56"/>
      <c r="BRB40" s="56"/>
      <c r="BRC40" s="56"/>
      <c r="BRD40" s="56"/>
      <c r="BRE40" s="56"/>
      <c r="BRF40" s="56"/>
      <c r="BRG40" s="56"/>
      <c r="BRH40" s="56"/>
      <c r="BRI40" s="56"/>
      <c r="BRJ40" s="56"/>
      <c r="BRK40" s="56"/>
      <c r="BRL40" s="56"/>
      <c r="BRM40" s="56"/>
      <c r="BRN40" s="56"/>
      <c r="BRO40" s="56"/>
      <c r="BRP40" s="56"/>
      <c r="BRQ40" s="56"/>
      <c r="BRR40" s="56"/>
      <c r="BRS40" s="56"/>
      <c r="BRT40" s="56"/>
      <c r="BRU40" s="56"/>
      <c r="BRV40" s="56"/>
      <c r="BRW40" s="56"/>
      <c r="BRX40" s="56"/>
      <c r="BRY40" s="56"/>
      <c r="BRZ40" s="56"/>
      <c r="BSA40" s="56"/>
      <c r="BSB40" s="56"/>
      <c r="BSC40" s="56"/>
      <c r="BSD40" s="56"/>
      <c r="BSE40" s="56"/>
      <c r="BSF40" s="56"/>
      <c r="BSG40" s="56"/>
      <c r="BSH40" s="56"/>
      <c r="BSI40" s="56"/>
      <c r="BSJ40" s="56"/>
      <c r="BSK40" s="56"/>
      <c r="BSL40" s="56"/>
      <c r="BSM40" s="56"/>
      <c r="BSN40" s="56"/>
      <c r="BSO40" s="56"/>
      <c r="BSP40" s="56"/>
      <c r="BSQ40" s="56"/>
      <c r="BSR40" s="56"/>
      <c r="BSS40" s="56"/>
      <c r="BST40" s="56"/>
      <c r="BSU40" s="56"/>
      <c r="BSV40" s="56"/>
      <c r="BSW40" s="56"/>
      <c r="BSX40" s="56"/>
      <c r="BSY40" s="56"/>
      <c r="BSZ40" s="56"/>
      <c r="BTA40" s="56"/>
      <c r="BTB40" s="56"/>
      <c r="BTC40" s="56"/>
      <c r="BTD40" s="56"/>
      <c r="BTE40" s="56"/>
      <c r="BTF40" s="56"/>
      <c r="BTG40" s="56"/>
      <c r="BTH40" s="56"/>
      <c r="BTI40" s="56"/>
      <c r="BTJ40" s="56"/>
      <c r="BTK40" s="56"/>
      <c r="BTL40" s="56"/>
      <c r="BTM40" s="56"/>
      <c r="BTN40" s="56"/>
      <c r="BTO40" s="56"/>
      <c r="BTP40" s="56"/>
      <c r="BTQ40" s="56"/>
      <c r="BTR40" s="56"/>
      <c r="BTS40" s="56"/>
      <c r="BTT40" s="56"/>
      <c r="BTU40" s="56"/>
      <c r="BTV40" s="56"/>
      <c r="BTW40" s="56"/>
      <c r="BTX40" s="56"/>
      <c r="BTY40" s="56"/>
      <c r="BTZ40" s="56"/>
      <c r="BUA40" s="56"/>
      <c r="BUB40" s="56"/>
      <c r="BUC40" s="56"/>
      <c r="BUD40" s="56"/>
      <c r="BUE40" s="56"/>
      <c r="BUF40" s="56"/>
      <c r="BUG40" s="56"/>
      <c r="BUH40" s="56"/>
      <c r="BUI40" s="56"/>
      <c r="BUJ40" s="56"/>
      <c r="BUK40" s="56"/>
      <c r="BUL40" s="56"/>
      <c r="BUM40" s="56"/>
      <c r="BUN40" s="56"/>
      <c r="BUO40" s="56"/>
      <c r="BUP40" s="56"/>
      <c r="BUQ40" s="56"/>
      <c r="BUR40" s="56"/>
      <c r="BUS40" s="56"/>
      <c r="BUT40" s="56"/>
      <c r="BUU40" s="56"/>
      <c r="BUV40" s="56"/>
      <c r="BUW40" s="56"/>
      <c r="BUX40" s="56"/>
      <c r="BUY40" s="56"/>
      <c r="BUZ40" s="56"/>
      <c r="BVA40" s="56"/>
      <c r="BVB40" s="56"/>
      <c r="BVC40" s="56"/>
      <c r="BVD40" s="56"/>
      <c r="BVE40" s="56"/>
      <c r="BVF40" s="56"/>
      <c r="BVG40" s="56"/>
      <c r="BVH40" s="56"/>
      <c r="BVI40" s="56"/>
      <c r="BVJ40" s="56"/>
      <c r="BVK40" s="56"/>
      <c r="BVL40" s="56"/>
      <c r="BVM40" s="56"/>
      <c r="BVN40" s="56"/>
      <c r="BVO40" s="56"/>
      <c r="BVP40" s="56"/>
      <c r="BVQ40" s="56"/>
      <c r="BVR40" s="56"/>
      <c r="BVS40" s="56"/>
      <c r="BVT40" s="56"/>
      <c r="BVU40" s="56"/>
      <c r="BVV40" s="56"/>
      <c r="BVW40" s="56"/>
      <c r="BVX40" s="56"/>
      <c r="BVY40" s="56"/>
      <c r="BVZ40" s="56"/>
      <c r="BWA40" s="56"/>
      <c r="BWB40" s="56"/>
      <c r="BWC40" s="56"/>
      <c r="BWD40" s="56"/>
      <c r="BWE40" s="56"/>
      <c r="BWF40" s="56"/>
      <c r="BWG40" s="56"/>
      <c r="BWH40" s="56"/>
      <c r="BWI40" s="56"/>
      <c r="BWJ40" s="56"/>
      <c r="BWK40" s="56"/>
      <c r="BWL40" s="56"/>
      <c r="BWM40" s="56"/>
      <c r="BWN40" s="56"/>
      <c r="BWO40" s="56"/>
      <c r="BWP40" s="56"/>
      <c r="BWQ40" s="56"/>
      <c r="BWR40" s="56"/>
      <c r="BWS40" s="56"/>
      <c r="BWT40" s="56"/>
      <c r="BWU40" s="56"/>
      <c r="BWV40" s="56"/>
      <c r="BWW40" s="56"/>
      <c r="BWX40" s="56"/>
      <c r="BWY40" s="56"/>
      <c r="BWZ40" s="56"/>
      <c r="BXA40" s="56"/>
      <c r="BXB40" s="56"/>
      <c r="BXC40" s="56"/>
      <c r="BXD40" s="56"/>
      <c r="BXE40" s="56"/>
      <c r="BXF40" s="56"/>
      <c r="BXG40" s="56"/>
      <c r="BXH40" s="56"/>
      <c r="BXI40" s="56"/>
      <c r="BXJ40" s="56"/>
      <c r="BXK40" s="56"/>
      <c r="BXL40" s="56"/>
      <c r="BXM40" s="56"/>
      <c r="BXN40" s="56"/>
      <c r="BXO40" s="56"/>
      <c r="BXP40" s="56"/>
      <c r="BXQ40" s="56"/>
      <c r="BXR40" s="56"/>
      <c r="BXS40" s="56"/>
      <c r="BXT40" s="56"/>
      <c r="BXU40" s="56"/>
      <c r="BXV40" s="56"/>
      <c r="BXW40" s="56"/>
      <c r="BXX40" s="56"/>
      <c r="BXY40" s="56"/>
      <c r="BXZ40" s="56"/>
      <c r="BYA40" s="56"/>
      <c r="BYB40" s="56"/>
      <c r="BYC40" s="56"/>
      <c r="BYD40" s="56"/>
      <c r="BYE40" s="56"/>
      <c r="BYF40" s="56"/>
      <c r="BYG40" s="56"/>
      <c r="BYH40" s="56"/>
      <c r="BYI40" s="56"/>
      <c r="BYJ40" s="56"/>
      <c r="BYK40" s="56"/>
      <c r="BYL40" s="56"/>
      <c r="BYM40" s="56"/>
      <c r="BYN40" s="56"/>
      <c r="BYO40" s="56"/>
      <c r="BYP40" s="56"/>
      <c r="BYQ40" s="56"/>
      <c r="BYR40" s="56"/>
      <c r="BYS40" s="56"/>
      <c r="BYT40" s="56"/>
      <c r="BYU40" s="56"/>
      <c r="BYV40" s="56"/>
      <c r="BYW40" s="56"/>
      <c r="BYX40" s="56"/>
      <c r="BYY40" s="56"/>
      <c r="BYZ40" s="56"/>
      <c r="BZA40" s="56"/>
      <c r="BZB40" s="56"/>
      <c r="BZC40" s="56"/>
      <c r="BZD40" s="56"/>
      <c r="BZE40" s="56"/>
      <c r="BZF40" s="56"/>
      <c r="BZG40" s="56"/>
      <c r="BZH40" s="56"/>
      <c r="BZI40" s="56"/>
      <c r="BZJ40" s="56"/>
      <c r="BZK40" s="56"/>
      <c r="BZL40" s="56"/>
      <c r="BZM40" s="56"/>
      <c r="BZN40" s="56"/>
      <c r="BZO40" s="56"/>
      <c r="BZP40" s="56"/>
      <c r="BZQ40" s="56"/>
      <c r="BZR40" s="56"/>
      <c r="BZS40" s="56"/>
      <c r="BZT40" s="56"/>
      <c r="BZU40" s="56"/>
      <c r="BZV40" s="56"/>
      <c r="BZW40" s="56"/>
      <c r="BZX40" s="56"/>
      <c r="BZY40" s="56"/>
      <c r="BZZ40" s="56"/>
      <c r="CAA40" s="56"/>
      <c r="CAB40" s="56"/>
      <c r="CAC40" s="56"/>
      <c r="CAD40" s="56"/>
      <c r="CAE40" s="56"/>
      <c r="CAF40" s="56"/>
      <c r="CAG40" s="56"/>
      <c r="CAH40" s="56"/>
      <c r="CAI40" s="56"/>
      <c r="CAJ40" s="56"/>
      <c r="CAK40" s="56"/>
      <c r="CAL40" s="56"/>
      <c r="CAM40" s="56"/>
      <c r="CAN40" s="56"/>
      <c r="CAO40" s="56"/>
      <c r="CAP40" s="56"/>
      <c r="CAQ40" s="56"/>
      <c r="CAR40" s="56"/>
      <c r="CAS40" s="56"/>
      <c r="CAT40" s="56"/>
      <c r="CAU40" s="56"/>
      <c r="CAV40" s="56"/>
      <c r="CAW40" s="56"/>
      <c r="CAX40" s="56"/>
      <c r="CAY40" s="56"/>
      <c r="CAZ40" s="56"/>
      <c r="CBA40" s="56"/>
      <c r="CBB40" s="56"/>
      <c r="CBC40" s="56"/>
      <c r="CBD40" s="56"/>
      <c r="CBE40" s="56"/>
      <c r="CBF40" s="56"/>
      <c r="CBG40" s="56"/>
      <c r="CBH40" s="56"/>
      <c r="CBI40" s="56"/>
      <c r="CBJ40" s="56"/>
      <c r="CBK40" s="56"/>
      <c r="CBL40" s="56"/>
      <c r="CBM40" s="56"/>
      <c r="CBN40" s="56"/>
      <c r="CBO40" s="56"/>
      <c r="CBP40" s="56"/>
      <c r="CBQ40" s="56"/>
      <c r="CBR40" s="56"/>
      <c r="CBS40" s="56"/>
      <c r="CBT40" s="56"/>
      <c r="CBU40" s="56"/>
      <c r="CBV40" s="56"/>
      <c r="CBW40" s="56"/>
      <c r="CBX40" s="56"/>
      <c r="CBY40" s="56"/>
      <c r="CBZ40" s="56"/>
      <c r="CCA40" s="56"/>
      <c r="CCB40" s="56"/>
      <c r="CCC40" s="56"/>
      <c r="CCD40" s="56"/>
      <c r="CCE40" s="56"/>
      <c r="CCF40" s="56"/>
      <c r="CCG40" s="56"/>
      <c r="CCH40" s="56"/>
      <c r="CCI40" s="56"/>
      <c r="CCJ40" s="56"/>
      <c r="CCK40" s="56"/>
      <c r="CCL40" s="56"/>
      <c r="CCM40" s="56"/>
      <c r="CCN40" s="56"/>
      <c r="CCO40" s="56"/>
      <c r="CCP40" s="56"/>
      <c r="CCQ40" s="56"/>
      <c r="CCR40" s="56"/>
      <c r="CCS40" s="56"/>
      <c r="CCT40" s="56"/>
      <c r="CCU40" s="56"/>
      <c r="CCV40" s="56"/>
      <c r="CCW40" s="56"/>
      <c r="CCX40" s="56"/>
      <c r="CCY40" s="56"/>
      <c r="CCZ40" s="56"/>
      <c r="CDA40" s="56"/>
      <c r="CDB40" s="56"/>
      <c r="CDC40" s="56"/>
      <c r="CDD40" s="56"/>
      <c r="CDE40" s="56"/>
      <c r="CDF40" s="56"/>
      <c r="CDG40" s="56"/>
      <c r="CDH40" s="56"/>
      <c r="CDI40" s="56"/>
      <c r="CDJ40" s="56"/>
      <c r="CDK40" s="56"/>
      <c r="CDL40" s="56"/>
      <c r="CDM40" s="56"/>
      <c r="CDN40" s="56"/>
      <c r="CDO40" s="56"/>
      <c r="CDP40" s="56"/>
      <c r="CDQ40" s="56"/>
      <c r="CDR40" s="56"/>
      <c r="CDS40" s="56"/>
      <c r="CDT40" s="56"/>
      <c r="CDU40" s="56"/>
      <c r="CDV40" s="56"/>
      <c r="CDW40" s="56"/>
      <c r="CDX40" s="56"/>
      <c r="CDY40" s="56"/>
      <c r="CDZ40" s="56"/>
      <c r="CEA40" s="56"/>
      <c r="CEB40" s="56"/>
      <c r="CEC40" s="56"/>
      <c r="CED40" s="56"/>
      <c r="CEE40" s="56"/>
      <c r="CEF40" s="56"/>
      <c r="CEG40" s="56"/>
      <c r="CEH40" s="56"/>
      <c r="CEI40" s="56"/>
      <c r="CEJ40" s="56"/>
      <c r="CEK40" s="56"/>
      <c r="CEL40" s="56"/>
      <c r="CEM40" s="56"/>
      <c r="CEN40" s="56"/>
      <c r="CEO40" s="56"/>
      <c r="CEP40" s="56"/>
      <c r="CEQ40" s="56"/>
      <c r="CER40" s="56"/>
      <c r="CES40" s="56"/>
      <c r="CET40" s="56"/>
      <c r="CEU40" s="56"/>
      <c r="CEV40" s="56"/>
      <c r="CEW40" s="56"/>
      <c r="CEX40" s="56"/>
      <c r="CEY40" s="56"/>
      <c r="CEZ40" s="56"/>
      <c r="CFA40" s="56"/>
      <c r="CFB40" s="56"/>
      <c r="CFC40" s="56"/>
      <c r="CFD40" s="56"/>
      <c r="CFE40" s="56"/>
      <c r="CFF40" s="56"/>
      <c r="CFG40" s="56"/>
      <c r="CFH40" s="56"/>
      <c r="CFI40" s="56"/>
      <c r="CFJ40" s="56"/>
      <c r="CFK40" s="56"/>
      <c r="CFL40" s="56"/>
      <c r="CFM40" s="56"/>
      <c r="CFN40" s="56"/>
      <c r="CFO40" s="56"/>
      <c r="CFP40" s="56"/>
      <c r="CFQ40" s="56"/>
      <c r="CFR40" s="56"/>
      <c r="CFS40" s="56"/>
      <c r="CFT40" s="56"/>
      <c r="CFU40" s="56"/>
      <c r="CFV40" s="56"/>
      <c r="CFW40" s="56"/>
      <c r="CFX40" s="56"/>
      <c r="CFY40" s="56"/>
      <c r="CFZ40" s="56"/>
      <c r="CGA40" s="56"/>
      <c r="CGB40" s="56"/>
      <c r="CGC40" s="56"/>
      <c r="CGD40" s="56"/>
      <c r="CGE40" s="56"/>
      <c r="CGF40" s="56"/>
      <c r="CGG40" s="56"/>
      <c r="CGH40" s="56"/>
      <c r="CGI40" s="56"/>
      <c r="CGJ40" s="56"/>
      <c r="CGK40" s="56"/>
      <c r="CGL40" s="56"/>
      <c r="CGM40" s="56"/>
      <c r="CGN40" s="56"/>
      <c r="CGO40" s="56"/>
      <c r="CGP40" s="56"/>
      <c r="CGQ40" s="56"/>
      <c r="CGR40" s="56"/>
      <c r="CGS40" s="56"/>
      <c r="CGT40" s="56"/>
      <c r="CGU40" s="56"/>
      <c r="CGV40" s="56"/>
      <c r="CGW40" s="56"/>
      <c r="CGX40" s="56"/>
      <c r="CGY40" s="56"/>
      <c r="CGZ40" s="56"/>
      <c r="CHA40" s="56"/>
      <c r="CHB40" s="56"/>
      <c r="CHC40" s="56"/>
      <c r="CHD40" s="56"/>
      <c r="CHE40" s="56"/>
      <c r="CHF40" s="56"/>
      <c r="CHG40" s="56"/>
      <c r="CHH40" s="56"/>
      <c r="CHI40" s="56"/>
      <c r="CHJ40" s="56"/>
      <c r="CHK40" s="56"/>
      <c r="CHL40" s="56"/>
      <c r="CHM40" s="56"/>
      <c r="CHN40" s="56"/>
      <c r="CHO40" s="56"/>
      <c r="CHP40" s="56"/>
      <c r="CHQ40" s="56"/>
      <c r="CHR40" s="56"/>
      <c r="CHS40" s="56"/>
      <c r="CHT40" s="56"/>
      <c r="CHU40" s="56"/>
      <c r="CHV40" s="56"/>
      <c r="CHW40" s="56"/>
      <c r="CHX40" s="56"/>
      <c r="CHY40" s="56"/>
      <c r="CHZ40" s="56"/>
      <c r="CIA40" s="56"/>
      <c r="CIB40" s="56"/>
      <c r="CIC40" s="56"/>
      <c r="CID40" s="56"/>
      <c r="CIE40" s="56"/>
      <c r="CIF40" s="56"/>
      <c r="CIG40" s="56"/>
      <c r="CIH40" s="56"/>
      <c r="CII40" s="56"/>
      <c r="CIJ40" s="56"/>
      <c r="CIK40" s="56"/>
      <c r="CIL40" s="56"/>
      <c r="CIM40" s="56"/>
      <c r="CIN40" s="56"/>
      <c r="CIO40" s="56"/>
      <c r="CIP40" s="56"/>
      <c r="CIQ40" s="56"/>
      <c r="CIR40" s="56"/>
      <c r="CIS40" s="56"/>
      <c r="CIT40" s="56"/>
      <c r="CIU40" s="56"/>
      <c r="CIV40" s="56"/>
      <c r="CIW40" s="56"/>
      <c r="CIX40" s="56"/>
      <c r="CIY40" s="56"/>
      <c r="CIZ40" s="56"/>
      <c r="CJA40" s="56"/>
      <c r="CJB40" s="56"/>
      <c r="CJC40" s="56"/>
      <c r="CJD40" s="56"/>
      <c r="CJE40" s="56"/>
      <c r="CJF40" s="56"/>
      <c r="CJG40" s="56"/>
      <c r="CJH40" s="56"/>
      <c r="CJI40" s="56"/>
      <c r="CJJ40" s="56"/>
      <c r="CJK40" s="56"/>
      <c r="CJL40" s="56"/>
      <c r="CJM40" s="56"/>
      <c r="CJN40" s="56"/>
      <c r="CJO40" s="56"/>
      <c r="CJP40" s="56"/>
      <c r="CJQ40" s="56"/>
      <c r="CJR40" s="56"/>
      <c r="CJS40" s="56"/>
      <c r="CJT40" s="56"/>
      <c r="CJU40" s="56"/>
      <c r="CJV40" s="56"/>
      <c r="CJW40" s="56"/>
      <c r="CJX40" s="56"/>
      <c r="CJY40" s="56"/>
      <c r="CJZ40" s="56"/>
      <c r="CKA40" s="56"/>
      <c r="CKB40" s="56"/>
      <c r="CKC40" s="56"/>
      <c r="CKD40" s="56"/>
      <c r="CKE40" s="56"/>
      <c r="CKF40" s="56"/>
      <c r="CKG40" s="56"/>
      <c r="CKH40" s="56"/>
      <c r="CKI40" s="56"/>
      <c r="CKJ40" s="56"/>
      <c r="CKK40" s="56"/>
      <c r="CKL40" s="56"/>
      <c r="CKM40" s="56"/>
      <c r="CKN40" s="56"/>
      <c r="CKO40" s="56"/>
      <c r="CKP40" s="56"/>
      <c r="CKQ40" s="56"/>
      <c r="CKR40" s="56"/>
      <c r="CKS40" s="56"/>
      <c r="CKT40" s="56"/>
      <c r="CKU40" s="56"/>
      <c r="CKV40" s="56"/>
      <c r="CKW40" s="56"/>
      <c r="CKX40" s="56"/>
      <c r="CKY40" s="56"/>
      <c r="CKZ40" s="56"/>
      <c r="CLA40" s="56"/>
      <c r="CLB40" s="56"/>
      <c r="CLC40" s="56"/>
      <c r="CLD40" s="56"/>
      <c r="CLE40" s="56"/>
      <c r="CLF40" s="56"/>
      <c r="CLG40" s="56"/>
      <c r="CLH40" s="56"/>
      <c r="CLI40" s="56"/>
      <c r="CLJ40" s="56"/>
      <c r="CLK40" s="56"/>
      <c r="CLL40" s="56"/>
      <c r="CLM40" s="56"/>
      <c r="CLN40" s="56"/>
      <c r="CLO40" s="56"/>
      <c r="CLP40" s="56"/>
      <c r="CLQ40" s="56"/>
      <c r="CLR40" s="56"/>
      <c r="CLS40" s="56"/>
      <c r="CLT40" s="56"/>
      <c r="CLU40" s="56"/>
      <c r="CLV40" s="56"/>
      <c r="CLW40" s="56"/>
      <c r="CLX40" s="56"/>
      <c r="CLY40" s="56"/>
      <c r="CLZ40" s="56"/>
      <c r="CMA40" s="56"/>
      <c r="CMB40" s="56"/>
      <c r="CMC40" s="56"/>
      <c r="CMD40" s="56"/>
      <c r="CME40" s="56"/>
      <c r="CMF40" s="56"/>
      <c r="CMG40" s="56"/>
      <c r="CMH40" s="56"/>
      <c r="CMI40" s="56"/>
      <c r="CMJ40" s="56"/>
      <c r="CMK40" s="56"/>
      <c r="CML40" s="56"/>
      <c r="CMM40" s="56"/>
      <c r="CMN40" s="56"/>
      <c r="CMO40" s="56"/>
      <c r="CMP40" s="56"/>
      <c r="CMQ40" s="56"/>
      <c r="CMR40" s="56"/>
      <c r="CMS40" s="56"/>
      <c r="CMT40" s="56"/>
      <c r="CMU40" s="56"/>
      <c r="CMV40" s="56"/>
      <c r="CMW40" s="56"/>
      <c r="CMX40" s="56"/>
      <c r="CMY40" s="56"/>
      <c r="CMZ40" s="56"/>
      <c r="CNA40" s="56"/>
      <c r="CNB40" s="56"/>
      <c r="CNC40" s="56"/>
      <c r="CND40" s="56"/>
      <c r="CNE40" s="56"/>
      <c r="CNF40" s="56"/>
      <c r="CNG40" s="56"/>
      <c r="CNH40" s="56"/>
      <c r="CNI40" s="56"/>
      <c r="CNJ40" s="56"/>
      <c r="CNK40" s="56"/>
      <c r="CNL40" s="56"/>
      <c r="CNM40" s="56"/>
      <c r="CNN40" s="56"/>
      <c r="CNO40" s="56"/>
      <c r="CNP40" s="56"/>
      <c r="CNQ40" s="56"/>
      <c r="CNR40" s="56"/>
      <c r="CNS40" s="56"/>
      <c r="CNT40" s="56"/>
      <c r="CNU40" s="56"/>
      <c r="CNV40" s="56"/>
      <c r="CNW40" s="56"/>
      <c r="CNX40" s="56"/>
      <c r="CNY40" s="56"/>
      <c r="CNZ40" s="56"/>
      <c r="COA40" s="56"/>
      <c r="COB40" s="56"/>
      <c r="COC40" s="56"/>
      <c r="COD40" s="56"/>
      <c r="COE40" s="56"/>
      <c r="COF40" s="56"/>
      <c r="COG40" s="56"/>
      <c r="COH40" s="56"/>
      <c r="COI40" s="56"/>
      <c r="COJ40" s="56"/>
      <c r="COK40" s="56"/>
      <c r="COL40" s="56"/>
      <c r="COM40" s="56"/>
      <c r="CON40" s="56"/>
      <c r="COO40" s="56"/>
      <c r="COP40" s="56"/>
      <c r="COQ40" s="56"/>
      <c r="COR40" s="56"/>
      <c r="COS40" s="56"/>
      <c r="COT40" s="56"/>
      <c r="COU40" s="56"/>
      <c r="COV40" s="56"/>
      <c r="COW40" s="56"/>
      <c r="COX40" s="56"/>
      <c r="COY40" s="56"/>
      <c r="COZ40" s="56"/>
      <c r="CPA40" s="56"/>
      <c r="CPB40" s="56"/>
      <c r="CPC40" s="56"/>
      <c r="CPD40" s="56"/>
      <c r="CPE40" s="56"/>
      <c r="CPF40" s="56"/>
      <c r="CPG40" s="56"/>
      <c r="CPH40" s="56"/>
      <c r="CPI40" s="56"/>
      <c r="CPJ40" s="56"/>
      <c r="CPK40" s="56"/>
      <c r="CPL40" s="56"/>
      <c r="CPM40" s="56"/>
      <c r="CPN40" s="56"/>
      <c r="CPO40" s="56"/>
      <c r="CPP40" s="56"/>
      <c r="CPQ40" s="56"/>
      <c r="CPR40" s="56"/>
      <c r="CPS40" s="56"/>
      <c r="CPT40" s="56"/>
      <c r="CPU40" s="56"/>
      <c r="CPV40" s="56"/>
      <c r="CPW40" s="56"/>
      <c r="CPX40" s="56"/>
      <c r="CPY40" s="56"/>
      <c r="CPZ40" s="56"/>
      <c r="CQA40" s="56"/>
      <c r="CQB40" s="56"/>
      <c r="CQC40" s="56"/>
      <c r="CQD40" s="56"/>
      <c r="CQE40" s="56"/>
      <c r="CQF40" s="56"/>
      <c r="CQG40" s="56"/>
      <c r="CQH40" s="56"/>
      <c r="CQI40" s="56"/>
      <c r="CQJ40" s="56"/>
      <c r="CQK40" s="56"/>
      <c r="CQL40" s="56"/>
      <c r="CQM40" s="56"/>
      <c r="CQN40" s="56"/>
      <c r="CQO40" s="56"/>
      <c r="CQP40" s="56"/>
      <c r="CQQ40" s="56"/>
      <c r="CQR40" s="56"/>
      <c r="CQS40" s="56"/>
      <c r="CQT40" s="56"/>
      <c r="CQU40" s="56"/>
      <c r="CQV40" s="56"/>
      <c r="CQW40" s="56"/>
      <c r="CQX40" s="56"/>
      <c r="CQY40" s="56"/>
      <c r="CQZ40" s="56"/>
      <c r="CRA40" s="56"/>
      <c r="CRB40" s="56"/>
      <c r="CRC40" s="56"/>
      <c r="CRD40" s="56"/>
      <c r="CRE40" s="56"/>
      <c r="CRF40" s="56"/>
      <c r="CRG40" s="56"/>
      <c r="CRH40" s="56"/>
      <c r="CRI40" s="56"/>
      <c r="CRJ40" s="56"/>
      <c r="CRK40" s="56"/>
      <c r="CRL40" s="56"/>
      <c r="CRM40" s="56"/>
      <c r="CRN40" s="56"/>
      <c r="CRO40" s="56"/>
      <c r="CRP40" s="56"/>
      <c r="CRQ40" s="56"/>
      <c r="CRR40" s="56"/>
      <c r="CRS40" s="56"/>
      <c r="CRT40" s="56"/>
      <c r="CRU40" s="56"/>
      <c r="CRV40" s="56"/>
      <c r="CRW40" s="56"/>
      <c r="CRX40" s="56"/>
      <c r="CRY40" s="56"/>
      <c r="CRZ40" s="56"/>
      <c r="CSA40" s="56"/>
      <c r="CSB40" s="56"/>
      <c r="CSC40" s="56"/>
      <c r="CSD40" s="56"/>
      <c r="CSE40" s="56"/>
      <c r="CSF40" s="56"/>
      <c r="CSG40" s="56"/>
      <c r="CSH40" s="56"/>
      <c r="CSI40" s="56"/>
      <c r="CSJ40" s="56"/>
      <c r="CSK40" s="56"/>
      <c r="CSL40" s="56"/>
      <c r="CSM40" s="56"/>
      <c r="CSN40" s="56"/>
      <c r="CSO40" s="56"/>
      <c r="CSP40" s="56"/>
      <c r="CSQ40" s="56"/>
      <c r="CSR40" s="56"/>
      <c r="CSS40" s="56"/>
      <c r="CST40" s="56"/>
      <c r="CSU40" s="56"/>
      <c r="CSV40" s="56"/>
      <c r="CSW40" s="56"/>
      <c r="CSX40" s="56"/>
      <c r="CSY40" s="56"/>
      <c r="CSZ40" s="56"/>
      <c r="CTA40" s="56"/>
      <c r="CTB40" s="56"/>
      <c r="CTC40" s="56"/>
      <c r="CTD40" s="56"/>
      <c r="CTE40" s="56"/>
      <c r="CTF40" s="56"/>
      <c r="CTG40" s="56"/>
      <c r="CTH40" s="56"/>
      <c r="CTI40" s="56"/>
      <c r="CTJ40" s="56"/>
      <c r="CTK40" s="56"/>
      <c r="CTL40" s="56"/>
      <c r="CTM40" s="56"/>
      <c r="CTN40" s="56"/>
      <c r="CTO40" s="56"/>
      <c r="CTP40" s="56"/>
      <c r="CTQ40" s="56"/>
      <c r="CTR40" s="56"/>
      <c r="CTS40" s="56"/>
      <c r="CTT40" s="56"/>
      <c r="CTU40" s="56"/>
      <c r="CTV40" s="56"/>
      <c r="CTW40" s="56"/>
      <c r="CTX40" s="56"/>
      <c r="CTY40" s="56"/>
      <c r="CTZ40" s="56"/>
      <c r="CUA40" s="56"/>
      <c r="CUB40" s="56"/>
      <c r="CUC40" s="56"/>
      <c r="CUD40" s="56"/>
      <c r="CUE40" s="56"/>
      <c r="CUF40" s="56"/>
      <c r="CUG40" s="56"/>
      <c r="CUH40" s="56"/>
      <c r="CUI40" s="56"/>
      <c r="CUJ40" s="56"/>
      <c r="CUK40" s="56"/>
      <c r="CUL40" s="56"/>
      <c r="CUM40" s="56"/>
      <c r="CUN40" s="56"/>
      <c r="CUO40" s="56"/>
      <c r="CUP40" s="56"/>
      <c r="CUQ40" s="56"/>
      <c r="CUR40" s="56"/>
      <c r="CUS40" s="56"/>
      <c r="CUT40" s="56"/>
      <c r="CUU40" s="56"/>
      <c r="CUV40" s="56"/>
      <c r="CUW40" s="56"/>
      <c r="CUX40" s="56"/>
      <c r="CUY40" s="56"/>
      <c r="CUZ40" s="56"/>
      <c r="CVA40" s="56"/>
      <c r="CVB40" s="56"/>
      <c r="CVC40" s="56"/>
      <c r="CVD40" s="56"/>
      <c r="CVE40" s="56"/>
      <c r="CVF40" s="56"/>
      <c r="CVG40" s="56"/>
      <c r="CVH40" s="56"/>
      <c r="CVI40" s="56"/>
      <c r="CVJ40" s="56"/>
      <c r="CVK40" s="56"/>
      <c r="CVL40" s="56"/>
      <c r="CVM40" s="56"/>
      <c r="CVN40" s="56"/>
      <c r="CVO40" s="56"/>
      <c r="CVP40" s="56"/>
      <c r="CVQ40" s="56"/>
      <c r="CVR40" s="56"/>
      <c r="CVS40" s="56"/>
      <c r="CVT40" s="56"/>
      <c r="CVU40" s="56"/>
      <c r="CVV40" s="56"/>
      <c r="CVW40" s="56"/>
      <c r="CVX40" s="56"/>
      <c r="CVY40" s="56"/>
      <c r="CVZ40" s="56"/>
      <c r="CWA40" s="56"/>
      <c r="CWB40" s="56"/>
      <c r="CWC40" s="56"/>
      <c r="CWD40" s="56"/>
      <c r="CWE40" s="56"/>
      <c r="CWF40" s="56"/>
      <c r="CWG40" s="56"/>
      <c r="CWH40" s="56"/>
      <c r="CWI40" s="56"/>
      <c r="CWJ40" s="56"/>
      <c r="CWK40" s="56"/>
      <c r="CWL40" s="56"/>
      <c r="CWM40" s="56"/>
      <c r="CWN40" s="56"/>
      <c r="CWO40" s="56"/>
      <c r="CWP40" s="56"/>
      <c r="CWQ40" s="56"/>
      <c r="CWR40" s="56"/>
      <c r="CWS40" s="56"/>
      <c r="CWT40" s="56"/>
      <c r="CWU40" s="56"/>
      <c r="CWV40" s="56"/>
      <c r="CWW40" s="56"/>
      <c r="CWX40" s="56"/>
      <c r="CWY40" s="56"/>
      <c r="CWZ40" s="56"/>
      <c r="CXA40" s="56"/>
      <c r="CXB40" s="56"/>
      <c r="CXC40" s="56"/>
      <c r="CXD40" s="56"/>
      <c r="CXE40" s="56"/>
      <c r="CXF40" s="56"/>
      <c r="CXG40" s="56"/>
      <c r="CXH40" s="56"/>
      <c r="CXI40" s="56"/>
      <c r="CXJ40" s="56"/>
      <c r="CXK40" s="56"/>
      <c r="CXL40" s="56"/>
      <c r="CXM40" s="56"/>
      <c r="CXN40" s="56"/>
      <c r="CXO40" s="56"/>
      <c r="CXP40" s="56"/>
      <c r="CXQ40" s="56"/>
      <c r="CXR40" s="56"/>
      <c r="CXS40" s="56"/>
      <c r="CXT40" s="56"/>
      <c r="CXU40" s="56"/>
      <c r="CXV40" s="56"/>
      <c r="CXW40" s="56"/>
      <c r="CXX40" s="56"/>
      <c r="CXY40" s="56"/>
      <c r="CXZ40" s="56"/>
      <c r="CYA40" s="56"/>
      <c r="CYB40" s="56"/>
      <c r="CYC40" s="56"/>
      <c r="CYD40" s="56"/>
      <c r="CYE40" s="56"/>
      <c r="CYF40" s="56"/>
      <c r="CYG40" s="56"/>
      <c r="CYH40" s="56"/>
      <c r="CYI40" s="56"/>
      <c r="CYJ40" s="56"/>
      <c r="CYK40" s="56"/>
      <c r="CYL40" s="56"/>
      <c r="CYM40" s="56"/>
      <c r="CYN40" s="56"/>
      <c r="CYO40" s="56"/>
      <c r="CYP40" s="56"/>
      <c r="CYQ40" s="56"/>
      <c r="CYR40" s="56"/>
      <c r="CYS40" s="56"/>
      <c r="CYT40" s="56"/>
      <c r="CYU40" s="56"/>
      <c r="CYV40" s="56"/>
      <c r="CYW40" s="56"/>
      <c r="CYX40" s="56"/>
      <c r="CYY40" s="56"/>
      <c r="CYZ40" s="56"/>
      <c r="CZA40" s="56"/>
      <c r="CZB40" s="56"/>
      <c r="CZC40" s="56"/>
      <c r="CZD40" s="56"/>
      <c r="CZE40" s="56"/>
      <c r="CZF40" s="56"/>
      <c r="CZG40" s="56"/>
      <c r="CZH40" s="56"/>
      <c r="CZI40" s="56"/>
      <c r="CZJ40" s="56"/>
      <c r="CZK40" s="56"/>
      <c r="CZL40" s="56"/>
      <c r="CZM40" s="56"/>
      <c r="CZN40" s="56"/>
      <c r="CZO40" s="56"/>
      <c r="CZP40" s="56"/>
      <c r="CZQ40" s="56"/>
      <c r="CZR40" s="56"/>
      <c r="CZS40" s="56"/>
      <c r="CZT40" s="56"/>
      <c r="CZU40" s="56"/>
      <c r="CZV40" s="56"/>
      <c r="CZW40" s="56"/>
      <c r="CZX40" s="56"/>
      <c r="CZY40" s="56"/>
      <c r="CZZ40" s="56"/>
      <c r="DAA40" s="56"/>
      <c r="DAB40" s="56"/>
      <c r="DAC40" s="56"/>
      <c r="DAD40" s="56"/>
      <c r="DAE40" s="56"/>
      <c r="DAF40" s="56"/>
      <c r="DAG40" s="56"/>
      <c r="DAH40" s="56"/>
      <c r="DAI40" s="56"/>
      <c r="DAJ40" s="56"/>
      <c r="DAK40" s="56"/>
      <c r="DAL40" s="56"/>
      <c r="DAM40" s="56"/>
      <c r="DAN40" s="56"/>
      <c r="DAO40" s="56"/>
      <c r="DAP40" s="56"/>
      <c r="DAQ40" s="56"/>
      <c r="DAR40" s="56"/>
      <c r="DAS40" s="56"/>
      <c r="DAT40" s="56"/>
      <c r="DAU40" s="56"/>
      <c r="DAV40" s="56"/>
      <c r="DAW40" s="56"/>
      <c r="DAX40" s="56"/>
      <c r="DAY40" s="56"/>
      <c r="DAZ40" s="56"/>
      <c r="DBA40" s="56"/>
      <c r="DBB40" s="56"/>
      <c r="DBC40" s="56"/>
      <c r="DBD40" s="56"/>
      <c r="DBE40" s="56"/>
      <c r="DBF40" s="56"/>
      <c r="DBG40" s="56"/>
      <c r="DBH40" s="56"/>
      <c r="DBI40" s="56"/>
      <c r="DBJ40" s="56"/>
      <c r="DBK40" s="56"/>
      <c r="DBL40" s="56"/>
      <c r="DBM40" s="56"/>
      <c r="DBN40" s="56"/>
      <c r="DBO40" s="56"/>
      <c r="DBP40" s="56"/>
      <c r="DBQ40" s="56"/>
      <c r="DBR40" s="56"/>
      <c r="DBS40" s="56"/>
      <c r="DBT40" s="56"/>
      <c r="DBU40" s="56"/>
      <c r="DBV40" s="56"/>
      <c r="DBW40" s="56"/>
      <c r="DBX40" s="56"/>
      <c r="DBY40" s="56"/>
      <c r="DBZ40" s="56"/>
      <c r="DCA40" s="56"/>
      <c r="DCB40" s="56"/>
      <c r="DCC40" s="56"/>
      <c r="DCD40" s="56"/>
      <c r="DCE40" s="56"/>
      <c r="DCF40" s="56"/>
      <c r="DCG40" s="56"/>
      <c r="DCH40" s="56"/>
      <c r="DCI40" s="56"/>
      <c r="DCJ40" s="56"/>
      <c r="DCK40" s="56"/>
      <c r="DCL40" s="56"/>
      <c r="DCM40" s="56"/>
      <c r="DCN40" s="56"/>
      <c r="DCO40" s="56"/>
      <c r="DCP40" s="56"/>
      <c r="DCQ40" s="56"/>
      <c r="DCR40" s="56"/>
      <c r="DCS40" s="56"/>
      <c r="DCT40" s="56"/>
      <c r="DCU40" s="56"/>
      <c r="DCV40" s="56"/>
      <c r="DCW40" s="56"/>
      <c r="DCX40" s="56"/>
      <c r="DCY40" s="56"/>
      <c r="DCZ40" s="56"/>
      <c r="DDA40" s="56"/>
      <c r="DDB40" s="56"/>
      <c r="DDC40" s="56"/>
      <c r="DDD40" s="56"/>
      <c r="DDE40" s="56"/>
      <c r="DDF40" s="56"/>
      <c r="DDG40" s="56"/>
      <c r="DDH40" s="56"/>
      <c r="DDI40" s="56"/>
      <c r="DDJ40" s="56"/>
      <c r="DDK40" s="56"/>
      <c r="DDL40" s="56"/>
      <c r="DDM40" s="56"/>
      <c r="DDN40" s="56"/>
      <c r="DDO40" s="56"/>
      <c r="DDP40" s="56"/>
      <c r="DDQ40" s="56"/>
      <c r="DDR40" s="56"/>
      <c r="DDS40" s="56"/>
      <c r="DDT40" s="56"/>
      <c r="DDU40" s="56"/>
      <c r="DDV40" s="56"/>
      <c r="DDW40" s="56"/>
      <c r="DDX40" s="56"/>
      <c r="DDY40" s="56"/>
      <c r="DDZ40" s="56"/>
      <c r="DEA40" s="56"/>
      <c r="DEB40" s="56"/>
      <c r="DEC40" s="56"/>
      <c r="DED40" s="56"/>
      <c r="DEE40" s="56"/>
      <c r="DEF40" s="56"/>
      <c r="DEG40" s="56"/>
      <c r="DEH40" s="56"/>
      <c r="DEI40" s="56"/>
      <c r="DEJ40" s="56"/>
      <c r="DEK40" s="56"/>
      <c r="DEL40" s="56"/>
      <c r="DEM40" s="56"/>
      <c r="DEN40" s="56"/>
      <c r="DEO40" s="56"/>
      <c r="DEP40" s="56"/>
      <c r="DEQ40" s="56"/>
      <c r="DER40" s="56"/>
      <c r="DES40" s="56"/>
      <c r="DET40" s="56"/>
      <c r="DEU40" s="56"/>
      <c r="DEV40" s="56"/>
      <c r="DEW40" s="56"/>
      <c r="DEX40" s="56"/>
      <c r="DEY40" s="56"/>
      <c r="DEZ40" s="56"/>
      <c r="DFA40" s="56"/>
      <c r="DFB40" s="56"/>
      <c r="DFC40" s="56"/>
      <c r="DFD40" s="56"/>
      <c r="DFE40" s="56"/>
      <c r="DFF40" s="56"/>
      <c r="DFG40" s="56"/>
      <c r="DFH40" s="56"/>
      <c r="DFI40" s="56"/>
      <c r="DFJ40" s="56"/>
      <c r="DFK40" s="56"/>
      <c r="DFL40" s="56"/>
      <c r="DFM40" s="56"/>
      <c r="DFN40" s="56"/>
      <c r="DFO40" s="56"/>
      <c r="DFP40" s="56"/>
      <c r="DFQ40" s="56"/>
      <c r="DFR40" s="56"/>
      <c r="DFS40" s="56"/>
      <c r="DFT40" s="56"/>
      <c r="DFU40" s="56"/>
      <c r="DFV40" s="56"/>
      <c r="DFW40" s="56"/>
      <c r="DFX40" s="56"/>
      <c r="DFY40" s="56"/>
      <c r="DFZ40" s="56"/>
      <c r="DGA40" s="56"/>
      <c r="DGB40" s="56"/>
      <c r="DGC40" s="56"/>
      <c r="DGD40" s="56"/>
      <c r="DGE40" s="56"/>
      <c r="DGF40" s="56"/>
      <c r="DGG40" s="56"/>
      <c r="DGH40" s="56"/>
      <c r="DGI40" s="56"/>
      <c r="DGJ40" s="56"/>
      <c r="DGK40" s="56"/>
      <c r="DGL40" s="56"/>
      <c r="DGM40" s="56"/>
      <c r="DGN40" s="56"/>
      <c r="DGO40" s="56"/>
      <c r="DGP40" s="56"/>
      <c r="DGQ40" s="56"/>
      <c r="DGR40" s="56"/>
      <c r="DGS40" s="56"/>
      <c r="DGT40" s="56"/>
      <c r="DGU40" s="56"/>
      <c r="DGV40" s="56"/>
      <c r="DGW40" s="56"/>
      <c r="DGX40" s="56"/>
      <c r="DGY40" s="56"/>
      <c r="DGZ40" s="56"/>
      <c r="DHA40" s="56"/>
      <c r="DHB40" s="56"/>
      <c r="DHC40" s="56"/>
      <c r="DHD40" s="56"/>
      <c r="DHE40" s="56"/>
      <c r="DHF40" s="56"/>
      <c r="DHG40" s="56"/>
      <c r="DHH40" s="56"/>
      <c r="DHI40" s="56"/>
      <c r="DHJ40" s="56"/>
      <c r="DHK40" s="56"/>
      <c r="DHL40" s="56"/>
      <c r="DHM40" s="56"/>
      <c r="DHN40" s="56"/>
      <c r="DHO40" s="56"/>
      <c r="DHP40" s="56"/>
      <c r="DHQ40" s="56"/>
      <c r="DHR40" s="56"/>
      <c r="DHS40" s="56"/>
      <c r="DHT40" s="56"/>
      <c r="DHU40" s="56"/>
      <c r="DHV40" s="56"/>
      <c r="DHW40" s="56"/>
      <c r="DHX40" s="56"/>
      <c r="DHY40" s="56"/>
      <c r="DHZ40" s="56"/>
      <c r="DIA40" s="56"/>
      <c r="DIB40" s="56"/>
      <c r="DIC40" s="56"/>
      <c r="DID40" s="56"/>
      <c r="DIE40" s="56"/>
      <c r="DIF40" s="56"/>
      <c r="DIG40" s="56"/>
      <c r="DIH40" s="56"/>
      <c r="DII40" s="56"/>
      <c r="DIJ40" s="56"/>
      <c r="DIK40" s="56"/>
      <c r="DIL40" s="56"/>
      <c r="DIM40" s="56"/>
      <c r="DIN40" s="56"/>
      <c r="DIO40" s="56"/>
      <c r="DIP40" s="56"/>
      <c r="DIQ40" s="56"/>
      <c r="DIR40" s="56"/>
      <c r="DIS40" s="56"/>
      <c r="DIT40" s="56"/>
      <c r="DIU40" s="56"/>
      <c r="DIV40" s="56"/>
      <c r="DIW40" s="56"/>
      <c r="DIX40" s="56"/>
      <c r="DIY40" s="56"/>
      <c r="DIZ40" s="56"/>
      <c r="DJA40" s="56"/>
      <c r="DJB40" s="56"/>
      <c r="DJC40" s="56"/>
      <c r="DJD40" s="56"/>
      <c r="DJE40" s="56"/>
      <c r="DJF40" s="56"/>
      <c r="DJG40" s="56"/>
      <c r="DJH40" s="56"/>
      <c r="DJI40" s="56"/>
      <c r="DJJ40" s="56"/>
      <c r="DJK40" s="56"/>
      <c r="DJL40" s="56"/>
      <c r="DJM40" s="56"/>
      <c r="DJN40" s="56"/>
      <c r="DJO40" s="56"/>
      <c r="DJP40" s="56"/>
      <c r="DJQ40" s="56"/>
      <c r="DJR40" s="56"/>
      <c r="DJS40" s="56"/>
      <c r="DJT40" s="56"/>
      <c r="DJU40" s="56"/>
      <c r="DJV40" s="56"/>
      <c r="DJW40" s="56"/>
      <c r="DJX40" s="56"/>
      <c r="DJY40" s="56"/>
      <c r="DJZ40" s="56"/>
      <c r="DKA40" s="56"/>
      <c r="DKB40" s="56"/>
      <c r="DKC40" s="56"/>
      <c r="DKD40" s="56"/>
      <c r="DKE40" s="56"/>
      <c r="DKF40" s="56"/>
      <c r="DKG40" s="56"/>
      <c r="DKH40" s="56"/>
      <c r="DKI40" s="56"/>
      <c r="DKJ40" s="56"/>
      <c r="DKK40" s="56"/>
      <c r="DKL40" s="56"/>
      <c r="DKM40" s="56"/>
      <c r="DKN40" s="56"/>
      <c r="DKO40" s="56"/>
      <c r="DKP40" s="56"/>
      <c r="DKQ40" s="56"/>
      <c r="DKR40" s="56"/>
      <c r="DKS40" s="56"/>
      <c r="DKT40" s="56"/>
      <c r="DKU40" s="56"/>
      <c r="DKV40" s="56"/>
      <c r="DKW40" s="56"/>
      <c r="DKX40" s="56"/>
      <c r="DKY40" s="56"/>
      <c r="DKZ40" s="56"/>
      <c r="DLA40" s="56"/>
      <c r="DLB40" s="56"/>
      <c r="DLC40" s="56"/>
      <c r="DLD40" s="56"/>
      <c r="DLE40" s="56"/>
      <c r="DLF40" s="56"/>
      <c r="DLG40" s="56"/>
      <c r="DLH40" s="56"/>
      <c r="DLI40" s="56"/>
      <c r="DLJ40" s="56"/>
      <c r="DLK40" s="56"/>
      <c r="DLL40" s="56"/>
      <c r="DLM40" s="56"/>
      <c r="DLN40" s="56"/>
      <c r="DLO40" s="56"/>
      <c r="DLP40" s="56"/>
      <c r="DLQ40" s="56"/>
      <c r="DLR40" s="56"/>
      <c r="DLS40" s="56"/>
      <c r="DLT40" s="56"/>
      <c r="DLU40" s="56"/>
      <c r="DLV40" s="56"/>
      <c r="DLW40" s="56"/>
      <c r="DLX40" s="56"/>
      <c r="DLY40" s="56"/>
      <c r="DLZ40" s="56"/>
      <c r="DMA40" s="56"/>
      <c r="DMB40" s="56"/>
      <c r="DMC40" s="56"/>
      <c r="DMD40" s="56"/>
      <c r="DME40" s="56"/>
      <c r="DMF40" s="56"/>
      <c r="DMG40" s="56"/>
      <c r="DMH40" s="56"/>
      <c r="DMI40" s="56"/>
      <c r="DMJ40" s="56"/>
      <c r="DMK40" s="56"/>
      <c r="DML40" s="56"/>
      <c r="DMM40" s="56"/>
      <c r="DMN40" s="56"/>
      <c r="DMO40" s="56"/>
      <c r="DMP40" s="56"/>
      <c r="DMQ40" s="56"/>
      <c r="DMR40" s="56"/>
      <c r="DMS40" s="56"/>
      <c r="DMT40" s="56"/>
      <c r="DMU40" s="56"/>
      <c r="DMV40" s="56"/>
      <c r="DMW40" s="56"/>
      <c r="DMX40" s="56"/>
      <c r="DMY40" s="56"/>
      <c r="DMZ40" s="56"/>
      <c r="DNA40" s="56"/>
      <c r="DNB40" s="56"/>
      <c r="DNC40" s="56"/>
      <c r="DND40" s="56"/>
      <c r="DNE40" s="56"/>
      <c r="DNF40" s="56"/>
      <c r="DNG40" s="56"/>
      <c r="DNH40" s="56"/>
      <c r="DNI40" s="56"/>
      <c r="DNJ40" s="56"/>
      <c r="DNK40" s="56"/>
      <c r="DNL40" s="56"/>
      <c r="DNM40" s="56"/>
      <c r="DNN40" s="56"/>
      <c r="DNO40" s="56"/>
      <c r="DNP40" s="56"/>
      <c r="DNQ40" s="56"/>
      <c r="DNR40" s="56"/>
      <c r="DNS40" s="56"/>
      <c r="DNT40" s="56"/>
      <c r="DNU40" s="56"/>
      <c r="DNV40" s="56"/>
      <c r="DNW40" s="56"/>
      <c r="DNX40" s="56"/>
      <c r="DNY40" s="56"/>
      <c r="DNZ40" s="56"/>
      <c r="DOA40" s="56"/>
      <c r="DOB40" s="56"/>
      <c r="DOC40" s="56"/>
      <c r="DOD40" s="56"/>
      <c r="DOE40" s="56"/>
      <c r="DOF40" s="56"/>
      <c r="DOG40" s="56"/>
      <c r="DOH40" s="56"/>
      <c r="DOI40" s="56"/>
      <c r="DOJ40" s="56"/>
      <c r="DOK40" s="56"/>
      <c r="DOL40" s="56"/>
      <c r="DOM40" s="56"/>
      <c r="DON40" s="56"/>
      <c r="DOO40" s="56"/>
      <c r="DOP40" s="56"/>
      <c r="DOQ40" s="56"/>
      <c r="DOR40" s="56"/>
      <c r="DOS40" s="56"/>
      <c r="DOT40" s="56"/>
      <c r="DOU40" s="56"/>
      <c r="DOV40" s="56"/>
      <c r="DOW40" s="56"/>
      <c r="DOX40" s="56"/>
      <c r="DOY40" s="56"/>
      <c r="DOZ40" s="56"/>
      <c r="DPA40" s="56"/>
      <c r="DPB40" s="56"/>
      <c r="DPC40" s="56"/>
      <c r="DPD40" s="56"/>
      <c r="DPE40" s="56"/>
      <c r="DPF40" s="56"/>
      <c r="DPG40" s="56"/>
      <c r="DPH40" s="56"/>
      <c r="DPI40" s="56"/>
      <c r="DPJ40" s="56"/>
      <c r="DPK40" s="56"/>
      <c r="DPL40" s="56"/>
      <c r="DPM40" s="56"/>
      <c r="DPN40" s="56"/>
      <c r="DPO40" s="56"/>
      <c r="DPP40" s="56"/>
      <c r="DPQ40" s="56"/>
      <c r="DPR40" s="56"/>
      <c r="DPS40" s="56"/>
      <c r="DPT40" s="56"/>
      <c r="DPU40" s="56"/>
      <c r="DPV40" s="56"/>
      <c r="DPW40" s="56"/>
      <c r="DPX40" s="56"/>
      <c r="DPY40" s="56"/>
      <c r="DPZ40" s="56"/>
      <c r="DQA40" s="56"/>
      <c r="DQB40" s="56"/>
      <c r="DQC40" s="56"/>
      <c r="DQD40" s="56"/>
      <c r="DQE40" s="56"/>
      <c r="DQF40" s="56"/>
      <c r="DQG40" s="56"/>
      <c r="DQH40" s="56"/>
      <c r="DQI40" s="56"/>
      <c r="DQJ40" s="56"/>
      <c r="DQK40" s="56"/>
      <c r="DQL40" s="56"/>
      <c r="DQM40" s="56"/>
      <c r="DQN40" s="56"/>
      <c r="DQO40" s="56"/>
      <c r="DQP40" s="56"/>
      <c r="DQQ40" s="56"/>
      <c r="DQR40" s="56"/>
      <c r="DQS40" s="56"/>
      <c r="DQT40" s="56"/>
      <c r="DQU40" s="56"/>
      <c r="DQV40" s="56"/>
      <c r="DQW40" s="56"/>
      <c r="DQX40" s="56"/>
      <c r="DQY40" s="56"/>
      <c r="DQZ40" s="56"/>
      <c r="DRA40" s="56"/>
      <c r="DRB40" s="56"/>
      <c r="DRC40" s="56"/>
      <c r="DRD40" s="56"/>
      <c r="DRE40" s="56"/>
      <c r="DRF40" s="56"/>
      <c r="DRG40" s="56"/>
      <c r="DRH40" s="56"/>
      <c r="DRI40" s="56"/>
      <c r="DRJ40" s="56"/>
      <c r="DRK40" s="56"/>
      <c r="DRL40" s="56"/>
      <c r="DRM40" s="56"/>
      <c r="DRN40" s="56"/>
      <c r="DRO40" s="56"/>
      <c r="DRP40" s="56"/>
      <c r="DRQ40" s="56"/>
      <c r="DRR40" s="56"/>
      <c r="DRS40" s="56"/>
      <c r="DRT40" s="56"/>
      <c r="DRU40" s="56"/>
      <c r="DRV40" s="56"/>
      <c r="DRW40" s="56"/>
      <c r="DRX40" s="56"/>
      <c r="DRY40" s="56"/>
      <c r="DRZ40" s="56"/>
      <c r="DSA40" s="56"/>
      <c r="DSB40" s="56"/>
      <c r="DSC40" s="56"/>
      <c r="DSD40" s="56"/>
      <c r="DSE40" s="56"/>
      <c r="DSF40" s="56"/>
      <c r="DSG40" s="56"/>
      <c r="DSH40" s="56"/>
      <c r="DSI40" s="56"/>
      <c r="DSJ40" s="56"/>
      <c r="DSK40" s="56"/>
      <c r="DSL40" s="56"/>
      <c r="DSM40" s="56"/>
      <c r="DSN40" s="56"/>
      <c r="DSO40" s="56"/>
      <c r="DSP40" s="56"/>
      <c r="DSQ40" s="56"/>
      <c r="DSR40" s="56"/>
      <c r="DSS40" s="56"/>
      <c r="DST40" s="56"/>
      <c r="DSU40" s="56"/>
      <c r="DSV40" s="56"/>
      <c r="DSW40" s="56"/>
      <c r="DSX40" s="56"/>
      <c r="DSY40" s="56"/>
      <c r="DSZ40" s="56"/>
      <c r="DTA40" s="56"/>
      <c r="DTB40" s="56"/>
      <c r="DTC40" s="56"/>
      <c r="DTD40" s="56"/>
      <c r="DTE40" s="56"/>
      <c r="DTF40" s="56"/>
      <c r="DTG40" s="56"/>
      <c r="DTH40" s="56"/>
      <c r="DTI40" s="56"/>
      <c r="DTJ40" s="56"/>
      <c r="DTK40" s="56"/>
      <c r="DTL40" s="56"/>
      <c r="DTM40" s="56"/>
      <c r="DTN40" s="56"/>
      <c r="DTO40" s="56"/>
      <c r="DTP40" s="56"/>
      <c r="DTQ40" s="56"/>
      <c r="DTR40" s="56"/>
      <c r="DTS40" s="56"/>
      <c r="DTT40" s="56"/>
      <c r="DTU40" s="56"/>
      <c r="DTV40" s="56"/>
      <c r="DTW40" s="56"/>
      <c r="DTX40" s="56"/>
      <c r="DTY40" s="56"/>
      <c r="DTZ40" s="56"/>
      <c r="DUA40" s="56"/>
      <c r="DUB40" s="56"/>
      <c r="DUC40" s="56"/>
      <c r="DUD40" s="56"/>
      <c r="DUE40" s="56"/>
      <c r="DUF40" s="56"/>
      <c r="DUG40" s="56"/>
      <c r="DUH40" s="56"/>
      <c r="DUI40" s="56"/>
      <c r="DUJ40" s="56"/>
      <c r="DUK40" s="56"/>
      <c r="DUL40" s="56"/>
      <c r="DUM40" s="56"/>
      <c r="DUN40" s="56"/>
      <c r="DUO40" s="56"/>
      <c r="DUP40" s="56"/>
      <c r="DUQ40" s="56"/>
      <c r="DUR40" s="56"/>
      <c r="DUS40" s="56"/>
      <c r="DUT40" s="56"/>
      <c r="DUU40" s="56"/>
      <c r="DUV40" s="56"/>
      <c r="DUW40" s="56"/>
      <c r="DUX40" s="56"/>
      <c r="DUY40" s="56"/>
      <c r="DUZ40" s="56"/>
      <c r="DVA40" s="56"/>
      <c r="DVB40" s="56"/>
      <c r="DVC40" s="56"/>
      <c r="DVD40" s="56"/>
      <c r="DVE40" s="56"/>
      <c r="DVF40" s="56"/>
      <c r="DVG40" s="56"/>
      <c r="DVH40" s="56"/>
      <c r="DVI40" s="56"/>
      <c r="DVJ40" s="56"/>
      <c r="DVK40" s="56"/>
      <c r="DVL40" s="56"/>
      <c r="DVM40" s="56"/>
      <c r="DVN40" s="56"/>
      <c r="DVO40" s="56"/>
      <c r="DVP40" s="56"/>
      <c r="DVQ40" s="56"/>
      <c r="DVR40" s="56"/>
      <c r="DVS40" s="56"/>
      <c r="DVT40" s="56"/>
      <c r="DVU40" s="56"/>
      <c r="DVV40" s="56"/>
      <c r="DVW40" s="56"/>
      <c r="DVX40" s="56"/>
      <c r="DVY40" s="56"/>
      <c r="DVZ40" s="56"/>
      <c r="DWA40" s="56"/>
      <c r="DWB40" s="56"/>
      <c r="DWC40" s="56"/>
      <c r="DWD40" s="56"/>
      <c r="DWE40" s="56"/>
      <c r="DWF40" s="56"/>
      <c r="DWG40" s="56"/>
      <c r="DWH40" s="56"/>
      <c r="DWI40" s="56"/>
      <c r="DWJ40" s="56"/>
      <c r="DWK40" s="56"/>
      <c r="DWL40" s="56"/>
      <c r="DWM40" s="56"/>
      <c r="DWN40" s="56"/>
      <c r="DWO40" s="56"/>
      <c r="DWP40" s="56"/>
      <c r="DWQ40" s="56"/>
      <c r="DWR40" s="56"/>
      <c r="DWS40" s="56"/>
      <c r="DWT40" s="56"/>
      <c r="DWU40" s="56"/>
      <c r="DWV40" s="56"/>
      <c r="DWW40" s="56"/>
      <c r="DWX40" s="56"/>
      <c r="DWY40" s="56"/>
      <c r="DWZ40" s="56"/>
      <c r="DXA40" s="56"/>
      <c r="DXB40" s="56"/>
      <c r="DXC40" s="56"/>
      <c r="DXD40" s="56"/>
      <c r="DXE40" s="56"/>
      <c r="DXF40" s="56"/>
      <c r="DXG40" s="56"/>
      <c r="DXH40" s="56"/>
      <c r="DXI40" s="56"/>
      <c r="DXJ40" s="56"/>
      <c r="DXK40" s="56"/>
      <c r="DXL40" s="56"/>
      <c r="DXM40" s="56"/>
      <c r="DXN40" s="56"/>
      <c r="DXO40" s="56"/>
      <c r="DXP40" s="56"/>
      <c r="DXQ40" s="56"/>
      <c r="DXR40" s="56"/>
      <c r="DXS40" s="56"/>
      <c r="DXT40" s="56"/>
      <c r="DXU40" s="56"/>
      <c r="DXV40" s="56"/>
      <c r="DXW40" s="56"/>
      <c r="DXX40" s="56"/>
      <c r="DXY40" s="56"/>
      <c r="DXZ40" s="56"/>
      <c r="DYA40" s="56"/>
      <c r="DYB40" s="56"/>
      <c r="DYC40" s="56"/>
      <c r="DYD40" s="56"/>
      <c r="DYE40" s="56"/>
      <c r="DYF40" s="56"/>
      <c r="DYG40" s="56"/>
      <c r="DYH40" s="56"/>
      <c r="DYI40" s="56"/>
      <c r="DYJ40" s="56"/>
      <c r="DYK40" s="56"/>
      <c r="DYL40" s="56"/>
      <c r="DYM40" s="56"/>
      <c r="DYN40" s="56"/>
      <c r="DYO40" s="56"/>
      <c r="DYP40" s="56"/>
      <c r="DYQ40" s="56"/>
      <c r="DYR40" s="56"/>
      <c r="DYS40" s="56"/>
      <c r="DYT40" s="56"/>
      <c r="DYU40" s="56"/>
      <c r="DYV40" s="56"/>
      <c r="DYW40" s="56"/>
      <c r="DYX40" s="56"/>
      <c r="DYY40" s="56"/>
      <c r="DYZ40" s="56"/>
      <c r="DZA40" s="56"/>
      <c r="DZB40" s="56"/>
      <c r="DZC40" s="56"/>
      <c r="DZD40" s="56"/>
      <c r="DZE40" s="56"/>
      <c r="DZF40" s="56"/>
      <c r="DZG40" s="56"/>
      <c r="DZH40" s="56"/>
      <c r="DZI40" s="56"/>
      <c r="DZJ40" s="56"/>
      <c r="DZK40" s="56"/>
      <c r="DZL40" s="56"/>
      <c r="DZM40" s="56"/>
      <c r="DZN40" s="56"/>
      <c r="DZO40" s="56"/>
      <c r="DZP40" s="56"/>
      <c r="DZQ40" s="56"/>
      <c r="DZR40" s="56"/>
      <c r="DZS40" s="56"/>
      <c r="DZT40" s="56"/>
      <c r="DZU40" s="56"/>
      <c r="DZV40" s="56"/>
      <c r="DZW40" s="56"/>
      <c r="DZX40" s="56"/>
      <c r="DZY40" s="56"/>
      <c r="DZZ40" s="56"/>
      <c r="EAA40" s="56"/>
      <c r="EAB40" s="56"/>
      <c r="EAC40" s="56"/>
      <c r="EAD40" s="56"/>
      <c r="EAE40" s="56"/>
      <c r="EAF40" s="56"/>
      <c r="EAG40" s="56"/>
      <c r="EAH40" s="56"/>
      <c r="EAI40" s="56"/>
      <c r="EAJ40" s="56"/>
      <c r="EAK40" s="56"/>
      <c r="EAL40" s="56"/>
      <c r="EAM40" s="56"/>
      <c r="EAN40" s="56"/>
      <c r="EAO40" s="56"/>
      <c r="EAP40" s="56"/>
      <c r="EAQ40" s="56"/>
      <c r="EAR40" s="56"/>
      <c r="EAS40" s="56"/>
      <c r="EAT40" s="56"/>
      <c r="EAU40" s="56"/>
      <c r="EAV40" s="56"/>
      <c r="EAW40" s="56"/>
      <c r="EAX40" s="56"/>
      <c r="EAY40" s="56"/>
      <c r="EAZ40" s="56"/>
      <c r="EBA40" s="56"/>
      <c r="EBB40" s="56"/>
      <c r="EBC40" s="56"/>
      <c r="EBD40" s="56"/>
      <c r="EBE40" s="56"/>
      <c r="EBF40" s="56"/>
      <c r="EBG40" s="56"/>
      <c r="EBH40" s="56"/>
      <c r="EBI40" s="56"/>
      <c r="EBJ40" s="56"/>
      <c r="EBK40" s="56"/>
      <c r="EBL40" s="56"/>
      <c r="EBM40" s="56"/>
      <c r="EBN40" s="56"/>
      <c r="EBO40" s="56"/>
      <c r="EBP40" s="56"/>
      <c r="EBQ40" s="56"/>
      <c r="EBR40" s="56"/>
      <c r="EBS40" s="56"/>
      <c r="EBT40" s="56"/>
      <c r="EBU40" s="56"/>
      <c r="EBV40" s="56"/>
      <c r="EBW40" s="56"/>
      <c r="EBX40" s="56"/>
      <c r="EBY40" s="56"/>
      <c r="EBZ40" s="56"/>
      <c r="ECA40" s="56"/>
      <c r="ECB40" s="56"/>
      <c r="ECC40" s="56"/>
      <c r="ECD40" s="56"/>
      <c r="ECE40" s="56"/>
      <c r="ECF40" s="56"/>
      <c r="ECG40" s="56"/>
      <c r="ECH40" s="56"/>
      <c r="ECI40" s="56"/>
      <c r="ECJ40" s="56"/>
      <c r="ECK40" s="56"/>
      <c r="ECL40" s="56"/>
      <c r="ECM40" s="56"/>
      <c r="ECN40" s="56"/>
      <c r="ECO40" s="56"/>
      <c r="ECP40" s="56"/>
      <c r="ECQ40" s="56"/>
      <c r="ECR40" s="56"/>
      <c r="ECS40" s="56"/>
      <c r="ECT40" s="56"/>
      <c r="ECU40" s="56"/>
      <c r="ECV40" s="56"/>
      <c r="ECW40" s="56"/>
      <c r="ECX40" s="56"/>
      <c r="ECY40" s="56"/>
      <c r="ECZ40" s="56"/>
      <c r="EDA40" s="56"/>
      <c r="EDB40" s="56"/>
      <c r="EDC40" s="56"/>
      <c r="EDD40" s="56"/>
      <c r="EDE40" s="56"/>
      <c r="EDF40" s="56"/>
      <c r="EDG40" s="56"/>
      <c r="EDH40" s="56"/>
      <c r="EDI40" s="56"/>
      <c r="EDJ40" s="56"/>
      <c r="EDK40" s="56"/>
      <c r="EDL40" s="56"/>
      <c r="EDM40" s="56"/>
      <c r="EDN40" s="56"/>
      <c r="EDO40" s="56"/>
      <c r="EDP40" s="56"/>
      <c r="EDQ40" s="56"/>
      <c r="EDR40" s="56"/>
      <c r="EDS40" s="56"/>
      <c r="EDT40" s="56"/>
      <c r="EDU40" s="56"/>
      <c r="EDV40" s="56"/>
      <c r="EDW40" s="56"/>
      <c r="EDX40" s="56"/>
      <c r="EDY40" s="56"/>
      <c r="EDZ40" s="56"/>
      <c r="EEA40" s="56"/>
      <c r="EEB40" s="56"/>
      <c r="EEC40" s="56"/>
      <c r="EED40" s="56"/>
      <c r="EEE40" s="56"/>
      <c r="EEF40" s="56"/>
      <c r="EEG40" s="56"/>
      <c r="EEH40" s="56"/>
      <c r="EEI40" s="56"/>
      <c r="EEJ40" s="56"/>
      <c r="EEK40" s="56"/>
      <c r="EEL40" s="56"/>
      <c r="EEM40" s="56"/>
      <c r="EEN40" s="56"/>
      <c r="EEO40" s="56"/>
      <c r="EEP40" s="56"/>
      <c r="EEQ40" s="56"/>
      <c r="EER40" s="56"/>
      <c r="EES40" s="56"/>
      <c r="EET40" s="56"/>
      <c r="EEU40" s="56"/>
      <c r="EEV40" s="56"/>
      <c r="EEW40" s="56"/>
      <c r="EEX40" s="56"/>
      <c r="EEY40" s="56"/>
      <c r="EEZ40" s="56"/>
      <c r="EFA40" s="56"/>
      <c r="EFB40" s="56"/>
      <c r="EFC40" s="56"/>
      <c r="EFD40" s="56"/>
      <c r="EFE40" s="56"/>
      <c r="EFF40" s="56"/>
      <c r="EFG40" s="56"/>
      <c r="EFH40" s="56"/>
      <c r="EFI40" s="56"/>
      <c r="EFJ40" s="56"/>
      <c r="EFK40" s="56"/>
      <c r="EFL40" s="56"/>
      <c r="EFM40" s="56"/>
      <c r="EFN40" s="56"/>
      <c r="EFO40" s="56"/>
      <c r="EFP40" s="56"/>
      <c r="EFQ40" s="56"/>
      <c r="EFR40" s="56"/>
      <c r="EFS40" s="56"/>
      <c r="EFT40" s="56"/>
      <c r="EFU40" s="56"/>
      <c r="EFV40" s="56"/>
      <c r="EFW40" s="56"/>
      <c r="EFX40" s="56"/>
      <c r="EFY40" s="56"/>
      <c r="EFZ40" s="56"/>
      <c r="EGA40" s="56"/>
      <c r="EGB40" s="56"/>
      <c r="EGC40" s="56"/>
      <c r="EGD40" s="56"/>
      <c r="EGE40" s="56"/>
      <c r="EGF40" s="56"/>
      <c r="EGG40" s="56"/>
      <c r="EGH40" s="56"/>
      <c r="EGI40" s="56"/>
      <c r="EGJ40" s="56"/>
      <c r="EGK40" s="56"/>
      <c r="EGL40" s="56"/>
      <c r="EGM40" s="56"/>
      <c r="EGN40" s="56"/>
      <c r="EGO40" s="56"/>
      <c r="EGP40" s="56"/>
      <c r="EGQ40" s="56"/>
      <c r="EGR40" s="56"/>
      <c r="EGS40" s="56"/>
      <c r="EGT40" s="56"/>
      <c r="EGU40" s="56"/>
      <c r="EGV40" s="56"/>
      <c r="EGW40" s="56"/>
      <c r="EGX40" s="56"/>
      <c r="EGY40" s="56"/>
      <c r="EGZ40" s="56"/>
      <c r="EHA40" s="56"/>
      <c r="EHB40" s="56"/>
      <c r="EHC40" s="56"/>
      <c r="EHD40" s="56"/>
      <c r="EHE40" s="56"/>
      <c r="EHF40" s="56"/>
      <c r="EHG40" s="56"/>
      <c r="EHH40" s="56"/>
      <c r="EHI40" s="56"/>
      <c r="EHJ40" s="56"/>
      <c r="EHK40" s="56"/>
      <c r="EHL40" s="56"/>
      <c r="EHM40" s="56"/>
      <c r="EHN40" s="56"/>
      <c r="EHO40" s="56"/>
      <c r="EHP40" s="56"/>
      <c r="EHQ40" s="56"/>
      <c r="EHR40" s="56"/>
      <c r="EHS40" s="56"/>
      <c r="EHT40" s="56"/>
      <c r="EHU40" s="56"/>
      <c r="EHV40" s="56"/>
      <c r="EHW40" s="56"/>
      <c r="EHX40" s="56"/>
      <c r="EHY40" s="56"/>
      <c r="EHZ40" s="56"/>
      <c r="EIA40" s="56"/>
      <c r="EIB40" s="56"/>
      <c r="EIC40" s="56"/>
      <c r="EID40" s="56"/>
      <c r="EIE40" s="56"/>
      <c r="EIF40" s="56"/>
      <c r="EIG40" s="56"/>
      <c r="EIH40" s="56"/>
      <c r="EII40" s="56"/>
      <c r="EIJ40" s="56"/>
      <c r="EIK40" s="56"/>
      <c r="EIL40" s="56"/>
      <c r="EIM40" s="56"/>
      <c r="EIN40" s="56"/>
      <c r="EIO40" s="56"/>
      <c r="EIP40" s="56"/>
      <c r="EIQ40" s="56"/>
      <c r="EIR40" s="56"/>
      <c r="EIS40" s="56"/>
      <c r="EIT40" s="56"/>
      <c r="EIU40" s="56"/>
      <c r="EIV40" s="56"/>
      <c r="EIW40" s="56"/>
      <c r="EIX40" s="56"/>
      <c r="EIY40" s="56"/>
      <c r="EIZ40" s="56"/>
      <c r="EJA40" s="56"/>
      <c r="EJB40" s="56"/>
      <c r="EJC40" s="56"/>
      <c r="EJD40" s="56"/>
      <c r="EJE40" s="56"/>
      <c r="EJF40" s="56"/>
      <c r="EJG40" s="56"/>
      <c r="EJH40" s="56"/>
      <c r="EJI40" s="56"/>
      <c r="EJJ40" s="56"/>
      <c r="EJK40" s="56"/>
      <c r="EJL40" s="56"/>
      <c r="EJM40" s="56"/>
      <c r="EJN40" s="56"/>
      <c r="EJO40" s="56"/>
      <c r="EJP40" s="56"/>
      <c r="EJQ40" s="56"/>
      <c r="EJR40" s="56"/>
      <c r="EJS40" s="56"/>
      <c r="EJT40" s="56"/>
      <c r="EJU40" s="56"/>
      <c r="EJV40" s="56"/>
      <c r="EJW40" s="56"/>
      <c r="EJX40" s="56"/>
      <c r="EJY40" s="56"/>
      <c r="EJZ40" s="56"/>
      <c r="EKA40" s="56"/>
      <c r="EKB40" s="56"/>
      <c r="EKC40" s="56"/>
      <c r="EKD40" s="56"/>
      <c r="EKE40" s="56"/>
      <c r="EKF40" s="56"/>
      <c r="EKG40" s="56"/>
      <c r="EKH40" s="56"/>
      <c r="EKI40" s="56"/>
      <c r="EKJ40" s="56"/>
      <c r="EKK40" s="56"/>
      <c r="EKL40" s="56"/>
      <c r="EKM40" s="56"/>
      <c r="EKN40" s="56"/>
      <c r="EKO40" s="56"/>
      <c r="EKP40" s="56"/>
      <c r="EKQ40" s="56"/>
      <c r="EKR40" s="56"/>
      <c r="EKS40" s="56"/>
      <c r="EKT40" s="56"/>
      <c r="EKU40" s="56"/>
      <c r="EKV40" s="56"/>
      <c r="EKW40" s="56"/>
      <c r="EKX40" s="56"/>
      <c r="EKY40" s="56"/>
      <c r="EKZ40" s="56"/>
      <c r="ELA40" s="56"/>
      <c r="ELB40" s="56"/>
      <c r="ELC40" s="56"/>
      <c r="ELD40" s="56"/>
      <c r="ELE40" s="56"/>
      <c r="ELF40" s="56"/>
      <c r="ELG40" s="56"/>
      <c r="ELH40" s="56"/>
      <c r="ELI40" s="56"/>
      <c r="ELJ40" s="56"/>
      <c r="ELK40" s="56"/>
      <c r="ELL40" s="56"/>
      <c r="ELM40" s="56"/>
      <c r="ELN40" s="56"/>
      <c r="ELO40" s="56"/>
      <c r="ELP40" s="56"/>
      <c r="ELQ40" s="56"/>
      <c r="ELR40" s="56"/>
      <c r="ELS40" s="56"/>
      <c r="ELT40" s="56"/>
      <c r="ELU40" s="56"/>
      <c r="ELV40" s="56"/>
      <c r="ELW40" s="56"/>
      <c r="ELX40" s="56"/>
      <c r="ELY40" s="56"/>
      <c r="ELZ40" s="56"/>
      <c r="EMA40" s="56"/>
      <c r="EMB40" s="56"/>
      <c r="EMC40" s="56"/>
      <c r="EMD40" s="56"/>
      <c r="EME40" s="56"/>
      <c r="EMF40" s="56"/>
      <c r="EMG40" s="56"/>
      <c r="EMH40" s="56"/>
      <c r="EMI40" s="56"/>
      <c r="EMJ40" s="56"/>
      <c r="EMK40" s="56"/>
      <c r="EML40" s="56"/>
      <c r="EMM40" s="56"/>
      <c r="EMN40" s="56"/>
      <c r="EMO40" s="56"/>
      <c r="EMP40" s="56"/>
      <c r="EMQ40" s="56"/>
      <c r="EMR40" s="56"/>
      <c r="EMS40" s="56"/>
      <c r="EMT40" s="56"/>
      <c r="EMU40" s="56"/>
      <c r="EMV40" s="56"/>
      <c r="EMW40" s="56"/>
      <c r="EMX40" s="56"/>
      <c r="EMY40" s="56"/>
      <c r="EMZ40" s="56"/>
      <c r="ENA40" s="56"/>
      <c r="ENB40" s="56"/>
      <c r="ENC40" s="56"/>
      <c r="END40" s="56"/>
      <c r="ENE40" s="56"/>
      <c r="ENF40" s="56"/>
      <c r="ENG40" s="56"/>
      <c r="ENH40" s="56"/>
      <c r="ENI40" s="56"/>
      <c r="ENJ40" s="56"/>
      <c r="ENK40" s="56"/>
      <c r="ENL40" s="56"/>
      <c r="ENM40" s="56"/>
      <c r="ENN40" s="56"/>
      <c r="ENO40" s="56"/>
      <c r="ENP40" s="56"/>
      <c r="ENQ40" s="56"/>
      <c r="ENR40" s="56"/>
      <c r="ENS40" s="56"/>
      <c r="ENT40" s="56"/>
      <c r="ENU40" s="56"/>
      <c r="ENV40" s="56"/>
      <c r="ENW40" s="56"/>
      <c r="ENX40" s="56"/>
      <c r="ENY40" s="56"/>
      <c r="ENZ40" s="56"/>
      <c r="EOA40" s="56"/>
      <c r="EOB40" s="56"/>
      <c r="EOC40" s="56"/>
      <c r="EOD40" s="56"/>
      <c r="EOE40" s="56"/>
      <c r="EOF40" s="56"/>
      <c r="EOG40" s="56"/>
      <c r="EOH40" s="56"/>
      <c r="EOI40" s="56"/>
      <c r="EOJ40" s="56"/>
      <c r="EOK40" s="56"/>
      <c r="EOL40" s="56"/>
      <c r="EOM40" s="56"/>
      <c r="EON40" s="56"/>
      <c r="EOO40" s="56"/>
      <c r="EOP40" s="56"/>
      <c r="EOQ40" s="56"/>
      <c r="EOR40" s="56"/>
      <c r="EOS40" s="56"/>
      <c r="EOT40" s="56"/>
      <c r="EOU40" s="56"/>
      <c r="EOV40" s="56"/>
      <c r="EOW40" s="56"/>
      <c r="EOX40" s="56"/>
      <c r="EOY40" s="56"/>
      <c r="EOZ40" s="56"/>
      <c r="EPA40" s="56"/>
      <c r="EPB40" s="56"/>
      <c r="EPC40" s="56"/>
      <c r="EPD40" s="56"/>
      <c r="EPE40" s="56"/>
      <c r="EPF40" s="56"/>
      <c r="EPG40" s="56"/>
      <c r="EPH40" s="56"/>
      <c r="EPI40" s="56"/>
      <c r="EPJ40" s="56"/>
      <c r="EPK40" s="56"/>
      <c r="EPL40" s="56"/>
      <c r="EPM40" s="56"/>
      <c r="EPN40" s="56"/>
      <c r="EPO40" s="56"/>
      <c r="EPP40" s="56"/>
      <c r="EPQ40" s="56"/>
      <c r="EPR40" s="56"/>
      <c r="EPS40" s="56"/>
      <c r="EPT40" s="56"/>
      <c r="EPU40" s="56"/>
      <c r="EPV40" s="56"/>
      <c r="EPW40" s="56"/>
      <c r="EPX40" s="56"/>
      <c r="EPY40" s="56"/>
      <c r="EPZ40" s="56"/>
      <c r="EQA40" s="56"/>
      <c r="EQB40" s="56"/>
      <c r="EQC40" s="56"/>
      <c r="EQD40" s="56"/>
      <c r="EQE40" s="56"/>
      <c r="EQF40" s="56"/>
      <c r="EQG40" s="56"/>
      <c r="EQH40" s="56"/>
      <c r="EQI40" s="56"/>
      <c r="EQJ40" s="56"/>
      <c r="EQK40" s="56"/>
      <c r="EQL40" s="56"/>
      <c r="EQM40" s="56"/>
      <c r="EQN40" s="56"/>
      <c r="EQO40" s="56"/>
      <c r="EQP40" s="56"/>
      <c r="EQQ40" s="56"/>
      <c r="EQR40" s="56"/>
      <c r="EQS40" s="56"/>
      <c r="EQT40" s="56"/>
      <c r="EQU40" s="56"/>
      <c r="EQV40" s="56"/>
      <c r="EQW40" s="56"/>
      <c r="EQX40" s="56"/>
      <c r="EQY40" s="56"/>
      <c r="EQZ40" s="56"/>
      <c r="ERA40" s="56"/>
      <c r="ERB40" s="56"/>
      <c r="ERC40" s="56"/>
      <c r="ERD40" s="56"/>
      <c r="ERE40" s="56"/>
      <c r="ERF40" s="56"/>
      <c r="ERG40" s="56"/>
      <c r="ERH40" s="56"/>
      <c r="ERI40" s="56"/>
      <c r="ERJ40" s="56"/>
      <c r="ERK40" s="56"/>
      <c r="ERL40" s="56"/>
      <c r="ERM40" s="56"/>
      <c r="ERN40" s="56"/>
      <c r="ERO40" s="56"/>
      <c r="ERP40" s="56"/>
      <c r="ERQ40" s="56"/>
      <c r="ERR40" s="56"/>
      <c r="ERS40" s="56"/>
      <c r="ERT40" s="56"/>
      <c r="ERU40" s="56"/>
      <c r="ERV40" s="56"/>
      <c r="ERW40" s="56"/>
      <c r="ERX40" s="56"/>
      <c r="ERY40" s="56"/>
      <c r="ERZ40" s="56"/>
      <c r="ESA40" s="56"/>
      <c r="ESB40" s="56"/>
      <c r="ESC40" s="56"/>
      <c r="ESD40" s="56"/>
      <c r="ESE40" s="56"/>
      <c r="ESF40" s="56"/>
      <c r="ESG40" s="56"/>
      <c r="ESH40" s="56"/>
      <c r="ESI40" s="56"/>
      <c r="ESJ40" s="56"/>
      <c r="ESK40" s="56"/>
      <c r="ESL40" s="56"/>
      <c r="ESM40" s="56"/>
      <c r="ESN40" s="56"/>
      <c r="ESO40" s="56"/>
      <c r="ESP40" s="56"/>
      <c r="ESQ40" s="56"/>
      <c r="ESR40" s="56"/>
      <c r="ESS40" s="56"/>
      <c r="EST40" s="56"/>
      <c r="ESU40" s="56"/>
      <c r="ESV40" s="56"/>
      <c r="ESW40" s="56"/>
      <c r="ESX40" s="56"/>
      <c r="ESY40" s="56"/>
      <c r="ESZ40" s="56"/>
      <c r="ETA40" s="56"/>
      <c r="ETB40" s="56"/>
      <c r="ETC40" s="56"/>
      <c r="ETD40" s="56"/>
      <c r="ETE40" s="56"/>
      <c r="ETF40" s="56"/>
      <c r="ETG40" s="56"/>
      <c r="ETH40" s="56"/>
      <c r="ETI40" s="56"/>
      <c r="ETJ40" s="56"/>
      <c r="ETK40" s="56"/>
      <c r="ETL40" s="56"/>
      <c r="ETM40" s="56"/>
      <c r="ETN40" s="56"/>
      <c r="ETO40" s="56"/>
      <c r="ETP40" s="56"/>
      <c r="ETQ40" s="56"/>
      <c r="ETR40" s="56"/>
      <c r="ETS40" s="56"/>
      <c r="ETT40" s="56"/>
      <c r="ETU40" s="56"/>
      <c r="ETV40" s="56"/>
      <c r="ETW40" s="56"/>
      <c r="ETX40" s="56"/>
      <c r="ETY40" s="56"/>
      <c r="ETZ40" s="56"/>
      <c r="EUA40" s="56"/>
      <c r="EUB40" s="56"/>
      <c r="EUC40" s="56"/>
      <c r="EUD40" s="56"/>
      <c r="EUE40" s="56"/>
      <c r="EUF40" s="56"/>
      <c r="EUG40" s="56"/>
      <c r="EUH40" s="56"/>
      <c r="EUI40" s="56"/>
      <c r="EUJ40" s="56"/>
      <c r="EUK40" s="56"/>
      <c r="EUL40" s="56"/>
      <c r="EUM40" s="56"/>
      <c r="EUN40" s="56"/>
      <c r="EUO40" s="56"/>
      <c r="EUP40" s="56"/>
      <c r="EUQ40" s="56"/>
      <c r="EUR40" s="56"/>
      <c r="EUS40" s="56"/>
      <c r="EUT40" s="56"/>
      <c r="EUU40" s="56"/>
      <c r="EUV40" s="56"/>
      <c r="EUW40" s="56"/>
      <c r="EUX40" s="56"/>
      <c r="EUY40" s="56"/>
      <c r="EUZ40" s="56"/>
      <c r="EVA40" s="56"/>
      <c r="EVB40" s="56"/>
      <c r="EVC40" s="56"/>
      <c r="EVD40" s="56"/>
      <c r="EVE40" s="56"/>
      <c r="EVF40" s="56"/>
      <c r="EVG40" s="56"/>
      <c r="EVH40" s="56"/>
      <c r="EVI40" s="56"/>
      <c r="EVJ40" s="56"/>
      <c r="EVK40" s="56"/>
      <c r="EVL40" s="56"/>
      <c r="EVM40" s="56"/>
      <c r="EVN40" s="56"/>
      <c r="EVO40" s="56"/>
      <c r="EVP40" s="56"/>
      <c r="EVQ40" s="56"/>
      <c r="EVR40" s="56"/>
      <c r="EVS40" s="56"/>
      <c r="EVT40" s="56"/>
      <c r="EVU40" s="56"/>
      <c r="EVV40" s="56"/>
      <c r="EVW40" s="56"/>
      <c r="EVX40" s="56"/>
      <c r="EVY40" s="56"/>
      <c r="EVZ40" s="56"/>
      <c r="EWA40" s="56"/>
      <c r="EWB40" s="56"/>
      <c r="EWC40" s="56"/>
      <c r="EWD40" s="56"/>
      <c r="EWE40" s="56"/>
      <c r="EWF40" s="56"/>
      <c r="EWG40" s="56"/>
      <c r="EWH40" s="56"/>
      <c r="EWI40" s="56"/>
      <c r="EWJ40" s="56"/>
      <c r="EWK40" s="56"/>
      <c r="EWL40" s="56"/>
      <c r="EWM40" s="56"/>
      <c r="EWN40" s="56"/>
      <c r="EWO40" s="56"/>
      <c r="EWP40" s="56"/>
      <c r="EWQ40" s="56"/>
      <c r="EWR40" s="56"/>
      <c r="EWS40" s="56"/>
      <c r="EWT40" s="56"/>
      <c r="EWU40" s="56"/>
      <c r="EWV40" s="56"/>
      <c r="EWW40" s="56"/>
      <c r="EWX40" s="56"/>
      <c r="EWY40" s="56"/>
      <c r="EWZ40" s="56"/>
      <c r="EXA40" s="56"/>
      <c r="EXB40" s="56"/>
      <c r="EXC40" s="56"/>
      <c r="EXD40" s="56"/>
      <c r="EXE40" s="56"/>
      <c r="EXF40" s="56"/>
      <c r="EXG40" s="56"/>
      <c r="EXH40" s="56"/>
      <c r="EXI40" s="56"/>
      <c r="EXJ40" s="56"/>
      <c r="EXK40" s="56"/>
      <c r="EXL40" s="56"/>
      <c r="EXM40" s="56"/>
      <c r="EXN40" s="56"/>
      <c r="EXO40" s="56"/>
      <c r="EXP40" s="56"/>
      <c r="EXQ40" s="56"/>
      <c r="EXR40" s="56"/>
      <c r="EXS40" s="56"/>
      <c r="EXT40" s="56"/>
      <c r="EXU40" s="56"/>
      <c r="EXV40" s="56"/>
      <c r="EXW40" s="56"/>
      <c r="EXX40" s="56"/>
      <c r="EXY40" s="56"/>
      <c r="EXZ40" s="56"/>
      <c r="EYA40" s="56"/>
      <c r="EYB40" s="56"/>
      <c r="EYC40" s="56"/>
      <c r="EYD40" s="56"/>
      <c r="EYE40" s="56"/>
      <c r="EYF40" s="56"/>
      <c r="EYG40" s="56"/>
      <c r="EYH40" s="56"/>
      <c r="EYI40" s="56"/>
      <c r="EYJ40" s="56"/>
      <c r="EYK40" s="56"/>
      <c r="EYL40" s="56"/>
      <c r="EYM40" s="56"/>
      <c r="EYN40" s="56"/>
      <c r="EYO40" s="56"/>
      <c r="EYP40" s="56"/>
      <c r="EYQ40" s="56"/>
      <c r="EYR40" s="56"/>
      <c r="EYS40" s="56"/>
      <c r="EYT40" s="56"/>
      <c r="EYU40" s="56"/>
      <c r="EYV40" s="56"/>
      <c r="EYW40" s="56"/>
      <c r="EYX40" s="56"/>
      <c r="EYY40" s="56"/>
      <c r="EYZ40" s="56"/>
      <c r="EZA40" s="56"/>
      <c r="EZB40" s="56"/>
      <c r="EZC40" s="56"/>
      <c r="EZD40" s="56"/>
      <c r="EZE40" s="56"/>
      <c r="EZF40" s="56"/>
      <c r="EZG40" s="56"/>
      <c r="EZH40" s="56"/>
      <c r="EZI40" s="56"/>
      <c r="EZJ40" s="56"/>
      <c r="EZK40" s="56"/>
      <c r="EZL40" s="56"/>
      <c r="EZM40" s="56"/>
      <c r="EZN40" s="56"/>
      <c r="EZO40" s="56"/>
      <c r="EZP40" s="56"/>
      <c r="EZQ40" s="56"/>
      <c r="EZR40" s="56"/>
      <c r="EZS40" s="56"/>
      <c r="EZT40" s="56"/>
      <c r="EZU40" s="56"/>
      <c r="EZV40" s="56"/>
      <c r="EZW40" s="56"/>
      <c r="EZX40" s="56"/>
      <c r="EZY40" s="56"/>
      <c r="EZZ40" s="56"/>
      <c r="FAA40" s="56"/>
      <c r="FAB40" s="56"/>
      <c r="FAC40" s="56"/>
      <c r="FAD40" s="56"/>
      <c r="FAE40" s="56"/>
      <c r="FAF40" s="56"/>
      <c r="FAG40" s="56"/>
      <c r="FAH40" s="56"/>
      <c r="FAI40" s="56"/>
      <c r="FAJ40" s="56"/>
      <c r="FAK40" s="56"/>
      <c r="FAL40" s="56"/>
      <c r="FAM40" s="56"/>
      <c r="FAN40" s="56"/>
      <c r="FAO40" s="56"/>
      <c r="FAP40" s="56"/>
      <c r="FAQ40" s="56"/>
      <c r="FAR40" s="56"/>
      <c r="FAS40" s="56"/>
      <c r="FAT40" s="56"/>
      <c r="FAU40" s="56"/>
      <c r="FAV40" s="56"/>
      <c r="FAW40" s="56"/>
      <c r="FAX40" s="56"/>
      <c r="FAY40" s="56"/>
      <c r="FAZ40" s="56"/>
      <c r="FBA40" s="56"/>
      <c r="FBB40" s="56"/>
      <c r="FBC40" s="56"/>
      <c r="FBD40" s="56"/>
      <c r="FBE40" s="56"/>
      <c r="FBF40" s="56"/>
      <c r="FBG40" s="56"/>
      <c r="FBH40" s="56"/>
      <c r="FBI40" s="56"/>
      <c r="FBJ40" s="56"/>
      <c r="FBK40" s="56"/>
      <c r="FBL40" s="56"/>
      <c r="FBM40" s="56"/>
      <c r="FBN40" s="56"/>
      <c r="FBO40" s="56"/>
      <c r="FBP40" s="56"/>
      <c r="FBQ40" s="56"/>
      <c r="FBR40" s="56"/>
      <c r="FBS40" s="56"/>
      <c r="FBT40" s="56"/>
      <c r="FBU40" s="56"/>
      <c r="FBV40" s="56"/>
      <c r="FBW40" s="56"/>
      <c r="FBX40" s="56"/>
      <c r="FBY40" s="56"/>
      <c r="FBZ40" s="56"/>
      <c r="FCA40" s="56"/>
      <c r="FCB40" s="56"/>
      <c r="FCC40" s="56"/>
      <c r="FCD40" s="56"/>
      <c r="FCE40" s="56"/>
      <c r="FCF40" s="56"/>
      <c r="FCG40" s="56"/>
      <c r="FCH40" s="56"/>
      <c r="FCI40" s="56"/>
      <c r="FCJ40" s="56"/>
      <c r="FCK40" s="56"/>
      <c r="FCL40" s="56"/>
      <c r="FCM40" s="56"/>
      <c r="FCN40" s="56"/>
      <c r="FCO40" s="56"/>
      <c r="FCP40" s="56"/>
      <c r="FCQ40" s="56"/>
      <c r="FCR40" s="56"/>
      <c r="FCS40" s="56"/>
      <c r="FCT40" s="56"/>
      <c r="FCU40" s="56"/>
      <c r="FCV40" s="56"/>
      <c r="FCW40" s="56"/>
      <c r="FCX40" s="56"/>
      <c r="FCY40" s="56"/>
      <c r="FCZ40" s="56"/>
      <c r="FDA40" s="56"/>
      <c r="FDB40" s="56"/>
      <c r="FDC40" s="56"/>
      <c r="FDD40" s="56"/>
      <c r="FDE40" s="56"/>
      <c r="FDF40" s="56"/>
      <c r="FDG40" s="56"/>
      <c r="FDH40" s="56"/>
      <c r="FDI40" s="56"/>
      <c r="FDJ40" s="56"/>
      <c r="FDK40" s="56"/>
      <c r="FDL40" s="56"/>
      <c r="FDM40" s="56"/>
      <c r="FDN40" s="56"/>
      <c r="FDO40" s="56"/>
      <c r="FDP40" s="56"/>
      <c r="FDQ40" s="56"/>
      <c r="FDR40" s="56"/>
      <c r="FDS40" s="56"/>
      <c r="FDT40" s="56"/>
      <c r="FDU40" s="56"/>
      <c r="FDV40" s="56"/>
      <c r="FDW40" s="56"/>
      <c r="FDX40" s="56"/>
      <c r="FDY40" s="56"/>
      <c r="FDZ40" s="56"/>
      <c r="FEA40" s="56"/>
      <c r="FEB40" s="56"/>
      <c r="FEC40" s="56"/>
      <c r="FED40" s="56"/>
      <c r="FEE40" s="56"/>
      <c r="FEF40" s="56"/>
      <c r="FEG40" s="56"/>
      <c r="FEH40" s="56"/>
      <c r="FEI40" s="56"/>
      <c r="FEJ40" s="56"/>
      <c r="FEK40" s="56"/>
      <c r="FEL40" s="56"/>
      <c r="FEM40" s="56"/>
      <c r="FEN40" s="56"/>
      <c r="FEO40" s="56"/>
      <c r="FEP40" s="56"/>
      <c r="FEQ40" s="56"/>
      <c r="FER40" s="56"/>
      <c r="FES40" s="56"/>
      <c r="FET40" s="56"/>
      <c r="FEU40" s="56"/>
      <c r="FEV40" s="56"/>
      <c r="FEW40" s="56"/>
      <c r="FEX40" s="56"/>
      <c r="FEY40" s="56"/>
      <c r="FEZ40" s="56"/>
      <c r="FFA40" s="56"/>
      <c r="FFB40" s="56"/>
      <c r="FFC40" s="56"/>
      <c r="FFD40" s="56"/>
      <c r="FFE40" s="56"/>
      <c r="FFF40" s="56"/>
      <c r="FFG40" s="56"/>
      <c r="FFH40" s="56"/>
      <c r="FFI40" s="56"/>
      <c r="FFJ40" s="56"/>
      <c r="FFK40" s="56"/>
      <c r="FFL40" s="56"/>
      <c r="FFM40" s="56"/>
      <c r="FFN40" s="56"/>
      <c r="FFO40" s="56"/>
      <c r="FFP40" s="56"/>
      <c r="FFQ40" s="56"/>
      <c r="FFR40" s="56"/>
      <c r="FFS40" s="56"/>
      <c r="FFT40" s="56"/>
      <c r="FFU40" s="56"/>
      <c r="FFV40" s="56"/>
      <c r="FFW40" s="56"/>
      <c r="FFX40" s="56"/>
      <c r="FFY40" s="56"/>
      <c r="FFZ40" s="56"/>
      <c r="FGA40" s="56"/>
      <c r="FGB40" s="56"/>
      <c r="FGC40" s="56"/>
      <c r="FGD40" s="56"/>
      <c r="FGE40" s="56"/>
      <c r="FGF40" s="56"/>
      <c r="FGG40" s="56"/>
      <c r="FGH40" s="56"/>
      <c r="FGI40" s="56"/>
      <c r="FGJ40" s="56"/>
      <c r="FGK40" s="56"/>
      <c r="FGL40" s="56"/>
      <c r="FGM40" s="56"/>
      <c r="FGN40" s="56"/>
      <c r="FGO40" s="56"/>
      <c r="FGP40" s="56"/>
      <c r="FGQ40" s="56"/>
      <c r="FGR40" s="56"/>
      <c r="FGS40" s="56"/>
      <c r="FGT40" s="56"/>
      <c r="FGU40" s="56"/>
      <c r="FGV40" s="56"/>
      <c r="FGW40" s="56"/>
      <c r="FGX40" s="56"/>
      <c r="FGY40" s="56"/>
      <c r="FGZ40" s="56"/>
      <c r="FHA40" s="56"/>
      <c r="FHB40" s="56"/>
      <c r="FHC40" s="56"/>
      <c r="FHD40" s="56"/>
      <c r="FHE40" s="56"/>
      <c r="FHF40" s="56"/>
      <c r="FHG40" s="56"/>
      <c r="FHH40" s="56"/>
      <c r="FHI40" s="56"/>
      <c r="FHJ40" s="56"/>
      <c r="FHK40" s="56"/>
      <c r="FHL40" s="56"/>
      <c r="FHM40" s="56"/>
      <c r="FHN40" s="56"/>
      <c r="FHO40" s="56"/>
      <c r="FHP40" s="56"/>
      <c r="FHQ40" s="56"/>
      <c r="FHR40" s="56"/>
      <c r="FHS40" s="56"/>
      <c r="FHT40" s="56"/>
      <c r="FHU40" s="56"/>
      <c r="FHV40" s="56"/>
      <c r="FHW40" s="56"/>
      <c r="FHX40" s="56"/>
      <c r="FHY40" s="56"/>
      <c r="FHZ40" s="56"/>
      <c r="FIA40" s="56"/>
      <c r="FIB40" s="56"/>
      <c r="FIC40" s="56"/>
      <c r="FID40" s="56"/>
      <c r="FIE40" s="56"/>
      <c r="FIF40" s="56"/>
      <c r="FIG40" s="56"/>
      <c r="FIH40" s="56"/>
      <c r="FII40" s="56"/>
      <c r="FIJ40" s="56"/>
      <c r="FIK40" s="56"/>
      <c r="FIL40" s="56"/>
      <c r="FIM40" s="56"/>
      <c r="FIN40" s="56"/>
      <c r="FIO40" s="56"/>
      <c r="FIP40" s="56"/>
      <c r="FIQ40" s="56"/>
      <c r="FIR40" s="56"/>
      <c r="FIS40" s="56"/>
      <c r="FIT40" s="56"/>
      <c r="FIU40" s="56"/>
      <c r="FIV40" s="56"/>
      <c r="FIW40" s="56"/>
      <c r="FIX40" s="56"/>
      <c r="FIY40" s="56"/>
      <c r="FIZ40" s="56"/>
      <c r="FJA40" s="56"/>
      <c r="FJB40" s="56"/>
      <c r="FJC40" s="56"/>
      <c r="FJD40" s="56"/>
      <c r="FJE40" s="56"/>
      <c r="FJF40" s="56"/>
      <c r="FJG40" s="56"/>
      <c r="FJH40" s="56"/>
      <c r="FJI40" s="56"/>
      <c r="FJJ40" s="56"/>
      <c r="FJK40" s="56"/>
      <c r="FJL40" s="56"/>
      <c r="FJM40" s="56"/>
      <c r="FJN40" s="56"/>
      <c r="FJO40" s="56"/>
      <c r="FJP40" s="56"/>
      <c r="FJQ40" s="56"/>
      <c r="FJR40" s="56"/>
      <c r="FJS40" s="56"/>
      <c r="FJT40" s="56"/>
      <c r="FJU40" s="56"/>
      <c r="FJV40" s="56"/>
      <c r="FJW40" s="56"/>
      <c r="FJX40" s="56"/>
      <c r="FJY40" s="56"/>
      <c r="FJZ40" s="56"/>
      <c r="FKA40" s="56"/>
      <c r="FKB40" s="56"/>
      <c r="FKC40" s="56"/>
      <c r="FKD40" s="56"/>
      <c r="FKE40" s="56"/>
      <c r="FKF40" s="56"/>
      <c r="FKG40" s="56"/>
      <c r="FKH40" s="56"/>
      <c r="FKI40" s="56"/>
      <c r="FKJ40" s="56"/>
      <c r="FKK40" s="56"/>
      <c r="FKL40" s="56"/>
      <c r="FKM40" s="56"/>
      <c r="FKN40" s="56"/>
      <c r="FKO40" s="56"/>
      <c r="FKP40" s="56"/>
      <c r="FKQ40" s="56"/>
      <c r="FKR40" s="56"/>
      <c r="FKS40" s="56"/>
      <c r="FKT40" s="56"/>
      <c r="FKU40" s="56"/>
      <c r="FKV40" s="56"/>
      <c r="FKW40" s="56"/>
      <c r="FKX40" s="56"/>
      <c r="FKY40" s="56"/>
      <c r="FKZ40" s="56"/>
      <c r="FLA40" s="56"/>
      <c r="FLB40" s="56"/>
      <c r="FLC40" s="56"/>
      <c r="FLD40" s="56"/>
      <c r="FLE40" s="56"/>
      <c r="FLF40" s="56"/>
      <c r="FLG40" s="56"/>
      <c r="FLH40" s="56"/>
      <c r="FLI40" s="56"/>
      <c r="FLJ40" s="56"/>
      <c r="FLK40" s="56"/>
      <c r="FLL40" s="56"/>
      <c r="FLM40" s="56"/>
      <c r="FLN40" s="56"/>
      <c r="FLO40" s="56"/>
      <c r="FLP40" s="56"/>
      <c r="FLQ40" s="56"/>
      <c r="FLR40" s="56"/>
      <c r="FLS40" s="56"/>
      <c r="FLT40" s="56"/>
      <c r="FLU40" s="56"/>
      <c r="FLV40" s="56"/>
      <c r="FLW40" s="56"/>
      <c r="FLX40" s="56"/>
      <c r="FLY40" s="56"/>
      <c r="FLZ40" s="56"/>
      <c r="FMA40" s="56"/>
      <c r="FMB40" s="56"/>
      <c r="FMC40" s="56"/>
      <c r="FMD40" s="56"/>
      <c r="FME40" s="56"/>
      <c r="FMF40" s="56"/>
      <c r="FMG40" s="56"/>
      <c r="FMH40" s="56"/>
      <c r="FMI40" s="56"/>
      <c r="FMJ40" s="56"/>
      <c r="FMK40" s="56"/>
      <c r="FML40" s="56"/>
      <c r="FMM40" s="56"/>
      <c r="FMN40" s="56"/>
      <c r="FMO40" s="56"/>
      <c r="FMP40" s="56"/>
      <c r="FMQ40" s="56"/>
      <c r="FMR40" s="56"/>
      <c r="FMS40" s="56"/>
      <c r="FMT40" s="56"/>
      <c r="FMU40" s="56"/>
      <c r="FMV40" s="56"/>
      <c r="FMW40" s="56"/>
      <c r="FMX40" s="56"/>
      <c r="FMY40" s="56"/>
      <c r="FMZ40" s="56"/>
      <c r="FNA40" s="56"/>
      <c r="FNB40" s="56"/>
      <c r="FNC40" s="56"/>
      <c r="FND40" s="56"/>
      <c r="FNE40" s="56"/>
      <c r="FNF40" s="56"/>
      <c r="FNG40" s="56"/>
      <c r="FNH40" s="56"/>
      <c r="FNI40" s="56"/>
      <c r="FNJ40" s="56"/>
      <c r="FNK40" s="56"/>
      <c r="FNL40" s="56"/>
      <c r="FNM40" s="56"/>
      <c r="FNN40" s="56"/>
      <c r="FNO40" s="56"/>
      <c r="FNP40" s="56"/>
      <c r="FNQ40" s="56"/>
      <c r="FNR40" s="56"/>
      <c r="FNS40" s="56"/>
      <c r="FNT40" s="56"/>
      <c r="FNU40" s="56"/>
      <c r="FNV40" s="56"/>
      <c r="FNW40" s="56"/>
      <c r="FNX40" s="56"/>
      <c r="FNY40" s="56"/>
      <c r="FNZ40" s="56"/>
      <c r="FOA40" s="56"/>
      <c r="FOB40" s="56"/>
      <c r="FOC40" s="56"/>
      <c r="FOD40" s="56"/>
      <c r="FOE40" s="56"/>
      <c r="FOF40" s="56"/>
      <c r="FOG40" s="56"/>
      <c r="FOH40" s="56"/>
      <c r="FOI40" s="56"/>
      <c r="FOJ40" s="56"/>
      <c r="FOK40" s="56"/>
      <c r="FOL40" s="56"/>
      <c r="FOM40" s="56"/>
      <c r="FON40" s="56"/>
      <c r="FOO40" s="56"/>
      <c r="FOP40" s="56"/>
      <c r="FOQ40" s="56"/>
      <c r="FOR40" s="56"/>
      <c r="FOS40" s="56"/>
      <c r="FOT40" s="56"/>
      <c r="FOU40" s="56"/>
      <c r="FOV40" s="56"/>
      <c r="FOW40" s="56"/>
      <c r="FOX40" s="56"/>
      <c r="FOY40" s="56"/>
      <c r="FOZ40" s="56"/>
      <c r="FPA40" s="56"/>
      <c r="FPB40" s="56"/>
      <c r="FPC40" s="56"/>
      <c r="FPD40" s="56"/>
      <c r="FPE40" s="56"/>
      <c r="FPF40" s="56"/>
      <c r="FPG40" s="56"/>
      <c r="FPH40" s="56"/>
      <c r="FPI40" s="56"/>
      <c r="FPJ40" s="56"/>
      <c r="FPK40" s="56"/>
      <c r="FPL40" s="56"/>
      <c r="FPM40" s="56"/>
      <c r="FPN40" s="56"/>
      <c r="FPO40" s="56"/>
      <c r="FPP40" s="56"/>
      <c r="FPQ40" s="56"/>
      <c r="FPR40" s="56"/>
      <c r="FPS40" s="56"/>
      <c r="FPT40" s="56"/>
      <c r="FPU40" s="56"/>
      <c r="FPV40" s="56"/>
      <c r="FPW40" s="56"/>
      <c r="FPX40" s="56"/>
      <c r="FPY40" s="56"/>
      <c r="FPZ40" s="56"/>
      <c r="FQA40" s="56"/>
      <c r="FQB40" s="56"/>
      <c r="FQC40" s="56"/>
      <c r="FQD40" s="56"/>
      <c r="FQE40" s="56"/>
      <c r="FQF40" s="56"/>
      <c r="FQG40" s="56"/>
      <c r="FQH40" s="56"/>
      <c r="FQI40" s="56"/>
      <c r="FQJ40" s="56"/>
      <c r="FQK40" s="56"/>
      <c r="FQL40" s="56"/>
      <c r="FQM40" s="56"/>
      <c r="FQN40" s="56"/>
      <c r="FQO40" s="56"/>
      <c r="FQP40" s="56"/>
      <c r="FQQ40" s="56"/>
      <c r="FQR40" s="56"/>
      <c r="FQS40" s="56"/>
      <c r="FQT40" s="56"/>
      <c r="FQU40" s="56"/>
      <c r="FQV40" s="56"/>
      <c r="FQW40" s="56"/>
      <c r="FQX40" s="56"/>
      <c r="FQY40" s="56"/>
      <c r="FQZ40" s="56"/>
      <c r="FRA40" s="56"/>
      <c r="FRB40" s="56"/>
      <c r="FRC40" s="56"/>
      <c r="FRD40" s="56"/>
      <c r="FRE40" s="56"/>
      <c r="FRF40" s="56"/>
      <c r="FRG40" s="56"/>
      <c r="FRH40" s="56"/>
      <c r="FRI40" s="56"/>
      <c r="FRJ40" s="56"/>
      <c r="FRK40" s="56"/>
      <c r="FRL40" s="56"/>
      <c r="FRM40" s="56"/>
      <c r="FRN40" s="56"/>
      <c r="FRO40" s="56"/>
      <c r="FRP40" s="56"/>
      <c r="FRQ40" s="56"/>
      <c r="FRR40" s="56"/>
      <c r="FRS40" s="56"/>
      <c r="FRT40" s="56"/>
      <c r="FRU40" s="56"/>
      <c r="FRV40" s="56"/>
      <c r="FRW40" s="56"/>
      <c r="FRX40" s="56"/>
      <c r="FRY40" s="56"/>
      <c r="FRZ40" s="56"/>
      <c r="FSA40" s="56"/>
      <c r="FSB40" s="56"/>
      <c r="FSC40" s="56"/>
      <c r="FSD40" s="56"/>
      <c r="FSE40" s="56"/>
      <c r="FSF40" s="56"/>
      <c r="FSG40" s="56"/>
      <c r="FSH40" s="56"/>
      <c r="FSI40" s="56"/>
      <c r="FSJ40" s="56"/>
      <c r="FSK40" s="56"/>
      <c r="FSL40" s="56"/>
      <c r="FSM40" s="56"/>
      <c r="FSN40" s="56"/>
      <c r="FSO40" s="56"/>
      <c r="FSP40" s="56"/>
      <c r="FSQ40" s="56"/>
      <c r="FSR40" s="56"/>
      <c r="FSS40" s="56"/>
      <c r="FST40" s="56"/>
      <c r="FSU40" s="56"/>
      <c r="FSV40" s="56"/>
      <c r="FSW40" s="56"/>
      <c r="FSX40" s="56"/>
      <c r="FSY40" s="56"/>
      <c r="FSZ40" s="56"/>
      <c r="FTA40" s="56"/>
      <c r="FTB40" s="56"/>
      <c r="FTC40" s="56"/>
      <c r="FTD40" s="56"/>
      <c r="FTE40" s="56"/>
      <c r="FTF40" s="56"/>
      <c r="FTG40" s="56"/>
      <c r="FTH40" s="56"/>
      <c r="FTI40" s="56"/>
      <c r="FTJ40" s="56"/>
      <c r="FTK40" s="56"/>
      <c r="FTL40" s="56"/>
      <c r="FTM40" s="56"/>
      <c r="FTN40" s="56"/>
      <c r="FTO40" s="56"/>
      <c r="FTP40" s="56"/>
      <c r="FTQ40" s="56"/>
      <c r="FTR40" s="56"/>
      <c r="FTS40" s="56"/>
      <c r="FTT40" s="56"/>
      <c r="FTU40" s="56"/>
      <c r="FTV40" s="56"/>
      <c r="FTW40" s="56"/>
      <c r="FTX40" s="56"/>
      <c r="FTY40" s="56"/>
      <c r="FTZ40" s="56"/>
      <c r="FUA40" s="56"/>
      <c r="FUB40" s="56"/>
      <c r="FUC40" s="56"/>
      <c r="FUD40" s="56"/>
      <c r="FUE40" s="56"/>
      <c r="FUF40" s="56"/>
      <c r="FUG40" s="56"/>
      <c r="FUH40" s="56"/>
      <c r="FUI40" s="56"/>
      <c r="FUJ40" s="56"/>
      <c r="FUK40" s="56"/>
      <c r="FUL40" s="56"/>
      <c r="FUM40" s="56"/>
      <c r="FUN40" s="56"/>
      <c r="FUO40" s="56"/>
      <c r="FUP40" s="56"/>
      <c r="FUQ40" s="56"/>
      <c r="FUR40" s="56"/>
      <c r="FUS40" s="56"/>
      <c r="FUT40" s="56"/>
      <c r="FUU40" s="56"/>
      <c r="FUV40" s="56"/>
      <c r="FUW40" s="56"/>
      <c r="FUX40" s="56"/>
      <c r="FUY40" s="56"/>
      <c r="FUZ40" s="56"/>
      <c r="FVA40" s="56"/>
      <c r="FVB40" s="56"/>
      <c r="FVC40" s="56"/>
      <c r="FVD40" s="56"/>
      <c r="FVE40" s="56"/>
      <c r="FVF40" s="56"/>
      <c r="FVG40" s="56"/>
      <c r="FVH40" s="56"/>
      <c r="FVI40" s="56"/>
      <c r="FVJ40" s="56"/>
      <c r="FVK40" s="56"/>
      <c r="FVL40" s="56"/>
      <c r="FVM40" s="56"/>
      <c r="FVN40" s="56"/>
      <c r="FVO40" s="56"/>
      <c r="FVP40" s="56"/>
      <c r="FVQ40" s="56"/>
      <c r="FVR40" s="56"/>
      <c r="FVS40" s="56"/>
      <c r="FVT40" s="56"/>
      <c r="FVU40" s="56"/>
      <c r="FVV40" s="56"/>
      <c r="FVW40" s="56"/>
      <c r="FVX40" s="56"/>
      <c r="FVY40" s="56"/>
      <c r="FVZ40" s="56"/>
      <c r="FWA40" s="56"/>
      <c r="FWB40" s="56"/>
      <c r="FWC40" s="56"/>
      <c r="FWD40" s="56"/>
      <c r="FWE40" s="56"/>
      <c r="FWF40" s="56"/>
      <c r="FWG40" s="56"/>
      <c r="FWH40" s="56"/>
      <c r="FWI40" s="56"/>
      <c r="FWJ40" s="56"/>
      <c r="FWK40" s="56"/>
      <c r="FWL40" s="56"/>
      <c r="FWM40" s="56"/>
      <c r="FWN40" s="56"/>
      <c r="FWO40" s="56"/>
      <c r="FWP40" s="56"/>
      <c r="FWQ40" s="56"/>
      <c r="FWR40" s="56"/>
      <c r="FWS40" s="56"/>
      <c r="FWT40" s="56"/>
      <c r="FWU40" s="56"/>
      <c r="FWV40" s="56"/>
      <c r="FWW40" s="56"/>
      <c r="FWX40" s="56"/>
      <c r="FWY40" s="56"/>
      <c r="FWZ40" s="56"/>
      <c r="FXA40" s="56"/>
      <c r="FXB40" s="56"/>
      <c r="FXC40" s="56"/>
      <c r="FXD40" s="56"/>
      <c r="FXE40" s="56"/>
      <c r="FXF40" s="56"/>
      <c r="FXG40" s="56"/>
      <c r="FXH40" s="56"/>
      <c r="FXI40" s="56"/>
      <c r="FXJ40" s="56"/>
      <c r="FXK40" s="56"/>
      <c r="FXL40" s="56"/>
      <c r="FXM40" s="56"/>
      <c r="FXN40" s="56"/>
      <c r="FXO40" s="56"/>
      <c r="FXP40" s="56"/>
      <c r="FXQ40" s="56"/>
      <c r="FXR40" s="56"/>
      <c r="FXS40" s="56"/>
      <c r="FXT40" s="56"/>
      <c r="FXU40" s="56"/>
      <c r="FXV40" s="56"/>
      <c r="FXW40" s="56"/>
      <c r="FXX40" s="56"/>
      <c r="FXY40" s="56"/>
      <c r="FXZ40" s="56"/>
      <c r="FYA40" s="56"/>
      <c r="FYB40" s="56"/>
      <c r="FYC40" s="56"/>
      <c r="FYD40" s="56"/>
      <c r="FYE40" s="56"/>
      <c r="FYF40" s="56"/>
      <c r="FYG40" s="56"/>
      <c r="FYH40" s="56"/>
      <c r="FYI40" s="56"/>
      <c r="FYJ40" s="56"/>
      <c r="FYK40" s="56"/>
      <c r="FYL40" s="56"/>
      <c r="FYM40" s="56"/>
      <c r="FYN40" s="56"/>
      <c r="FYO40" s="56"/>
      <c r="FYP40" s="56"/>
      <c r="FYQ40" s="56"/>
      <c r="FYR40" s="56"/>
      <c r="FYS40" s="56"/>
      <c r="FYT40" s="56"/>
      <c r="FYU40" s="56"/>
      <c r="FYV40" s="56"/>
      <c r="FYW40" s="56"/>
      <c r="FYX40" s="56"/>
      <c r="FYY40" s="56"/>
      <c r="FYZ40" s="56"/>
      <c r="FZA40" s="56"/>
      <c r="FZB40" s="56"/>
      <c r="FZC40" s="56"/>
      <c r="FZD40" s="56"/>
      <c r="FZE40" s="56"/>
      <c r="FZF40" s="56"/>
      <c r="FZG40" s="56"/>
      <c r="FZH40" s="56"/>
      <c r="FZI40" s="56"/>
      <c r="FZJ40" s="56"/>
      <c r="FZK40" s="56"/>
      <c r="FZL40" s="56"/>
      <c r="FZM40" s="56"/>
      <c r="FZN40" s="56"/>
      <c r="FZO40" s="56"/>
      <c r="FZP40" s="56"/>
      <c r="FZQ40" s="56"/>
      <c r="FZR40" s="56"/>
      <c r="FZS40" s="56"/>
      <c r="FZT40" s="56"/>
      <c r="FZU40" s="56"/>
      <c r="FZV40" s="56"/>
      <c r="FZW40" s="56"/>
      <c r="FZX40" s="56"/>
      <c r="FZY40" s="56"/>
      <c r="FZZ40" s="56"/>
      <c r="GAA40" s="56"/>
      <c r="GAB40" s="56"/>
      <c r="GAC40" s="56"/>
      <c r="GAD40" s="56"/>
      <c r="GAE40" s="56"/>
      <c r="GAF40" s="56"/>
      <c r="GAG40" s="56"/>
      <c r="GAH40" s="56"/>
      <c r="GAI40" s="56"/>
      <c r="GAJ40" s="56"/>
      <c r="GAK40" s="56"/>
      <c r="GAL40" s="56"/>
      <c r="GAM40" s="56"/>
      <c r="GAN40" s="56"/>
      <c r="GAO40" s="56"/>
      <c r="GAP40" s="56"/>
      <c r="GAQ40" s="56"/>
      <c r="GAR40" s="56"/>
      <c r="GAS40" s="56"/>
      <c r="GAT40" s="56"/>
      <c r="GAU40" s="56"/>
      <c r="GAV40" s="56"/>
      <c r="GAW40" s="56"/>
      <c r="GAX40" s="56"/>
      <c r="GAY40" s="56"/>
      <c r="GAZ40" s="56"/>
      <c r="GBA40" s="56"/>
      <c r="GBB40" s="56"/>
      <c r="GBC40" s="56"/>
      <c r="GBD40" s="56"/>
      <c r="GBE40" s="56"/>
      <c r="GBF40" s="56"/>
      <c r="GBG40" s="56"/>
      <c r="GBH40" s="56"/>
      <c r="GBI40" s="56"/>
      <c r="GBJ40" s="56"/>
      <c r="GBK40" s="56"/>
      <c r="GBL40" s="56"/>
      <c r="GBM40" s="56"/>
      <c r="GBN40" s="56"/>
      <c r="GBO40" s="56"/>
      <c r="GBP40" s="56"/>
      <c r="GBQ40" s="56"/>
      <c r="GBR40" s="56"/>
      <c r="GBS40" s="56"/>
      <c r="GBT40" s="56"/>
      <c r="GBU40" s="56"/>
      <c r="GBV40" s="56"/>
      <c r="GBW40" s="56"/>
      <c r="GBX40" s="56"/>
      <c r="GBY40" s="56"/>
      <c r="GBZ40" s="56"/>
      <c r="GCA40" s="56"/>
      <c r="GCB40" s="56"/>
      <c r="GCC40" s="56"/>
      <c r="GCD40" s="56"/>
      <c r="GCE40" s="56"/>
      <c r="GCF40" s="56"/>
      <c r="GCG40" s="56"/>
      <c r="GCH40" s="56"/>
      <c r="GCI40" s="56"/>
      <c r="GCJ40" s="56"/>
      <c r="GCK40" s="56"/>
      <c r="GCL40" s="56"/>
      <c r="GCM40" s="56"/>
      <c r="GCN40" s="56"/>
      <c r="GCO40" s="56"/>
      <c r="GCP40" s="56"/>
      <c r="GCQ40" s="56"/>
      <c r="GCR40" s="56"/>
      <c r="GCS40" s="56"/>
      <c r="GCT40" s="56"/>
      <c r="GCU40" s="56"/>
      <c r="GCV40" s="56"/>
      <c r="GCW40" s="56"/>
      <c r="GCX40" s="56"/>
      <c r="GCY40" s="56"/>
      <c r="GCZ40" s="56"/>
      <c r="GDA40" s="56"/>
      <c r="GDB40" s="56"/>
      <c r="GDC40" s="56"/>
      <c r="GDD40" s="56"/>
      <c r="GDE40" s="56"/>
      <c r="GDF40" s="56"/>
      <c r="GDG40" s="56"/>
      <c r="GDH40" s="56"/>
      <c r="GDI40" s="56"/>
      <c r="GDJ40" s="56"/>
      <c r="GDK40" s="56"/>
      <c r="GDL40" s="56"/>
      <c r="GDM40" s="56"/>
      <c r="GDN40" s="56"/>
      <c r="GDO40" s="56"/>
      <c r="GDP40" s="56"/>
      <c r="GDQ40" s="56"/>
      <c r="GDR40" s="56"/>
      <c r="GDS40" s="56"/>
      <c r="GDT40" s="56"/>
      <c r="GDU40" s="56"/>
      <c r="GDV40" s="56"/>
      <c r="GDW40" s="56"/>
      <c r="GDX40" s="56"/>
      <c r="GDY40" s="56"/>
      <c r="GDZ40" s="56"/>
      <c r="GEA40" s="56"/>
      <c r="GEB40" s="56"/>
      <c r="GEC40" s="56"/>
      <c r="GED40" s="56"/>
      <c r="GEE40" s="56"/>
      <c r="GEF40" s="56"/>
      <c r="GEG40" s="56"/>
      <c r="GEH40" s="56"/>
      <c r="GEI40" s="56"/>
      <c r="GEJ40" s="56"/>
      <c r="GEK40" s="56"/>
      <c r="GEL40" s="56"/>
      <c r="GEM40" s="56"/>
      <c r="GEN40" s="56"/>
      <c r="GEO40" s="56"/>
      <c r="GEP40" s="56"/>
      <c r="GEQ40" s="56"/>
      <c r="GER40" s="56"/>
      <c r="GES40" s="56"/>
      <c r="GET40" s="56"/>
      <c r="GEU40" s="56"/>
      <c r="GEV40" s="56"/>
      <c r="GEW40" s="56"/>
      <c r="GEX40" s="56"/>
      <c r="GEY40" s="56"/>
      <c r="GEZ40" s="56"/>
      <c r="GFA40" s="56"/>
      <c r="GFB40" s="56"/>
      <c r="GFC40" s="56"/>
      <c r="GFD40" s="56"/>
      <c r="GFE40" s="56"/>
      <c r="GFF40" s="56"/>
      <c r="GFG40" s="56"/>
      <c r="GFH40" s="56"/>
      <c r="GFI40" s="56"/>
      <c r="GFJ40" s="56"/>
      <c r="GFK40" s="56"/>
      <c r="GFL40" s="56"/>
      <c r="GFM40" s="56"/>
      <c r="GFN40" s="56"/>
      <c r="GFO40" s="56"/>
      <c r="GFP40" s="56"/>
      <c r="GFQ40" s="56"/>
      <c r="GFR40" s="56"/>
      <c r="GFS40" s="56"/>
      <c r="GFT40" s="56"/>
      <c r="GFU40" s="56"/>
      <c r="GFV40" s="56"/>
      <c r="GFW40" s="56"/>
      <c r="GFX40" s="56"/>
      <c r="GFY40" s="56"/>
      <c r="GFZ40" s="56"/>
      <c r="GGA40" s="56"/>
      <c r="GGB40" s="56"/>
      <c r="GGC40" s="56"/>
      <c r="GGD40" s="56"/>
      <c r="GGE40" s="56"/>
      <c r="GGF40" s="56"/>
      <c r="GGG40" s="56"/>
      <c r="GGH40" s="56"/>
      <c r="GGI40" s="56"/>
      <c r="GGJ40" s="56"/>
      <c r="GGK40" s="56"/>
      <c r="GGL40" s="56"/>
      <c r="GGM40" s="56"/>
      <c r="GGN40" s="56"/>
      <c r="GGO40" s="56"/>
      <c r="GGP40" s="56"/>
      <c r="GGQ40" s="56"/>
      <c r="GGR40" s="56"/>
      <c r="GGS40" s="56"/>
      <c r="GGT40" s="56"/>
      <c r="GGU40" s="56"/>
      <c r="GGV40" s="56"/>
      <c r="GGW40" s="56"/>
      <c r="GGX40" s="56"/>
      <c r="GGY40" s="56"/>
      <c r="GGZ40" s="56"/>
      <c r="GHA40" s="56"/>
      <c r="GHB40" s="56"/>
      <c r="GHC40" s="56"/>
      <c r="GHD40" s="56"/>
      <c r="GHE40" s="56"/>
      <c r="GHF40" s="56"/>
      <c r="GHG40" s="56"/>
      <c r="GHH40" s="56"/>
      <c r="GHI40" s="56"/>
      <c r="GHJ40" s="56"/>
      <c r="GHK40" s="56"/>
      <c r="GHL40" s="56"/>
      <c r="GHM40" s="56"/>
      <c r="GHN40" s="56"/>
      <c r="GHO40" s="56"/>
      <c r="GHP40" s="56"/>
      <c r="GHQ40" s="56"/>
      <c r="GHR40" s="56"/>
      <c r="GHS40" s="56"/>
      <c r="GHT40" s="56"/>
      <c r="GHU40" s="56"/>
      <c r="GHV40" s="56"/>
      <c r="GHW40" s="56"/>
      <c r="GHX40" s="56"/>
      <c r="GHY40" s="56"/>
      <c r="GHZ40" s="56"/>
      <c r="GIA40" s="56"/>
      <c r="GIB40" s="56"/>
      <c r="GIC40" s="56"/>
      <c r="GID40" s="56"/>
      <c r="GIE40" s="56"/>
      <c r="GIF40" s="56"/>
      <c r="GIG40" s="56"/>
      <c r="GIH40" s="56"/>
      <c r="GII40" s="56"/>
      <c r="GIJ40" s="56"/>
      <c r="GIK40" s="56"/>
      <c r="GIL40" s="56"/>
      <c r="GIM40" s="56"/>
      <c r="GIN40" s="56"/>
      <c r="GIO40" s="56"/>
      <c r="GIP40" s="56"/>
      <c r="GIQ40" s="56"/>
      <c r="GIR40" s="56"/>
      <c r="GIS40" s="56"/>
      <c r="GIT40" s="56"/>
      <c r="GIU40" s="56"/>
      <c r="GIV40" s="56"/>
      <c r="GIW40" s="56"/>
      <c r="GIX40" s="56"/>
      <c r="GIY40" s="56"/>
      <c r="GIZ40" s="56"/>
      <c r="GJA40" s="56"/>
      <c r="GJB40" s="56"/>
      <c r="GJC40" s="56"/>
      <c r="GJD40" s="56"/>
      <c r="GJE40" s="56"/>
      <c r="GJF40" s="56"/>
      <c r="GJG40" s="56"/>
      <c r="GJH40" s="56"/>
      <c r="GJI40" s="56"/>
      <c r="GJJ40" s="56"/>
      <c r="GJK40" s="56"/>
      <c r="GJL40" s="56"/>
      <c r="GJM40" s="56"/>
      <c r="GJN40" s="56"/>
      <c r="GJO40" s="56"/>
      <c r="GJP40" s="56"/>
      <c r="GJQ40" s="56"/>
      <c r="GJR40" s="56"/>
      <c r="GJS40" s="56"/>
      <c r="GJT40" s="56"/>
      <c r="GJU40" s="56"/>
      <c r="GJV40" s="56"/>
      <c r="GJW40" s="56"/>
      <c r="GJX40" s="56"/>
      <c r="GJY40" s="56"/>
      <c r="GJZ40" s="56"/>
      <c r="GKA40" s="56"/>
      <c r="GKB40" s="56"/>
      <c r="GKC40" s="56"/>
      <c r="GKD40" s="56"/>
      <c r="GKE40" s="56"/>
      <c r="GKF40" s="56"/>
      <c r="GKG40" s="56"/>
      <c r="GKH40" s="56"/>
      <c r="GKI40" s="56"/>
      <c r="GKJ40" s="56"/>
      <c r="GKK40" s="56"/>
      <c r="GKL40" s="56"/>
      <c r="GKM40" s="56"/>
      <c r="GKN40" s="56"/>
      <c r="GKO40" s="56"/>
      <c r="GKP40" s="56"/>
      <c r="GKQ40" s="56"/>
      <c r="GKR40" s="56"/>
      <c r="GKS40" s="56"/>
      <c r="GKT40" s="56"/>
      <c r="GKU40" s="56"/>
      <c r="GKV40" s="56"/>
      <c r="GKW40" s="56"/>
      <c r="GKX40" s="56"/>
      <c r="GKY40" s="56"/>
      <c r="GKZ40" s="56"/>
      <c r="GLA40" s="56"/>
      <c r="GLB40" s="56"/>
      <c r="GLC40" s="56"/>
      <c r="GLD40" s="56"/>
      <c r="GLE40" s="56"/>
      <c r="GLF40" s="56"/>
      <c r="GLG40" s="56"/>
      <c r="GLH40" s="56"/>
      <c r="GLI40" s="56"/>
      <c r="GLJ40" s="56"/>
      <c r="GLK40" s="56"/>
      <c r="GLL40" s="56"/>
      <c r="GLM40" s="56"/>
      <c r="GLN40" s="56"/>
      <c r="GLO40" s="56"/>
      <c r="GLP40" s="56"/>
      <c r="GLQ40" s="56"/>
      <c r="GLR40" s="56"/>
      <c r="GLS40" s="56"/>
      <c r="GLT40" s="56"/>
      <c r="GLU40" s="56"/>
      <c r="GLV40" s="56"/>
      <c r="GLW40" s="56"/>
      <c r="GLX40" s="56"/>
      <c r="GLY40" s="56"/>
      <c r="GLZ40" s="56"/>
      <c r="GMA40" s="56"/>
      <c r="GMB40" s="56"/>
      <c r="GMC40" s="56"/>
      <c r="GMD40" s="56"/>
      <c r="GME40" s="56"/>
      <c r="GMF40" s="56"/>
      <c r="GMG40" s="56"/>
      <c r="GMH40" s="56"/>
      <c r="GMI40" s="56"/>
      <c r="GMJ40" s="56"/>
      <c r="GMK40" s="56"/>
      <c r="GML40" s="56"/>
      <c r="GMM40" s="56"/>
      <c r="GMN40" s="56"/>
      <c r="GMO40" s="56"/>
      <c r="GMP40" s="56"/>
      <c r="GMQ40" s="56"/>
      <c r="GMR40" s="56"/>
      <c r="GMS40" s="56"/>
      <c r="GMT40" s="56"/>
      <c r="GMU40" s="56"/>
      <c r="GMV40" s="56"/>
      <c r="GMW40" s="56"/>
      <c r="GMX40" s="56"/>
      <c r="GMY40" s="56"/>
      <c r="GMZ40" s="56"/>
      <c r="GNA40" s="56"/>
      <c r="GNB40" s="56"/>
      <c r="GNC40" s="56"/>
      <c r="GND40" s="56"/>
      <c r="GNE40" s="56"/>
      <c r="GNF40" s="56"/>
      <c r="GNG40" s="56"/>
      <c r="GNH40" s="56"/>
      <c r="GNI40" s="56"/>
      <c r="GNJ40" s="56"/>
      <c r="GNK40" s="56"/>
      <c r="GNL40" s="56"/>
      <c r="GNM40" s="56"/>
      <c r="GNN40" s="56"/>
      <c r="GNO40" s="56"/>
      <c r="GNP40" s="56"/>
      <c r="GNQ40" s="56"/>
      <c r="GNR40" s="56"/>
      <c r="GNS40" s="56"/>
      <c r="GNT40" s="56"/>
      <c r="GNU40" s="56"/>
      <c r="GNV40" s="56"/>
      <c r="GNW40" s="56"/>
      <c r="GNX40" s="56"/>
      <c r="GNY40" s="56"/>
      <c r="GNZ40" s="56"/>
      <c r="GOA40" s="56"/>
      <c r="GOB40" s="56"/>
      <c r="GOC40" s="56"/>
      <c r="GOD40" s="56"/>
      <c r="GOE40" s="56"/>
      <c r="GOF40" s="56"/>
      <c r="GOG40" s="56"/>
      <c r="GOH40" s="56"/>
      <c r="GOI40" s="56"/>
      <c r="GOJ40" s="56"/>
      <c r="GOK40" s="56"/>
      <c r="GOL40" s="56"/>
      <c r="GOM40" s="56"/>
      <c r="GON40" s="56"/>
      <c r="GOO40" s="56"/>
      <c r="GOP40" s="56"/>
      <c r="GOQ40" s="56"/>
      <c r="GOR40" s="56"/>
      <c r="GOS40" s="56"/>
      <c r="GOT40" s="56"/>
      <c r="GOU40" s="56"/>
      <c r="GOV40" s="56"/>
      <c r="GOW40" s="56"/>
      <c r="GOX40" s="56"/>
      <c r="GOY40" s="56"/>
      <c r="GOZ40" s="56"/>
      <c r="GPA40" s="56"/>
      <c r="GPB40" s="56"/>
      <c r="GPC40" s="56"/>
      <c r="GPD40" s="56"/>
      <c r="GPE40" s="56"/>
      <c r="GPF40" s="56"/>
      <c r="GPG40" s="56"/>
      <c r="GPH40" s="56"/>
      <c r="GPI40" s="56"/>
      <c r="GPJ40" s="56"/>
      <c r="GPK40" s="56"/>
      <c r="GPL40" s="56"/>
      <c r="GPM40" s="56"/>
      <c r="GPN40" s="56"/>
      <c r="GPO40" s="56"/>
      <c r="GPP40" s="56"/>
      <c r="GPQ40" s="56"/>
      <c r="GPR40" s="56"/>
      <c r="GPS40" s="56"/>
      <c r="GPT40" s="56"/>
      <c r="GPU40" s="56"/>
      <c r="GPV40" s="56"/>
      <c r="GPW40" s="56"/>
      <c r="GPX40" s="56"/>
      <c r="GPY40" s="56"/>
      <c r="GPZ40" s="56"/>
      <c r="GQA40" s="56"/>
      <c r="GQB40" s="56"/>
      <c r="GQC40" s="56"/>
      <c r="GQD40" s="56"/>
      <c r="GQE40" s="56"/>
      <c r="GQF40" s="56"/>
      <c r="GQG40" s="56"/>
      <c r="GQH40" s="56"/>
      <c r="GQI40" s="56"/>
      <c r="GQJ40" s="56"/>
      <c r="GQK40" s="56"/>
      <c r="GQL40" s="56"/>
      <c r="GQM40" s="56"/>
      <c r="GQN40" s="56"/>
      <c r="GQO40" s="56"/>
      <c r="GQP40" s="56"/>
      <c r="GQQ40" s="56"/>
      <c r="GQR40" s="56"/>
      <c r="GQS40" s="56"/>
      <c r="GQT40" s="56"/>
      <c r="GQU40" s="56"/>
      <c r="GQV40" s="56"/>
      <c r="GQW40" s="56"/>
      <c r="GQX40" s="56"/>
      <c r="GQY40" s="56"/>
      <c r="GQZ40" s="56"/>
      <c r="GRA40" s="56"/>
      <c r="GRB40" s="56"/>
      <c r="GRC40" s="56"/>
      <c r="GRD40" s="56"/>
      <c r="GRE40" s="56"/>
      <c r="GRF40" s="56"/>
      <c r="GRG40" s="56"/>
      <c r="GRH40" s="56"/>
      <c r="GRI40" s="56"/>
      <c r="GRJ40" s="56"/>
      <c r="GRK40" s="56"/>
      <c r="GRL40" s="56"/>
      <c r="GRM40" s="56"/>
      <c r="GRN40" s="56"/>
      <c r="GRO40" s="56"/>
      <c r="GRP40" s="56"/>
      <c r="GRQ40" s="56"/>
      <c r="GRR40" s="56"/>
      <c r="GRS40" s="56"/>
      <c r="GRT40" s="56"/>
      <c r="GRU40" s="56"/>
      <c r="GRV40" s="56"/>
      <c r="GRW40" s="56"/>
      <c r="GRX40" s="56"/>
      <c r="GRY40" s="56"/>
      <c r="GRZ40" s="56"/>
      <c r="GSA40" s="56"/>
      <c r="GSB40" s="56"/>
      <c r="GSC40" s="56"/>
      <c r="GSD40" s="56"/>
      <c r="GSE40" s="56"/>
      <c r="GSF40" s="56"/>
      <c r="GSG40" s="56"/>
      <c r="GSH40" s="56"/>
      <c r="GSI40" s="56"/>
      <c r="GSJ40" s="56"/>
      <c r="GSK40" s="56"/>
      <c r="GSL40" s="56"/>
      <c r="GSM40" s="56"/>
      <c r="GSN40" s="56"/>
      <c r="GSO40" s="56"/>
      <c r="GSP40" s="56"/>
      <c r="GSQ40" s="56"/>
      <c r="GSR40" s="56"/>
      <c r="GSS40" s="56"/>
      <c r="GST40" s="56"/>
      <c r="GSU40" s="56"/>
      <c r="GSV40" s="56"/>
      <c r="GSW40" s="56"/>
      <c r="GSX40" s="56"/>
      <c r="GSY40" s="56"/>
      <c r="GSZ40" s="56"/>
      <c r="GTA40" s="56"/>
      <c r="GTB40" s="56"/>
      <c r="GTC40" s="56"/>
      <c r="GTD40" s="56"/>
      <c r="GTE40" s="56"/>
      <c r="GTF40" s="56"/>
      <c r="GTG40" s="56"/>
      <c r="GTH40" s="56"/>
      <c r="GTI40" s="56"/>
      <c r="GTJ40" s="56"/>
      <c r="GTK40" s="56"/>
      <c r="GTL40" s="56"/>
      <c r="GTM40" s="56"/>
      <c r="GTN40" s="56"/>
      <c r="GTO40" s="56"/>
      <c r="GTP40" s="56"/>
      <c r="GTQ40" s="56"/>
      <c r="GTR40" s="56"/>
      <c r="GTS40" s="56"/>
      <c r="GTT40" s="56"/>
      <c r="GTU40" s="56"/>
      <c r="GTV40" s="56"/>
      <c r="GTW40" s="56"/>
      <c r="GTX40" s="56"/>
      <c r="GTY40" s="56"/>
      <c r="GTZ40" s="56"/>
      <c r="GUA40" s="56"/>
      <c r="GUB40" s="56"/>
      <c r="GUC40" s="56"/>
      <c r="GUD40" s="56"/>
      <c r="GUE40" s="56"/>
      <c r="GUF40" s="56"/>
      <c r="GUG40" s="56"/>
      <c r="GUH40" s="56"/>
      <c r="GUI40" s="56"/>
      <c r="GUJ40" s="56"/>
      <c r="GUK40" s="56"/>
      <c r="GUL40" s="56"/>
      <c r="GUM40" s="56"/>
      <c r="GUN40" s="56"/>
      <c r="GUO40" s="56"/>
      <c r="GUP40" s="56"/>
      <c r="GUQ40" s="56"/>
      <c r="GUR40" s="56"/>
      <c r="GUS40" s="56"/>
      <c r="GUT40" s="56"/>
      <c r="GUU40" s="56"/>
      <c r="GUV40" s="56"/>
      <c r="GUW40" s="56"/>
      <c r="GUX40" s="56"/>
      <c r="GUY40" s="56"/>
      <c r="GUZ40" s="56"/>
      <c r="GVA40" s="56"/>
      <c r="GVB40" s="56"/>
      <c r="GVC40" s="56"/>
      <c r="GVD40" s="56"/>
      <c r="GVE40" s="56"/>
      <c r="GVF40" s="56"/>
      <c r="GVG40" s="56"/>
      <c r="GVH40" s="56"/>
      <c r="GVI40" s="56"/>
      <c r="GVJ40" s="56"/>
      <c r="GVK40" s="56"/>
      <c r="GVL40" s="56"/>
      <c r="GVM40" s="56"/>
      <c r="GVN40" s="56"/>
      <c r="GVO40" s="56"/>
      <c r="GVP40" s="56"/>
      <c r="GVQ40" s="56"/>
      <c r="GVR40" s="56"/>
      <c r="GVS40" s="56"/>
      <c r="GVT40" s="56"/>
      <c r="GVU40" s="56"/>
      <c r="GVV40" s="56"/>
      <c r="GVW40" s="56"/>
      <c r="GVX40" s="56"/>
      <c r="GVY40" s="56"/>
      <c r="GVZ40" s="56"/>
      <c r="GWA40" s="56"/>
      <c r="GWB40" s="56"/>
      <c r="GWC40" s="56"/>
      <c r="GWD40" s="56"/>
      <c r="GWE40" s="56"/>
      <c r="GWF40" s="56"/>
      <c r="GWG40" s="56"/>
      <c r="GWH40" s="56"/>
      <c r="GWI40" s="56"/>
      <c r="GWJ40" s="56"/>
      <c r="GWK40" s="56"/>
      <c r="GWL40" s="56"/>
      <c r="GWM40" s="56"/>
      <c r="GWN40" s="56"/>
      <c r="GWO40" s="56"/>
      <c r="GWP40" s="56"/>
      <c r="GWQ40" s="56"/>
      <c r="GWR40" s="56"/>
      <c r="GWS40" s="56"/>
      <c r="GWT40" s="56"/>
      <c r="GWU40" s="56"/>
      <c r="GWV40" s="56"/>
      <c r="GWW40" s="56"/>
      <c r="GWX40" s="56"/>
      <c r="GWY40" s="56"/>
      <c r="GWZ40" s="56"/>
      <c r="GXA40" s="56"/>
      <c r="GXB40" s="56"/>
      <c r="GXC40" s="56"/>
      <c r="GXD40" s="56"/>
      <c r="GXE40" s="56"/>
      <c r="GXF40" s="56"/>
      <c r="GXG40" s="56"/>
      <c r="GXH40" s="56"/>
      <c r="GXI40" s="56"/>
      <c r="GXJ40" s="56"/>
      <c r="GXK40" s="56"/>
      <c r="GXL40" s="56"/>
      <c r="GXM40" s="56"/>
      <c r="GXN40" s="56"/>
      <c r="GXO40" s="56"/>
      <c r="GXP40" s="56"/>
      <c r="GXQ40" s="56"/>
      <c r="GXR40" s="56"/>
      <c r="GXS40" s="56"/>
      <c r="GXT40" s="56"/>
      <c r="GXU40" s="56"/>
      <c r="GXV40" s="56"/>
      <c r="GXW40" s="56"/>
      <c r="GXX40" s="56"/>
      <c r="GXY40" s="56"/>
      <c r="GXZ40" s="56"/>
      <c r="GYA40" s="56"/>
      <c r="GYB40" s="56"/>
      <c r="GYC40" s="56"/>
      <c r="GYD40" s="56"/>
      <c r="GYE40" s="56"/>
      <c r="GYF40" s="56"/>
      <c r="GYG40" s="56"/>
      <c r="GYH40" s="56"/>
      <c r="GYI40" s="56"/>
      <c r="GYJ40" s="56"/>
      <c r="GYK40" s="56"/>
      <c r="GYL40" s="56"/>
      <c r="GYM40" s="56"/>
      <c r="GYN40" s="56"/>
      <c r="GYO40" s="56"/>
      <c r="GYP40" s="56"/>
      <c r="GYQ40" s="56"/>
      <c r="GYR40" s="56"/>
      <c r="GYS40" s="56"/>
      <c r="GYT40" s="56"/>
      <c r="GYU40" s="56"/>
      <c r="GYV40" s="56"/>
      <c r="GYW40" s="56"/>
      <c r="GYX40" s="56"/>
      <c r="GYY40" s="56"/>
      <c r="GYZ40" s="56"/>
      <c r="GZA40" s="56"/>
      <c r="GZB40" s="56"/>
      <c r="GZC40" s="56"/>
      <c r="GZD40" s="56"/>
      <c r="GZE40" s="56"/>
      <c r="GZF40" s="56"/>
      <c r="GZG40" s="56"/>
      <c r="GZH40" s="56"/>
      <c r="GZI40" s="56"/>
      <c r="GZJ40" s="56"/>
      <c r="GZK40" s="56"/>
      <c r="GZL40" s="56"/>
      <c r="GZM40" s="56"/>
      <c r="GZN40" s="56"/>
      <c r="GZO40" s="56"/>
      <c r="GZP40" s="56"/>
      <c r="GZQ40" s="56"/>
      <c r="GZR40" s="56"/>
      <c r="GZS40" s="56"/>
      <c r="GZT40" s="56"/>
      <c r="GZU40" s="56"/>
      <c r="GZV40" s="56"/>
      <c r="GZW40" s="56"/>
      <c r="GZX40" s="56"/>
      <c r="GZY40" s="56"/>
      <c r="GZZ40" s="56"/>
      <c r="HAA40" s="56"/>
      <c r="HAB40" s="56"/>
      <c r="HAC40" s="56"/>
      <c r="HAD40" s="56"/>
      <c r="HAE40" s="56"/>
      <c r="HAF40" s="56"/>
      <c r="HAG40" s="56"/>
      <c r="HAH40" s="56"/>
      <c r="HAI40" s="56"/>
      <c r="HAJ40" s="56"/>
      <c r="HAK40" s="56"/>
      <c r="HAL40" s="56"/>
      <c r="HAM40" s="56"/>
      <c r="HAN40" s="56"/>
      <c r="HAO40" s="56"/>
      <c r="HAP40" s="56"/>
      <c r="HAQ40" s="56"/>
      <c r="HAR40" s="56"/>
      <c r="HAS40" s="56"/>
      <c r="HAT40" s="56"/>
      <c r="HAU40" s="56"/>
      <c r="HAV40" s="56"/>
      <c r="HAW40" s="56"/>
      <c r="HAX40" s="56"/>
      <c r="HAY40" s="56"/>
      <c r="HAZ40" s="56"/>
      <c r="HBA40" s="56"/>
      <c r="HBB40" s="56"/>
      <c r="HBC40" s="56"/>
      <c r="HBD40" s="56"/>
      <c r="HBE40" s="56"/>
      <c r="HBF40" s="56"/>
      <c r="HBG40" s="56"/>
      <c r="HBH40" s="56"/>
      <c r="HBI40" s="56"/>
      <c r="HBJ40" s="56"/>
      <c r="HBK40" s="56"/>
      <c r="HBL40" s="56"/>
      <c r="HBM40" s="56"/>
      <c r="HBN40" s="56"/>
      <c r="HBO40" s="56"/>
      <c r="HBP40" s="56"/>
      <c r="HBQ40" s="56"/>
      <c r="HBR40" s="56"/>
      <c r="HBS40" s="56"/>
      <c r="HBT40" s="56"/>
      <c r="HBU40" s="56"/>
      <c r="HBV40" s="56"/>
      <c r="HBW40" s="56"/>
      <c r="HBX40" s="56"/>
      <c r="HBY40" s="56"/>
      <c r="HBZ40" s="56"/>
      <c r="HCA40" s="56"/>
      <c r="HCB40" s="56"/>
      <c r="HCC40" s="56"/>
      <c r="HCD40" s="56"/>
      <c r="HCE40" s="56"/>
      <c r="HCF40" s="56"/>
      <c r="HCG40" s="56"/>
      <c r="HCH40" s="56"/>
      <c r="HCI40" s="56"/>
      <c r="HCJ40" s="56"/>
      <c r="HCK40" s="56"/>
      <c r="HCL40" s="56"/>
      <c r="HCM40" s="56"/>
      <c r="HCN40" s="56"/>
      <c r="HCO40" s="56"/>
      <c r="HCP40" s="56"/>
      <c r="HCQ40" s="56"/>
      <c r="HCR40" s="56"/>
      <c r="HCS40" s="56"/>
      <c r="HCT40" s="56"/>
      <c r="HCU40" s="56"/>
      <c r="HCV40" s="56"/>
      <c r="HCW40" s="56"/>
      <c r="HCX40" s="56"/>
      <c r="HCY40" s="56"/>
      <c r="HCZ40" s="56"/>
      <c r="HDA40" s="56"/>
      <c r="HDB40" s="56"/>
      <c r="HDC40" s="56"/>
      <c r="HDD40" s="56"/>
      <c r="HDE40" s="56"/>
      <c r="HDF40" s="56"/>
      <c r="HDG40" s="56"/>
      <c r="HDH40" s="56"/>
      <c r="HDI40" s="56"/>
      <c r="HDJ40" s="56"/>
      <c r="HDK40" s="56"/>
      <c r="HDL40" s="56"/>
      <c r="HDM40" s="56"/>
      <c r="HDN40" s="56"/>
      <c r="HDO40" s="56"/>
      <c r="HDP40" s="56"/>
      <c r="HDQ40" s="56"/>
      <c r="HDR40" s="56"/>
      <c r="HDS40" s="56"/>
      <c r="HDT40" s="56"/>
      <c r="HDU40" s="56"/>
      <c r="HDV40" s="56"/>
      <c r="HDW40" s="56"/>
      <c r="HDX40" s="56"/>
      <c r="HDY40" s="56"/>
      <c r="HDZ40" s="56"/>
      <c r="HEA40" s="56"/>
      <c r="HEB40" s="56"/>
      <c r="HEC40" s="56"/>
      <c r="HED40" s="56"/>
      <c r="HEE40" s="56"/>
      <c r="HEF40" s="56"/>
      <c r="HEG40" s="56"/>
      <c r="HEH40" s="56"/>
      <c r="HEI40" s="56"/>
      <c r="HEJ40" s="56"/>
      <c r="HEK40" s="56"/>
      <c r="HEL40" s="56"/>
      <c r="HEM40" s="56"/>
      <c r="HEN40" s="56"/>
      <c r="HEO40" s="56"/>
      <c r="HEP40" s="56"/>
      <c r="HEQ40" s="56"/>
      <c r="HER40" s="56"/>
      <c r="HES40" s="56"/>
      <c r="HET40" s="56"/>
      <c r="HEU40" s="56"/>
      <c r="HEV40" s="56"/>
      <c r="HEW40" s="56"/>
      <c r="HEX40" s="56"/>
      <c r="HEY40" s="56"/>
      <c r="HEZ40" s="56"/>
      <c r="HFA40" s="56"/>
      <c r="HFB40" s="56"/>
      <c r="HFC40" s="56"/>
      <c r="HFD40" s="56"/>
      <c r="HFE40" s="56"/>
      <c r="HFF40" s="56"/>
      <c r="HFG40" s="56"/>
      <c r="HFH40" s="56"/>
      <c r="HFI40" s="56"/>
      <c r="HFJ40" s="56"/>
      <c r="HFK40" s="56"/>
      <c r="HFL40" s="56"/>
      <c r="HFM40" s="56"/>
      <c r="HFN40" s="56"/>
      <c r="HFO40" s="56"/>
      <c r="HFP40" s="56"/>
      <c r="HFQ40" s="56"/>
      <c r="HFR40" s="56"/>
      <c r="HFS40" s="56"/>
      <c r="HFT40" s="56"/>
      <c r="HFU40" s="56"/>
      <c r="HFV40" s="56"/>
      <c r="HFW40" s="56"/>
      <c r="HFX40" s="56"/>
      <c r="HFY40" s="56"/>
      <c r="HFZ40" s="56"/>
      <c r="HGA40" s="56"/>
      <c r="HGB40" s="56"/>
      <c r="HGC40" s="56"/>
      <c r="HGD40" s="56"/>
      <c r="HGE40" s="56"/>
      <c r="HGF40" s="56"/>
      <c r="HGG40" s="56"/>
      <c r="HGH40" s="56"/>
      <c r="HGI40" s="56"/>
      <c r="HGJ40" s="56"/>
      <c r="HGK40" s="56"/>
      <c r="HGL40" s="56"/>
      <c r="HGM40" s="56"/>
      <c r="HGN40" s="56"/>
      <c r="HGO40" s="56"/>
      <c r="HGP40" s="56"/>
      <c r="HGQ40" s="56"/>
      <c r="HGR40" s="56"/>
      <c r="HGS40" s="56"/>
      <c r="HGT40" s="56"/>
      <c r="HGU40" s="56"/>
      <c r="HGV40" s="56"/>
      <c r="HGW40" s="56"/>
      <c r="HGX40" s="56"/>
      <c r="HGY40" s="56"/>
      <c r="HGZ40" s="56"/>
      <c r="HHA40" s="56"/>
      <c r="HHB40" s="56"/>
      <c r="HHC40" s="56"/>
      <c r="HHD40" s="56"/>
      <c r="HHE40" s="56"/>
      <c r="HHF40" s="56"/>
      <c r="HHG40" s="56"/>
      <c r="HHH40" s="56"/>
      <c r="HHI40" s="56"/>
      <c r="HHJ40" s="56"/>
      <c r="HHK40" s="56"/>
      <c r="HHL40" s="56"/>
      <c r="HHM40" s="56"/>
      <c r="HHN40" s="56"/>
      <c r="HHO40" s="56"/>
      <c r="HHP40" s="56"/>
      <c r="HHQ40" s="56"/>
      <c r="HHR40" s="56"/>
      <c r="HHS40" s="56"/>
      <c r="HHT40" s="56"/>
      <c r="HHU40" s="56"/>
      <c r="HHV40" s="56"/>
      <c r="HHW40" s="56"/>
      <c r="HHX40" s="56"/>
      <c r="HHY40" s="56"/>
      <c r="HHZ40" s="56"/>
      <c r="HIA40" s="56"/>
      <c r="HIB40" s="56"/>
      <c r="HIC40" s="56"/>
      <c r="HID40" s="56"/>
      <c r="HIE40" s="56"/>
      <c r="HIF40" s="56"/>
      <c r="HIG40" s="56"/>
      <c r="HIH40" s="56"/>
      <c r="HII40" s="56"/>
      <c r="HIJ40" s="56"/>
      <c r="HIK40" s="56"/>
      <c r="HIL40" s="56"/>
      <c r="HIM40" s="56"/>
      <c r="HIN40" s="56"/>
      <c r="HIO40" s="56"/>
      <c r="HIP40" s="56"/>
      <c r="HIQ40" s="56"/>
      <c r="HIR40" s="56"/>
      <c r="HIS40" s="56"/>
      <c r="HIT40" s="56"/>
      <c r="HIU40" s="56"/>
      <c r="HIV40" s="56"/>
      <c r="HIW40" s="56"/>
      <c r="HIX40" s="56"/>
      <c r="HIY40" s="56"/>
      <c r="HIZ40" s="56"/>
      <c r="HJA40" s="56"/>
      <c r="HJB40" s="56"/>
      <c r="HJC40" s="56"/>
      <c r="HJD40" s="56"/>
      <c r="HJE40" s="56"/>
      <c r="HJF40" s="56"/>
      <c r="HJG40" s="56"/>
      <c r="HJH40" s="56"/>
      <c r="HJI40" s="56"/>
      <c r="HJJ40" s="56"/>
      <c r="HJK40" s="56"/>
      <c r="HJL40" s="56"/>
      <c r="HJM40" s="56"/>
      <c r="HJN40" s="56"/>
      <c r="HJO40" s="56"/>
      <c r="HJP40" s="56"/>
      <c r="HJQ40" s="56"/>
      <c r="HJR40" s="56"/>
      <c r="HJS40" s="56"/>
      <c r="HJT40" s="56"/>
      <c r="HJU40" s="56"/>
      <c r="HJV40" s="56"/>
      <c r="HJW40" s="56"/>
      <c r="HJX40" s="56"/>
      <c r="HJY40" s="56"/>
      <c r="HJZ40" s="56"/>
      <c r="HKA40" s="56"/>
      <c r="HKB40" s="56"/>
      <c r="HKC40" s="56"/>
      <c r="HKD40" s="56"/>
      <c r="HKE40" s="56"/>
      <c r="HKF40" s="56"/>
      <c r="HKG40" s="56"/>
      <c r="HKH40" s="56"/>
      <c r="HKI40" s="56"/>
      <c r="HKJ40" s="56"/>
      <c r="HKK40" s="56"/>
      <c r="HKL40" s="56"/>
      <c r="HKM40" s="56"/>
      <c r="HKN40" s="56"/>
      <c r="HKO40" s="56"/>
      <c r="HKP40" s="56"/>
      <c r="HKQ40" s="56"/>
      <c r="HKR40" s="56"/>
      <c r="HKS40" s="56"/>
      <c r="HKT40" s="56"/>
      <c r="HKU40" s="56"/>
      <c r="HKV40" s="56"/>
      <c r="HKW40" s="56"/>
      <c r="HKX40" s="56"/>
      <c r="HKY40" s="56"/>
      <c r="HKZ40" s="56"/>
      <c r="HLA40" s="56"/>
      <c r="HLB40" s="56"/>
      <c r="HLC40" s="56"/>
      <c r="HLD40" s="56"/>
      <c r="HLE40" s="56"/>
      <c r="HLF40" s="56"/>
      <c r="HLG40" s="56"/>
      <c r="HLH40" s="56"/>
      <c r="HLI40" s="56"/>
      <c r="HLJ40" s="56"/>
      <c r="HLK40" s="56"/>
      <c r="HLL40" s="56"/>
      <c r="HLM40" s="56"/>
      <c r="HLN40" s="56"/>
      <c r="HLO40" s="56"/>
      <c r="HLP40" s="56"/>
      <c r="HLQ40" s="56"/>
      <c r="HLR40" s="56"/>
      <c r="HLS40" s="56"/>
      <c r="HLT40" s="56"/>
      <c r="HLU40" s="56"/>
      <c r="HLV40" s="56"/>
      <c r="HLW40" s="56"/>
      <c r="HLX40" s="56"/>
      <c r="HLY40" s="56"/>
      <c r="HLZ40" s="56"/>
      <c r="HMA40" s="56"/>
      <c r="HMB40" s="56"/>
      <c r="HMC40" s="56"/>
      <c r="HMD40" s="56"/>
      <c r="HME40" s="56"/>
      <c r="HMF40" s="56"/>
      <c r="HMG40" s="56"/>
      <c r="HMH40" s="56"/>
      <c r="HMI40" s="56"/>
      <c r="HMJ40" s="56"/>
      <c r="HMK40" s="56"/>
      <c r="HML40" s="56"/>
      <c r="HMM40" s="56"/>
      <c r="HMN40" s="56"/>
      <c r="HMO40" s="56"/>
      <c r="HMP40" s="56"/>
      <c r="HMQ40" s="56"/>
      <c r="HMR40" s="56"/>
      <c r="HMS40" s="56"/>
      <c r="HMT40" s="56"/>
      <c r="HMU40" s="56"/>
      <c r="HMV40" s="56"/>
      <c r="HMW40" s="56"/>
      <c r="HMX40" s="56"/>
      <c r="HMY40" s="56"/>
      <c r="HMZ40" s="56"/>
      <c r="HNA40" s="56"/>
      <c r="HNB40" s="56"/>
      <c r="HNC40" s="56"/>
      <c r="HND40" s="56"/>
      <c r="HNE40" s="56"/>
      <c r="HNF40" s="56"/>
      <c r="HNG40" s="56"/>
      <c r="HNH40" s="56"/>
      <c r="HNI40" s="56"/>
      <c r="HNJ40" s="56"/>
      <c r="HNK40" s="56"/>
      <c r="HNL40" s="56"/>
      <c r="HNM40" s="56"/>
      <c r="HNN40" s="56"/>
      <c r="HNO40" s="56"/>
      <c r="HNP40" s="56"/>
      <c r="HNQ40" s="56"/>
      <c r="HNR40" s="56"/>
      <c r="HNS40" s="56"/>
      <c r="HNT40" s="56"/>
      <c r="HNU40" s="56"/>
      <c r="HNV40" s="56"/>
      <c r="HNW40" s="56"/>
      <c r="HNX40" s="56"/>
      <c r="HNY40" s="56"/>
      <c r="HNZ40" s="56"/>
      <c r="HOA40" s="56"/>
      <c r="HOB40" s="56"/>
      <c r="HOC40" s="56"/>
      <c r="HOD40" s="56"/>
      <c r="HOE40" s="56"/>
      <c r="HOF40" s="56"/>
      <c r="HOG40" s="56"/>
      <c r="HOH40" s="56"/>
      <c r="HOI40" s="56"/>
      <c r="HOJ40" s="56"/>
      <c r="HOK40" s="56"/>
      <c r="HOL40" s="56"/>
      <c r="HOM40" s="56"/>
      <c r="HON40" s="56"/>
      <c r="HOO40" s="56"/>
      <c r="HOP40" s="56"/>
      <c r="HOQ40" s="56"/>
      <c r="HOR40" s="56"/>
      <c r="HOS40" s="56"/>
      <c r="HOT40" s="56"/>
      <c r="HOU40" s="56"/>
      <c r="HOV40" s="56"/>
      <c r="HOW40" s="56"/>
      <c r="HOX40" s="56"/>
      <c r="HOY40" s="56"/>
      <c r="HOZ40" s="56"/>
      <c r="HPA40" s="56"/>
      <c r="HPB40" s="56"/>
      <c r="HPC40" s="56"/>
      <c r="HPD40" s="56"/>
      <c r="HPE40" s="56"/>
      <c r="HPF40" s="56"/>
      <c r="HPG40" s="56"/>
      <c r="HPH40" s="56"/>
      <c r="HPI40" s="56"/>
      <c r="HPJ40" s="56"/>
      <c r="HPK40" s="56"/>
      <c r="HPL40" s="56"/>
      <c r="HPM40" s="56"/>
      <c r="HPN40" s="56"/>
      <c r="HPO40" s="56"/>
      <c r="HPP40" s="56"/>
      <c r="HPQ40" s="56"/>
      <c r="HPR40" s="56"/>
      <c r="HPS40" s="56"/>
      <c r="HPT40" s="56"/>
      <c r="HPU40" s="56"/>
      <c r="HPV40" s="56"/>
      <c r="HPW40" s="56"/>
      <c r="HPX40" s="56"/>
      <c r="HPY40" s="56"/>
      <c r="HPZ40" s="56"/>
      <c r="HQA40" s="56"/>
      <c r="HQB40" s="56"/>
      <c r="HQC40" s="56"/>
      <c r="HQD40" s="56"/>
      <c r="HQE40" s="56"/>
      <c r="HQF40" s="56"/>
      <c r="HQG40" s="56"/>
      <c r="HQH40" s="56"/>
      <c r="HQI40" s="56"/>
      <c r="HQJ40" s="56"/>
      <c r="HQK40" s="56"/>
      <c r="HQL40" s="56"/>
      <c r="HQM40" s="56"/>
      <c r="HQN40" s="56"/>
      <c r="HQO40" s="56"/>
      <c r="HQP40" s="56"/>
      <c r="HQQ40" s="56"/>
      <c r="HQR40" s="56"/>
      <c r="HQS40" s="56"/>
      <c r="HQT40" s="56"/>
      <c r="HQU40" s="56"/>
      <c r="HQV40" s="56"/>
      <c r="HQW40" s="56"/>
      <c r="HQX40" s="56"/>
      <c r="HQY40" s="56"/>
      <c r="HQZ40" s="56"/>
      <c r="HRA40" s="56"/>
      <c r="HRB40" s="56"/>
      <c r="HRC40" s="56"/>
      <c r="HRD40" s="56"/>
      <c r="HRE40" s="56"/>
      <c r="HRF40" s="56"/>
      <c r="HRG40" s="56"/>
      <c r="HRH40" s="56"/>
      <c r="HRI40" s="56"/>
      <c r="HRJ40" s="56"/>
      <c r="HRK40" s="56"/>
      <c r="HRL40" s="56"/>
      <c r="HRM40" s="56"/>
      <c r="HRN40" s="56"/>
      <c r="HRO40" s="56"/>
      <c r="HRP40" s="56"/>
      <c r="HRQ40" s="56"/>
      <c r="HRR40" s="56"/>
      <c r="HRS40" s="56"/>
      <c r="HRT40" s="56"/>
      <c r="HRU40" s="56"/>
      <c r="HRV40" s="56"/>
      <c r="HRW40" s="56"/>
      <c r="HRX40" s="56"/>
      <c r="HRY40" s="56"/>
      <c r="HRZ40" s="56"/>
      <c r="HSA40" s="56"/>
      <c r="HSB40" s="56"/>
      <c r="HSC40" s="56"/>
      <c r="HSD40" s="56"/>
      <c r="HSE40" s="56"/>
      <c r="HSF40" s="56"/>
      <c r="HSG40" s="56"/>
      <c r="HSH40" s="56"/>
      <c r="HSI40" s="56"/>
      <c r="HSJ40" s="56"/>
      <c r="HSK40" s="56"/>
      <c r="HSL40" s="56"/>
      <c r="HSM40" s="56"/>
      <c r="HSN40" s="56"/>
      <c r="HSO40" s="56"/>
      <c r="HSP40" s="56"/>
      <c r="HSQ40" s="56"/>
      <c r="HSR40" s="56"/>
      <c r="HSS40" s="56"/>
      <c r="HST40" s="56"/>
      <c r="HSU40" s="56"/>
      <c r="HSV40" s="56"/>
      <c r="HSW40" s="56"/>
      <c r="HSX40" s="56"/>
      <c r="HSY40" s="56"/>
      <c r="HSZ40" s="56"/>
      <c r="HTA40" s="56"/>
      <c r="HTB40" s="56"/>
      <c r="HTC40" s="56"/>
      <c r="HTD40" s="56"/>
      <c r="HTE40" s="56"/>
      <c r="HTF40" s="56"/>
      <c r="HTG40" s="56"/>
      <c r="HTH40" s="56"/>
      <c r="HTI40" s="56"/>
      <c r="HTJ40" s="56"/>
      <c r="HTK40" s="56"/>
      <c r="HTL40" s="56"/>
      <c r="HTM40" s="56"/>
      <c r="HTN40" s="56"/>
      <c r="HTO40" s="56"/>
      <c r="HTP40" s="56"/>
      <c r="HTQ40" s="56"/>
      <c r="HTR40" s="56"/>
      <c r="HTS40" s="56"/>
      <c r="HTT40" s="56"/>
      <c r="HTU40" s="56"/>
      <c r="HTV40" s="56"/>
      <c r="HTW40" s="56"/>
      <c r="HTX40" s="56"/>
      <c r="HTY40" s="56"/>
      <c r="HTZ40" s="56"/>
      <c r="HUA40" s="56"/>
      <c r="HUB40" s="56"/>
      <c r="HUC40" s="56"/>
      <c r="HUD40" s="56"/>
      <c r="HUE40" s="56"/>
      <c r="HUF40" s="56"/>
      <c r="HUG40" s="56"/>
      <c r="HUH40" s="56"/>
      <c r="HUI40" s="56"/>
      <c r="HUJ40" s="56"/>
      <c r="HUK40" s="56"/>
      <c r="HUL40" s="56"/>
      <c r="HUM40" s="56"/>
      <c r="HUN40" s="56"/>
      <c r="HUO40" s="56"/>
      <c r="HUP40" s="56"/>
      <c r="HUQ40" s="56"/>
      <c r="HUR40" s="56"/>
      <c r="HUS40" s="56"/>
      <c r="HUT40" s="56"/>
      <c r="HUU40" s="56"/>
      <c r="HUV40" s="56"/>
      <c r="HUW40" s="56"/>
      <c r="HUX40" s="56"/>
      <c r="HUY40" s="56"/>
      <c r="HUZ40" s="56"/>
      <c r="HVA40" s="56"/>
      <c r="HVB40" s="56"/>
      <c r="HVC40" s="56"/>
      <c r="HVD40" s="56"/>
      <c r="HVE40" s="56"/>
      <c r="HVF40" s="56"/>
      <c r="HVG40" s="56"/>
      <c r="HVH40" s="56"/>
      <c r="HVI40" s="56"/>
      <c r="HVJ40" s="56"/>
      <c r="HVK40" s="56"/>
      <c r="HVL40" s="56"/>
      <c r="HVM40" s="56"/>
      <c r="HVN40" s="56"/>
      <c r="HVO40" s="56"/>
      <c r="HVP40" s="56"/>
      <c r="HVQ40" s="56"/>
      <c r="HVR40" s="56"/>
      <c r="HVS40" s="56"/>
      <c r="HVT40" s="56"/>
      <c r="HVU40" s="56"/>
      <c r="HVV40" s="56"/>
      <c r="HVW40" s="56"/>
      <c r="HVX40" s="56"/>
      <c r="HVY40" s="56"/>
      <c r="HVZ40" s="56"/>
      <c r="HWA40" s="56"/>
      <c r="HWB40" s="56"/>
      <c r="HWC40" s="56"/>
      <c r="HWD40" s="56"/>
      <c r="HWE40" s="56"/>
      <c r="HWF40" s="56"/>
      <c r="HWG40" s="56"/>
      <c r="HWH40" s="56"/>
      <c r="HWI40" s="56"/>
      <c r="HWJ40" s="56"/>
      <c r="HWK40" s="56"/>
      <c r="HWL40" s="56"/>
      <c r="HWM40" s="56"/>
      <c r="HWN40" s="56"/>
      <c r="HWO40" s="56"/>
      <c r="HWP40" s="56"/>
      <c r="HWQ40" s="56"/>
      <c r="HWR40" s="56"/>
      <c r="HWS40" s="56"/>
      <c r="HWT40" s="56"/>
      <c r="HWU40" s="56"/>
      <c r="HWV40" s="56"/>
      <c r="HWW40" s="56"/>
      <c r="HWX40" s="56"/>
      <c r="HWY40" s="56"/>
      <c r="HWZ40" s="56"/>
      <c r="HXA40" s="56"/>
      <c r="HXB40" s="56"/>
      <c r="HXC40" s="56"/>
      <c r="HXD40" s="56"/>
      <c r="HXE40" s="56"/>
      <c r="HXF40" s="56"/>
      <c r="HXG40" s="56"/>
      <c r="HXH40" s="56"/>
      <c r="HXI40" s="56"/>
      <c r="HXJ40" s="56"/>
      <c r="HXK40" s="56"/>
      <c r="HXL40" s="56"/>
      <c r="HXM40" s="56"/>
      <c r="HXN40" s="56"/>
      <c r="HXO40" s="56"/>
      <c r="HXP40" s="56"/>
      <c r="HXQ40" s="56"/>
      <c r="HXR40" s="56"/>
      <c r="HXS40" s="56"/>
      <c r="HXT40" s="56"/>
      <c r="HXU40" s="56"/>
      <c r="HXV40" s="56"/>
      <c r="HXW40" s="56"/>
      <c r="HXX40" s="56"/>
      <c r="HXY40" s="56"/>
      <c r="HXZ40" s="56"/>
      <c r="HYA40" s="56"/>
      <c r="HYB40" s="56"/>
      <c r="HYC40" s="56"/>
      <c r="HYD40" s="56"/>
      <c r="HYE40" s="56"/>
      <c r="HYF40" s="56"/>
      <c r="HYG40" s="56"/>
      <c r="HYH40" s="56"/>
      <c r="HYI40" s="56"/>
      <c r="HYJ40" s="56"/>
      <c r="HYK40" s="56"/>
      <c r="HYL40" s="56"/>
      <c r="HYM40" s="56"/>
      <c r="HYN40" s="56"/>
      <c r="HYO40" s="56"/>
      <c r="HYP40" s="56"/>
      <c r="HYQ40" s="56"/>
      <c r="HYR40" s="56"/>
      <c r="HYS40" s="56"/>
      <c r="HYT40" s="56"/>
      <c r="HYU40" s="56"/>
      <c r="HYV40" s="56"/>
      <c r="HYW40" s="56"/>
      <c r="HYX40" s="56"/>
      <c r="HYY40" s="56"/>
      <c r="HYZ40" s="56"/>
      <c r="HZA40" s="56"/>
      <c r="HZB40" s="56"/>
      <c r="HZC40" s="56"/>
      <c r="HZD40" s="56"/>
      <c r="HZE40" s="56"/>
      <c r="HZF40" s="56"/>
      <c r="HZG40" s="56"/>
      <c r="HZH40" s="56"/>
      <c r="HZI40" s="56"/>
      <c r="HZJ40" s="56"/>
      <c r="HZK40" s="56"/>
      <c r="HZL40" s="56"/>
      <c r="HZM40" s="56"/>
      <c r="HZN40" s="56"/>
      <c r="HZO40" s="56"/>
      <c r="HZP40" s="56"/>
      <c r="HZQ40" s="56"/>
      <c r="HZR40" s="56"/>
      <c r="HZS40" s="56"/>
      <c r="HZT40" s="56"/>
      <c r="HZU40" s="56"/>
      <c r="HZV40" s="56"/>
      <c r="HZW40" s="56"/>
      <c r="HZX40" s="56"/>
      <c r="HZY40" s="56"/>
      <c r="HZZ40" s="56"/>
      <c r="IAA40" s="56"/>
      <c r="IAB40" s="56"/>
      <c r="IAC40" s="56"/>
      <c r="IAD40" s="56"/>
      <c r="IAE40" s="56"/>
      <c r="IAF40" s="56"/>
      <c r="IAG40" s="56"/>
      <c r="IAH40" s="56"/>
      <c r="IAI40" s="56"/>
      <c r="IAJ40" s="56"/>
      <c r="IAK40" s="56"/>
      <c r="IAL40" s="56"/>
      <c r="IAM40" s="56"/>
      <c r="IAN40" s="56"/>
      <c r="IAO40" s="56"/>
      <c r="IAP40" s="56"/>
      <c r="IAQ40" s="56"/>
      <c r="IAR40" s="56"/>
      <c r="IAS40" s="56"/>
      <c r="IAT40" s="56"/>
      <c r="IAU40" s="56"/>
      <c r="IAV40" s="56"/>
      <c r="IAW40" s="56"/>
      <c r="IAX40" s="56"/>
      <c r="IAY40" s="56"/>
      <c r="IAZ40" s="56"/>
      <c r="IBA40" s="56"/>
      <c r="IBB40" s="56"/>
      <c r="IBC40" s="56"/>
      <c r="IBD40" s="56"/>
      <c r="IBE40" s="56"/>
      <c r="IBF40" s="56"/>
      <c r="IBG40" s="56"/>
      <c r="IBH40" s="56"/>
      <c r="IBI40" s="56"/>
      <c r="IBJ40" s="56"/>
      <c r="IBK40" s="56"/>
      <c r="IBL40" s="56"/>
      <c r="IBM40" s="56"/>
      <c r="IBN40" s="56"/>
      <c r="IBO40" s="56"/>
      <c r="IBP40" s="56"/>
      <c r="IBQ40" s="56"/>
      <c r="IBR40" s="56"/>
      <c r="IBS40" s="56"/>
      <c r="IBT40" s="56"/>
      <c r="IBU40" s="56"/>
      <c r="IBV40" s="56"/>
      <c r="IBW40" s="56"/>
      <c r="IBX40" s="56"/>
      <c r="IBY40" s="56"/>
      <c r="IBZ40" s="56"/>
      <c r="ICA40" s="56"/>
      <c r="ICB40" s="56"/>
      <c r="ICC40" s="56"/>
      <c r="ICD40" s="56"/>
      <c r="ICE40" s="56"/>
      <c r="ICF40" s="56"/>
      <c r="ICG40" s="56"/>
      <c r="ICH40" s="56"/>
      <c r="ICI40" s="56"/>
      <c r="ICJ40" s="56"/>
      <c r="ICK40" s="56"/>
      <c r="ICL40" s="56"/>
      <c r="ICM40" s="56"/>
      <c r="ICN40" s="56"/>
      <c r="ICO40" s="56"/>
      <c r="ICP40" s="56"/>
      <c r="ICQ40" s="56"/>
      <c r="ICR40" s="56"/>
      <c r="ICS40" s="56"/>
      <c r="ICT40" s="56"/>
      <c r="ICU40" s="56"/>
      <c r="ICV40" s="56"/>
      <c r="ICW40" s="56"/>
      <c r="ICX40" s="56"/>
      <c r="ICY40" s="56"/>
      <c r="ICZ40" s="56"/>
      <c r="IDA40" s="56"/>
      <c r="IDB40" s="56"/>
      <c r="IDC40" s="56"/>
      <c r="IDD40" s="56"/>
      <c r="IDE40" s="56"/>
      <c r="IDF40" s="56"/>
      <c r="IDG40" s="56"/>
      <c r="IDH40" s="56"/>
      <c r="IDI40" s="56"/>
      <c r="IDJ40" s="56"/>
      <c r="IDK40" s="56"/>
      <c r="IDL40" s="56"/>
      <c r="IDM40" s="56"/>
      <c r="IDN40" s="56"/>
      <c r="IDO40" s="56"/>
      <c r="IDP40" s="56"/>
      <c r="IDQ40" s="56"/>
      <c r="IDR40" s="56"/>
      <c r="IDS40" s="56"/>
      <c r="IDT40" s="56"/>
      <c r="IDU40" s="56"/>
      <c r="IDV40" s="56"/>
      <c r="IDW40" s="56"/>
      <c r="IDX40" s="56"/>
      <c r="IDY40" s="56"/>
      <c r="IDZ40" s="56"/>
      <c r="IEA40" s="56"/>
      <c r="IEB40" s="56"/>
      <c r="IEC40" s="56"/>
      <c r="IED40" s="56"/>
      <c r="IEE40" s="56"/>
      <c r="IEF40" s="56"/>
      <c r="IEG40" s="56"/>
      <c r="IEH40" s="56"/>
      <c r="IEI40" s="56"/>
      <c r="IEJ40" s="56"/>
      <c r="IEK40" s="56"/>
      <c r="IEL40" s="56"/>
      <c r="IEM40" s="56"/>
      <c r="IEN40" s="56"/>
      <c r="IEO40" s="56"/>
      <c r="IEP40" s="56"/>
      <c r="IEQ40" s="56"/>
      <c r="IER40" s="56"/>
      <c r="IES40" s="56"/>
      <c r="IET40" s="56"/>
      <c r="IEU40" s="56"/>
      <c r="IEV40" s="56"/>
      <c r="IEW40" s="56"/>
      <c r="IEX40" s="56"/>
      <c r="IEY40" s="56"/>
      <c r="IEZ40" s="56"/>
      <c r="IFA40" s="56"/>
      <c r="IFB40" s="56"/>
      <c r="IFC40" s="56"/>
      <c r="IFD40" s="56"/>
      <c r="IFE40" s="56"/>
      <c r="IFF40" s="56"/>
      <c r="IFG40" s="56"/>
      <c r="IFH40" s="56"/>
      <c r="IFI40" s="56"/>
      <c r="IFJ40" s="56"/>
      <c r="IFK40" s="56"/>
      <c r="IFL40" s="56"/>
      <c r="IFM40" s="56"/>
      <c r="IFN40" s="56"/>
      <c r="IFO40" s="56"/>
      <c r="IFP40" s="56"/>
      <c r="IFQ40" s="56"/>
      <c r="IFR40" s="56"/>
      <c r="IFS40" s="56"/>
      <c r="IFT40" s="56"/>
      <c r="IFU40" s="56"/>
      <c r="IFV40" s="56"/>
      <c r="IFW40" s="56"/>
      <c r="IFX40" s="56"/>
      <c r="IFY40" s="56"/>
      <c r="IFZ40" s="56"/>
      <c r="IGA40" s="56"/>
      <c r="IGB40" s="56"/>
      <c r="IGC40" s="56"/>
      <c r="IGD40" s="56"/>
      <c r="IGE40" s="56"/>
      <c r="IGF40" s="56"/>
      <c r="IGG40" s="56"/>
      <c r="IGH40" s="56"/>
      <c r="IGI40" s="56"/>
      <c r="IGJ40" s="56"/>
      <c r="IGK40" s="56"/>
      <c r="IGL40" s="56"/>
      <c r="IGM40" s="56"/>
      <c r="IGN40" s="56"/>
      <c r="IGO40" s="56"/>
      <c r="IGP40" s="56"/>
      <c r="IGQ40" s="56"/>
      <c r="IGR40" s="56"/>
      <c r="IGS40" s="56"/>
      <c r="IGT40" s="56"/>
      <c r="IGU40" s="56"/>
      <c r="IGV40" s="56"/>
      <c r="IGW40" s="56"/>
      <c r="IGX40" s="56"/>
      <c r="IGY40" s="56"/>
      <c r="IGZ40" s="56"/>
      <c r="IHA40" s="56"/>
      <c r="IHB40" s="56"/>
      <c r="IHC40" s="56"/>
      <c r="IHD40" s="56"/>
      <c r="IHE40" s="56"/>
      <c r="IHF40" s="56"/>
      <c r="IHG40" s="56"/>
      <c r="IHH40" s="56"/>
      <c r="IHI40" s="56"/>
      <c r="IHJ40" s="56"/>
      <c r="IHK40" s="56"/>
      <c r="IHL40" s="56"/>
      <c r="IHM40" s="56"/>
      <c r="IHN40" s="56"/>
      <c r="IHO40" s="56"/>
      <c r="IHP40" s="56"/>
      <c r="IHQ40" s="56"/>
      <c r="IHR40" s="56"/>
      <c r="IHS40" s="56"/>
      <c r="IHT40" s="56"/>
      <c r="IHU40" s="56"/>
      <c r="IHV40" s="56"/>
      <c r="IHW40" s="56"/>
      <c r="IHX40" s="56"/>
      <c r="IHY40" s="56"/>
      <c r="IHZ40" s="56"/>
      <c r="IIA40" s="56"/>
      <c r="IIB40" s="56"/>
      <c r="IIC40" s="56"/>
      <c r="IID40" s="56"/>
      <c r="IIE40" s="56"/>
      <c r="IIF40" s="56"/>
      <c r="IIG40" s="56"/>
      <c r="IIH40" s="56"/>
      <c r="III40" s="56"/>
      <c r="IIJ40" s="56"/>
      <c r="IIK40" s="56"/>
      <c r="IIL40" s="56"/>
      <c r="IIM40" s="56"/>
      <c r="IIN40" s="56"/>
      <c r="IIO40" s="56"/>
      <c r="IIP40" s="56"/>
      <c r="IIQ40" s="56"/>
      <c r="IIR40" s="56"/>
      <c r="IIS40" s="56"/>
      <c r="IIT40" s="56"/>
      <c r="IIU40" s="56"/>
      <c r="IIV40" s="56"/>
      <c r="IIW40" s="56"/>
      <c r="IIX40" s="56"/>
      <c r="IIY40" s="56"/>
      <c r="IIZ40" s="56"/>
      <c r="IJA40" s="56"/>
      <c r="IJB40" s="56"/>
      <c r="IJC40" s="56"/>
      <c r="IJD40" s="56"/>
      <c r="IJE40" s="56"/>
      <c r="IJF40" s="56"/>
      <c r="IJG40" s="56"/>
      <c r="IJH40" s="56"/>
      <c r="IJI40" s="56"/>
      <c r="IJJ40" s="56"/>
      <c r="IJK40" s="56"/>
      <c r="IJL40" s="56"/>
      <c r="IJM40" s="56"/>
      <c r="IJN40" s="56"/>
      <c r="IJO40" s="56"/>
      <c r="IJP40" s="56"/>
      <c r="IJQ40" s="56"/>
      <c r="IJR40" s="56"/>
      <c r="IJS40" s="56"/>
      <c r="IJT40" s="56"/>
      <c r="IJU40" s="56"/>
      <c r="IJV40" s="56"/>
      <c r="IJW40" s="56"/>
      <c r="IJX40" s="56"/>
      <c r="IJY40" s="56"/>
      <c r="IJZ40" s="56"/>
      <c r="IKA40" s="56"/>
      <c r="IKB40" s="56"/>
      <c r="IKC40" s="56"/>
      <c r="IKD40" s="56"/>
      <c r="IKE40" s="56"/>
      <c r="IKF40" s="56"/>
      <c r="IKG40" s="56"/>
      <c r="IKH40" s="56"/>
      <c r="IKI40" s="56"/>
      <c r="IKJ40" s="56"/>
      <c r="IKK40" s="56"/>
      <c r="IKL40" s="56"/>
      <c r="IKM40" s="56"/>
      <c r="IKN40" s="56"/>
      <c r="IKO40" s="56"/>
      <c r="IKP40" s="56"/>
      <c r="IKQ40" s="56"/>
      <c r="IKR40" s="56"/>
      <c r="IKS40" s="56"/>
      <c r="IKT40" s="56"/>
      <c r="IKU40" s="56"/>
      <c r="IKV40" s="56"/>
      <c r="IKW40" s="56"/>
      <c r="IKX40" s="56"/>
      <c r="IKY40" s="56"/>
      <c r="IKZ40" s="56"/>
      <c r="ILA40" s="56"/>
      <c r="ILB40" s="56"/>
      <c r="ILC40" s="56"/>
      <c r="ILD40" s="56"/>
      <c r="ILE40" s="56"/>
      <c r="ILF40" s="56"/>
      <c r="ILG40" s="56"/>
      <c r="ILH40" s="56"/>
      <c r="ILI40" s="56"/>
      <c r="ILJ40" s="56"/>
      <c r="ILK40" s="56"/>
      <c r="ILL40" s="56"/>
      <c r="ILM40" s="56"/>
      <c r="ILN40" s="56"/>
      <c r="ILO40" s="56"/>
      <c r="ILP40" s="56"/>
      <c r="ILQ40" s="56"/>
      <c r="ILR40" s="56"/>
      <c r="ILS40" s="56"/>
      <c r="ILT40" s="56"/>
      <c r="ILU40" s="56"/>
      <c r="ILV40" s="56"/>
      <c r="ILW40" s="56"/>
      <c r="ILX40" s="56"/>
      <c r="ILY40" s="56"/>
      <c r="ILZ40" s="56"/>
      <c r="IMA40" s="56"/>
      <c r="IMB40" s="56"/>
      <c r="IMC40" s="56"/>
      <c r="IMD40" s="56"/>
      <c r="IME40" s="56"/>
      <c r="IMF40" s="56"/>
      <c r="IMG40" s="56"/>
      <c r="IMH40" s="56"/>
      <c r="IMI40" s="56"/>
      <c r="IMJ40" s="56"/>
      <c r="IMK40" s="56"/>
      <c r="IML40" s="56"/>
      <c r="IMM40" s="56"/>
      <c r="IMN40" s="56"/>
      <c r="IMO40" s="56"/>
      <c r="IMP40" s="56"/>
      <c r="IMQ40" s="56"/>
      <c r="IMR40" s="56"/>
      <c r="IMS40" s="56"/>
      <c r="IMT40" s="56"/>
      <c r="IMU40" s="56"/>
      <c r="IMV40" s="56"/>
      <c r="IMW40" s="56"/>
      <c r="IMX40" s="56"/>
      <c r="IMY40" s="56"/>
      <c r="IMZ40" s="56"/>
      <c r="INA40" s="56"/>
      <c r="INB40" s="56"/>
      <c r="INC40" s="56"/>
      <c r="IND40" s="56"/>
      <c r="INE40" s="56"/>
      <c r="INF40" s="56"/>
      <c r="ING40" s="56"/>
      <c r="INH40" s="56"/>
      <c r="INI40" s="56"/>
      <c r="INJ40" s="56"/>
      <c r="INK40" s="56"/>
      <c r="INL40" s="56"/>
      <c r="INM40" s="56"/>
      <c r="INN40" s="56"/>
      <c r="INO40" s="56"/>
      <c r="INP40" s="56"/>
      <c r="INQ40" s="56"/>
      <c r="INR40" s="56"/>
      <c r="INS40" s="56"/>
      <c r="INT40" s="56"/>
      <c r="INU40" s="56"/>
      <c r="INV40" s="56"/>
      <c r="INW40" s="56"/>
      <c r="INX40" s="56"/>
      <c r="INY40" s="56"/>
      <c r="INZ40" s="56"/>
      <c r="IOA40" s="56"/>
      <c r="IOB40" s="56"/>
      <c r="IOC40" s="56"/>
      <c r="IOD40" s="56"/>
      <c r="IOE40" s="56"/>
      <c r="IOF40" s="56"/>
      <c r="IOG40" s="56"/>
      <c r="IOH40" s="56"/>
      <c r="IOI40" s="56"/>
      <c r="IOJ40" s="56"/>
      <c r="IOK40" s="56"/>
      <c r="IOL40" s="56"/>
      <c r="IOM40" s="56"/>
      <c r="ION40" s="56"/>
      <c r="IOO40" s="56"/>
      <c r="IOP40" s="56"/>
      <c r="IOQ40" s="56"/>
      <c r="IOR40" s="56"/>
      <c r="IOS40" s="56"/>
      <c r="IOT40" s="56"/>
      <c r="IOU40" s="56"/>
      <c r="IOV40" s="56"/>
      <c r="IOW40" s="56"/>
      <c r="IOX40" s="56"/>
      <c r="IOY40" s="56"/>
      <c r="IOZ40" s="56"/>
      <c r="IPA40" s="56"/>
      <c r="IPB40" s="56"/>
      <c r="IPC40" s="56"/>
      <c r="IPD40" s="56"/>
      <c r="IPE40" s="56"/>
      <c r="IPF40" s="56"/>
      <c r="IPG40" s="56"/>
      <c r="IPH40" s="56"/>
      <c r="IPI40" s="56"/>
      <c r="IPJ40" s="56"/>
      <c r="IPK40" s="56"/>
      <c r="IPL40" s="56"/>
      <c r="IPM40" s="56"/>
      <c r="IPN40" s="56"/>
      <c r="IPO40" s="56"/>
      <c r="IPP40" s="56"/>
      <c r="IPQ40" s="56"/>
      <c r="IPR40" s="56"/>
      <c r="IPS40" s="56"/>
      <c r="IPT40" s="56"/>
      <c r="IPU40" s="56"/>
      <c r="IPV40" s="56"/>
      <c r="IPW40" s="56"/>
      <c r="IPX40" s="56"/>
      <c r="IPY40" s="56"/>
      <c r="IPZ40" s="56"/>
      <c r="IQA40" s="56"/>
      <c r="IQB40" s="56"/>
      <c r="IQC40" s="56"/>
      <c r="IQD40" s="56"/>
      <c r="IQE40" s="56"/>
      <c r="IQF40" s="56"/>
      <c r="IQG40" s="56"/>
      <c r="IQH40" s="56"/>
      <c r="IQI40" s="56"/>
      <c r="IQJ40" s="56"/>
      <c r="IQK40" s="56"/>
      <c r="IQL40" s="56"/>
      <c r="IQM40" s="56"/>
      <c r="IQN40" s="56"/>
      <c r="IQO40" s="56"/>
      <c r="IQP40" s="56"/>
      <c r="IQQ40" s="56"/>
      <c r="IQR40" s="56"/>
      <c r="IQS40" s="56"/>
      <c r="IQT40" s="56"/>
      <c r="IQU40" s="56"/>
      <c r="IQV40" s="56"/>
      <c r="IQW40" s="56"/>
      <c r="IQX40" s="56"/>
      <c r="IQY40" s="56"/>
      <c r="IQZ40" s="56"/>
      <c r="IRA40" s="56"/>
      <c r="IRB40" s="56"/>
      <c r="IRC40" s="56"/>
      <c r="IRD40" s="56"/>
      <c r="IRE40" s="56"/>
      <c r="IRF40" s="56"/>
      <c r="IRG40" s="56"/>
      <c r="IRH40" s="56"/>
      <c r="IRI40" s="56"/>
      <c r="IRJ40" s="56"/>
      <c r="IRK40" s="56"/>
      <c r="IRL40" s="56"/>
      <c r="IRM40" s="56"/>
      <c r="IRN40" s="56"/>
      <c r="IRO40" s="56"/>
      <c r="IRP40" s="56"/>
      <c r="IRQ40" s="56"/>
      <c r="IRR40" s="56"/>
      <c r="IRS40" s="56"/>
      <c r="IRT40" s="56"/>
      <c r="IRU40" s="56"/>
      <c r="IRV40" s="56"/>
      <c r="IRW40" s="56"/>
      <c r="IRX40" s="56"/>
      <c r="IRY40" s="56"/>
      <c r="IRZ40" s="56"/>
      <c r="ISA40" s="56"/>
      <c r="ISB40" s="56"/>
      <c r="ISC40" s="56"/>
      <c r="ISD40" s="56"/>
      <c r="ISE40" s="56"/>
      <c r="ISF40" s="56"/>
      <c r="ISG40" s="56"/>
      <c r="ISH40" s="56"/>
      <c r="ISI40" s="56"/>
      <c r="ISJ40" s="56"/>
      <c r="ISK40" s="56"/>
      <c r="ISL40" s="56"/>
      <c r="ISM40" s="56"/>
      <c r="ISN40" s="56"/>
      <c r="ISO40" s="56"/>
      <c r="ISP40" s="56"/>
      <c r="ISQ40" s="56"/>
      <c r="ISR40" s="56"/>
      <c r="ISS40" s="56"/>
      <c r="IST40" s="56"/>
      <c r="ISU40" s="56"/>
      <c r="ISV40" s="56"/>
      <c r="ISW40" s="56"/>
      <c r="ISX40" s="56"/>
      <c r="ISY40" s="56"/>
      <c r="ISZ40" s="56"/>
      <c r="ITA40" s="56"/>
      <c r="ITB40" s="56"/>
      <c r="ITC40" s="56"/>
      <c r="ITD40" s="56"/>
      <c r="ITE40" s="56"/>
      <c r="ITF40" s="56"/>
      <c r="ITG40" s="56"/>
      <c r="ITH40" s="56"/>
      <c r="ITI40" s="56"/>
      <c r="ITJ40" s="56"/>
      <c r="ITK40" s="56"/>
      <c r="ITL40" s="56"/>
      <c r="ITM40" s="56"/>
      <c r="ITN40" s="56"/>
      <c r="ITO40" s="56"/>
      <c r="ITP40" s="56"/>
      <c r="ITQ40" s="56"/>
      <c r="ITR40" s="56"/>
      <c r="ITS40" s="56"/>
      <c r="ITT40" s="56"/>
      <c r="ITU40" s="56"/>
      <c r="ITV40" s="56"/>
      <c r="ITW40" s="56"/>
      <c r="ITX40" s="56"/>
      <c r="ITY40" s="56"/>
      <c r="ITZ40" s="56"/>
      <c r="IUA40" s="56"/>
      <c r="IUB40" s="56"/>
      <c r="IUC40" s="56"/>
      <c r="IUD40" s="56"/>
      <c r="IUE40" s="56"/>
      <c r="IUF40" s="56"/>
      <c r="IUG40" s="56"/>
      <c r="IUH40" s="56"/>
      <c r="IUI40" s="56"/>
      <c r="IUJ40" s="56"/>
      <c r="IUK40" s="56"/>
      <c r="IUL40" s="56"/>
      <c r="IUM40" s="56"/>
      <c r="IUN40" s="56"/>
      <c r="IUO40" s="56"/>
      <c r="IUP40" s="56"/>
      <c r="IUQ40" s="56"/>
      <c r="IUR40" s="56"/>
      <c r="IUS40" s="56"/>
      <c r="IUT40" s="56"/>
      <c r="IUU40" s="56"/>
      <c r="IUV40" s="56"/>
      <c r="IUW40" s="56"/>
      <c r="IUX40" s="56"/>
      <c r="IUY40" s="56"/>
      <c r="IUZ40" s="56"/>
      <c r="IVA40" s="56"/>
      <c r="IVB40" s="56"/>
      <c r="IVC40" s="56"/>
      <c r="IVD40" s="56"/>
      <c r="IVE40" s="56"/>
      <c r="IVF40" s="56"/>
      <c r="IVG40" s="56"/>
      <c r="IVH40" s="56"/>
      <c r="IVI40" s="56"/>
      <c r="IVJ40" s="56"/>
      <c r="IVK40" s="56"/>
      <c r="IVL40" s="56"/>
      <c r="IVM40" s="56"/>
      <c r="IVN40" s="56"/>
      <c r="IVO40" s="56"/>
      <c r="IVP40" s="56"/>
      <c r="IVQ40" s="56"/>
      <c r="IVR40" s="56"/>
      <c r="IVS40" s="56"/>
      <c r="IVT40" s="56"/>
      <c r="IVU40" s="56"/>
      <c r="IVV40" s="56"/>
      <c r="IVW40" s="56"/>
      <c r="IVX40" s="56"/>
      <c r="IVY40" s="56"/>
      <c r="IVZ40" s="56"/>
      <c r="IWA40" s="56"/>
      <c r="IWB40" s="56"/>
      <c r="IWC40" s="56"/>
      <c r="IWD40" s="56"/>
      <c r="IWE40" s="56"/>
      <c r="IWF40" s="56"/>
      <c r="IWG40" s="56"/>
      <c r="IWH40" s="56"/>
      <c r="IWI40" s="56"/>
      <c r="IWJ40" s="56"/>
      <c r="IWK40" s="56"/>
      <c r="IWL40" s="56"/>
      <c r="IWM40" s="56"/>
      <c r="IWN40" s="56"/>
      <c r="IWO40" s="56"/>
      <c r="IWP40" s="56"/>
      <c r="IWQ40" s="56"/>
      <c r="IWR40" s="56"/>
      <c r="IWS40" s="56"/>
      <c r="IWT40" s="56"/>
      <c r="IWU40" s="56"/>
      <c r="IWV40" s="56"/>
      <c r="IWW40" s="56"/>
      <c r="IWX40" s="56"/>
      <c r="IWY40" s="56"/>
      <c r="IWZ40" s="56"/>
      <c r="IXA40" s="56"/>
      <c r="IXB40" s="56"/>
      <c r="IXC40" s="56"/>
      <c r="IXD40" s="56"/>
      <c r="IXE40" s="56"/>
      <c r="IXF40" s="56"/>
      <c r="IXG40" s="56"/>
      <c r="IXH40" s="56"/>
      <c r="IXI40" s="56"/>
      <c r="IXJ40" s="56"/>
      <c r="IXK40" s="56"/>
      <c r="IXL40" s="56"/>
      <c r="IXM40" s="56"/>
      <c r="IXN40" s="56"/>
      <c r="IXO40" s="56"/>
      <c r="IXP40" s="56"/>
      <c r="IXQ40" s="56"/>
      <c r="IXR40" s="56"/>
      <c r="IXS40" s="56"/>
      <c r="IXT40" s="56"/>
      <c r="IXU40" s="56"/>
      <c r="IXV40" s="56"/>
      <c r="IXW40" s="56"/>
      <c r="IXX40" s="56"/>
      <c r="IXY40" s="56"/>
      <c r="IXZ40" s="56"/>
      <c r="IYA40" s="56"/>
      <c r="IYB40" s="56"/>
      <c r="IYC40" s="56"/>
      <c r="IYD40" s="56"/>
      <c r="IYE40" s="56"/>
      <c r="IYF40" s="56"/>
      <c r="IYG40" s="56"/>
      <c r="IYH40" s="56"/>
      <c r="IYI40" s="56"/>
      <c r="IYJ40" s="56"/>
      <c r="IYK40" s="56"/>
      <c r="IYL40" s="56"/>
      <c r="IYM40" s="56"/>
      <c r="IYN40" s="56"/>
      <c r="IYO40" s="56"/>
      <c r="IYP40" s="56"/>
      <c r="IYQ40" s="56"/>
      <c r="IYR40" s="56"/>
      <c r="IYS40" s="56"/>
      <c r="IYT40" s="56"/>
      <c r="IYU40" s="56"/>
      <c r="IYV40" s="56"/>
      <c r="IYW40" s="56"/>
      <c r="IYX40" s="56"/>
      <c r="IYY40" s="56"/>
      <c r="IYZ40" s="56"/>
      <c r="IZA40" s="56"/>
      <c r="IZB40" s="56"/>
      <c r="IZC40" s="56"/>
      <c r="IZD40" s="56"/>
      <c r="IZE40" s="56"/>
      <c r="IZF40" s="56"/>
      <c r="IZG40" s="56"/>
      <c r="IZH40" s="56"/>
      <c r="IZI40" s="56"/>
      <c r="IZJ40" s="56"/>
      <c r="IZK40" s="56"/>
      <c r="IZL40" s="56"/>
      <c r="IZM40" s="56"/>
      <c r="IZN40" s="56"/>
      <c r="IZO40" s="56"/>
      <c r="IZP40" s="56"/>
      <c r="IZQ40" s="56"/>
      <c r="IZR40" s="56"/>
      <c r="IZS40" s="56"/>
      <c r="IZT40" s="56"/>
      <c r="IZU40" s="56"/>
      <c r="IZV40" s="56"/>
      <c r="IZW40" s="56"/>
      <c r="IZX40" s="56"/>
      <c r="IZY40" s="56"/>
      <c r="IZZ40" s="56"/>
      <c r="JAA40" s="56"/>
      <c r="JAB40" s="56"/>
      <c r="JAC40" s="56"/>
      <c r="JAD40" s="56"/>
      <c r="JAE40" s="56"/>
      <c r="JAF40" s="56"/>
      <c r="JAG40" s="56"/>
      <c r="JAH40" s="56"/>
      <c r="JAI40" s="56"/>
      <c r="JAJ40" s="56"/>
      <c r="JAK40" s="56"/>
      <c r="JAL40" s="56"/>
      <c r="JAM40" s="56"/>
      <c r="JAN40" s="56"/>
      <c r="JAO40" s="56"/>
      <c r="JAP40" s="56"/>
      <c r="JAQ40" s="56"/>
      <c r="JAR40" s="56"/>
      <c r="JAS40" s="56"/>
      <c r="JAT40" s="56"/>
      <c r="JAU40" s="56"/>
      <c r="JAV40" s="56"/>
      <c r="JAW40" s="56"/>
      <c r="JAX40" s="56"/>
      <c r="JAY40" s="56"/>
      <c r="JAZ40" s="56"/>
      <c r="JBA40" s="56"/>
      <c r="JBB40" s="56"/>
      <c r="JBC40" s="56"/>
      <c r="JBD40" s="56"/>
      <c r="JBE40" s="56"/>
      <c r="JBF40" s="56"/>
      <c r="JBG40" s="56"/>
      <c r="JBH40" s="56"/>
      <c r="JBI40" s="56"/>
      <c r="JBJ40" s="56"/>
      <c r="JBK40" s="56"/>
      <c r="JBL40" s="56"/>
      <c r="JBM40" s="56"/>
      <c r="JBN40" s="56"/>
      <c r="JBO40" s="56"/>
      <c r="JBP40" s="56"/>
      <c r="JBQ40" s="56"/>
      <c r="JBR40" s="56"/>
      <c r="JBS40" s="56"/>
      <c r="JBT40" s="56"/>
      <c r="JBU40" s="56"/>
      <c r="JBV40" s="56"/>
      <c r="JBW40" s="56"/>
      <c r="JBX40" s="56"/>
      <c r="JBY40" s="56"/>
      <c r="JBZ40" s="56"/>
      <c r="JCA40" s="56"/>
      <c r="JCB40" s="56"/>
      <c r="JCC40" s="56"/>
      <c r="JCD40" s="56"/>
      <c r="JCE40" s="56"/>
      <c r="JCF40" s="56"/>
      <c r="JCG40" s="56"/>
      <c r="JCH40" s="56"/>
      <c r="JCI40" s="56"/>
      <c r="JCJ40" s="56"/>
      <c r="JCK40" s="56"/>
      <c r="JCL40" s="56"/>
      <c r="JCM40" s="56"/>
      <c r="JCN40" s="56"/>
      <c r="JCO40" s="56"/>
      <c r="JCP40" s="56"/>
      <c r="JCQ40" s="56"/>
      <c r="JCR40" s="56"/>
      <c r="JCS40" s="56"/>
      <c r="JCT40" s="56"/>
      <c r="JCU40" s="56"/>
      <c r="JCV40" s="56"/>
      <c r="JCW40" s="56"/>
      <c r="JCX40" s="56"/>
      <c r="JCY40" s="56"/>
      <c r="JCZ40" s="56"/>
      <c r="JDA40" s="56"/>
      <c r="JDB40" s="56"/>
      <c r="JDC40" s="56"/>
      <c r="JDD40" s="56"/>
      <c r="JDE40" s="56"/>
      <c r="JDF40" s="56"/>
      <c r="JDG40" s="56"/>
      <c r="JDH40" s="56"/>
      <c r="JDI40" s="56"/>
      <c r="JDJ40" s="56"/>
      <c r="JDK40" s="56"/>
      <c r="JDL40" s="56"/>
      <c r="JDM40" s="56"/>
      <c r="JDN40" s="56"/>
      <c r="JDO40" s="56"/>
      <c r="JDP40" s="56"/>
      <c r="JDQ40" s="56"/>
      <c r="JDR40" s="56"/>
      <c r="JDS40" s="56"/>
      <c r="JDT40" s="56"/>
      <c r="JDU40" s="56"/>
      <c r="JDV40" s="56"/>
      <c r="JDW40" s="56"/>
      <c r="JDX40" s="56"/>
      <c r="JDY40" s="56"/>
      <c r="JDZ40" s="56"/>
      <c r="JEA40" s="56"/>
      <c r="JEB40" s="56"/>
      <c r="JEC40" s="56"/>
      <c r="JED40" s="56"/>
      <c r="JEE40" s="56"/>
      <c r="JEF40" s="56"/>
      <c r="JEG40" s="56"/>
      <c r="JEH40" s="56"/>
      <c r="JEI40" s="56"/>
      <c r="JEJ40" s="56"/>
      <c r="JEK40" s="56"/>
      <c r="JEL40" s="56"/>
      <c r="JEM40" s="56"/>
      <c r="JEN40" s="56"/>
      <c r="JEO40" s="56"/>
      <c r="JEP40" s="56"/>
      <c r="JEQ40" s="56"/>
      <c r="JER40" s="56"/>
      <c r="JES40" s="56"/>
      <c r="JET40" s="56"/>
      <c r="JEU40" s="56"/>
      <c r="JEV40" s="56"/>
      <c r="JEW40" s="56"/>
      <c r="JEX40" s="56"/>
      <c r="JEY40" s="56"/>
      <c r="JEZ40" s="56"/>
      <c r="JFA40" s="56"/>
      <c r="JFB40" s="56"/>
      <c r="JFC40" s="56"/>
      <c r="JFD40" s="56"/>
      <c r="JFE40" s="56"/>
      <c r="JFF40" s="56"/>
      <c r="JFG40" s="56"/>
      <c r="JFH40" s="56"/>
      <c r="JFI40" s="56"/>
      <c r="JFJ40" s="56"/>
      <c r="JFK40" s="56"/>
      <c r="JFL40" s="56"/>
      <c r="JFM40" s="56"/>
      <c r="JFN40" s="56"/>
      <c r="JFO40" s="56"/>
      <c r="JFP40" s="56"/>
      <c r="JFQ40" s="56"/>
      <c r="JFR40" s="56"/>
      <c r="JFS40" s="56"/>
      <c r="JFT40" s="56"/>
      <c r="JFU40" s="56"/>
      <c r="JFV40" s="56"/>
      <c r="JFW40" s="56"/>
      <c r="JFX40" s="56"/>
      <c r="JFY40" s="56"/>
      <c r="JFZ40" s="56"/>
      <c r="JGA40" s="56"/>
      <c r="JGB40" s="56"/>
      <c r="JGC40" s="56"/>
      <c r="JGD40" s="56"/>
      <c r="JGE40" s="56"/>
      <c r="JGF40" s="56"/>
      <c r="JGG40" s="56"/>
      <c r="JGH40" s="56"/>
      <c r="JGI40" s="56"/>
      <c r="JGJ40" s="56"/>
      <c r="JGK40" s="56"/>
      <c r="JGL40" s="56"/>
      <c r="JGM40" s="56"/>
      <c r="JGN40" s="56"/>
      <c r="JGO40" s="56"/>
      <c r="JGP40" s="56"/>
      <c r="JGQ40" s="56"/>
      <c r="JGR40" s="56"/>
      <c r="JGS40" s="56"/>
      <c r="JGT40" s="56"/>
      <c r="JGU40" s="56"/>
      <c r="JGV40" s="56"/>
      <c r="JGW40" s="56"/>
      <c r="JGX40" s="56"/>
      <c r="JGY40" s="56"/>
      <c r="JGZ40" s="56"/>
      <c r="JHA40" s="56"/>
      <c r="JHB40" s="56"/>
      <c r="JHC40" s="56"/>
      <c r="JHD40" s="56"/>
      <c r="JHE40" s="56"/>
      <c r="JHF40" s="56"/>
      <c r="JHG40" s="56"/>
      <c r="JHH40" s="56"/>
      <c r="JHI40" s="56"/>
      <c r="JHJ40" s="56"/>
      <c r="JHK40" s="56"/>
      <c r="JHL40" s="56"/>
      <c r="JHM40" s="56"/>
      <c r="JHN40" s="56"/>
      <c r="JHO40" s="56"/>
      <c r="JHP40" s="56"/>
      <c r="JHQ40" s="56"/>
      <c r="JHR40" s="56"/>
      <c r="JHS40" s="56"/>
      <c r="JHT40" s="56"/>
      <c r="JHU40" s="56"/>
      <c r="JHV40" s="56"/>
      <c r="JHW40" s="56"/>
      <c r="JHX40" s="56"/>
      <c r="JHY40" s="56"/>
      <c r="JHZ40" s="56"/>
      <c r="JIA40" s="56"/>
      <c r="JIB40" s="56"/>
      <c r="JIC40" s="56"/>
      <c r="JID40" s="56"/>
      <c r="JIE40" s="56"/>
      <c r="JIF40" s="56"/>
      <c r="JIG40" s="56"/>
      <c r="JIH40" s="56"/>
      <c r="JII40" s="56"/>
      <c r="JIJ40" s="56"/>
      <c r="JIK40" s="56"/>
      <c r="JIL40" s="56"/>
      <c r="JIM40" s="56"/>
      <c r="JIN40" s="56"/>
      <c r="JIO40" s="56"/>
      <c r="JIP40" s="56"/>
      <c r="JIQ40" s="56"/>
      <c r="JIR40" s="56"/>
      <c r="JIS40" s="56"/>
      <c r="JIT40" s="56"/>
      <c r="JIU40" s="56"/>
      <c r="JIV40" s="56"/>
      <c r="JIW40" s="56"/>
      <c r="JIX40" s="56"/>
      <c r="JIY40" s="56"/>
      <c r="JIZ40" s="56"/>
      <c r="JJA40" s="56"/>
      <c r="JJB40" s="56"/>
      <c r="JJC40" s="56"/>
      <c r="JJD40" s="56"/>
      <c r="JJE40" s="56"/>
      <c r="JJF40" s="56"/>
      <c r="JJG40" s="56"/>
      <c r="JJH40" s="56"/>
      <c r="JJI40" s="56"/>
      <c r="JJJ40" s="56"/>
      <c r="JJK40" s="56"/>
      <c r="JJL40" s="56"/>
      <c r="JJM40" s="56"/>
      <c r="JJN40" s="56"/>
      <c r="JJO40" s="56"/>
      <c r="JJP40" s="56"/>
      <c r="JJQ40" s="56"/>
      <c r="JJR40" s="56"/>
      <c r="JJS40" s="56"/>
      <c r="JJT40" s="56"/>
      <c r="JJU40" s="56"/>
      <c r="JJV40" s="56"/>
      <c r="JJW40" s="56"/>
      <c r="JJX40" s="56"/>
      <c r="JJY40" s="56"/>
      <c r="JJZ40" s="56"/>
      <c r="JKA40" s="56"/>
      <c r="JKB40" s="56"/>
      <c r="JKC40" s="56"/>
      <c r="JKD40" s="56"/>
      <c r="JKE40" s="56"/>
      <c r="JKF40" s="56"/>
      <c r="JKG40" s="56"/>
      <c r="JKH40" s="56"/>
      <c r="JKI40" s="56"/>
      <c r="JKJ40" s="56"/>
      <c r="JKK40" s="56"/>
      <c r="JKL40" s="56"/>
      <c r="JKM40" s="56"/>
      <c r="JKN40" s="56"/>
      <c r="JKO40" s="56"/>
      <c r="JKP40" s="56"/>
      <c r="JKQ40" s="56"/>
      <c r="JKR40" s="56"/>
      <c r="JKS40" s="56"/>
      <c r="JKT40" s="56"/>
      <c r="JKU40" s="56"/>
      <c r="JKV40" s="56"/>
      <c r="JKW40" s="56"/>
      <c r="JKX40" s="56"/>
      <c r="JKY40" s="56"/>
      <c r="JKZ40" s="56"/>
      <c r="JLA40" s="56"/>
      <c r="JLB40" s="56"/>
      <c r="JLC40" s="56"/>
      <c r="JLD40" s="56"/>
      <c r="JLE40" s="56"/>
      <c r="JLF40" s="56"/>
      <c r="JLG40" s="56"/>
      <c r="JLH40" s="56"/>
      <c r="JLI40" s="56"/>
      <c r="JLJ40" s="56"/>
      <c r="JLK40" s="56"/>
      <c r="JLL40" s="56"/>
      <c r="JLM40" s="56"/>
      <c r="JLN40" s="56"/>
      <c r="JLO40" s="56"/>
      <c r="JLP40" s="56"/>
      <c r="JLQ40" s="56"/>
      <c r="JLR40" s="56"/>
      <c r="JLS40" s="56"/>
      <c r="JLT40" s="56"/>
      <c r="JLU40" s="56"/>
      <c r="JLV40" s="56"/>
      <c r="JLW40" s="56"/>
      <c r="JLX40" s="56"/>
      <c r="JLY40" s="56"/>
      <c r="JLZ40" s="56"/>
      <c r="JMA40" s="56"/>
      <c r="JMB40" s="56"/>
      <c r="JMC40" s="56"/>
      <c r="JMD40" s="56"/>
      <c r="JME40" s="56"/>
      <c r="JMF40" s="56"/>
      <c r="JMG40" s="56"/>
      <c r="JMH40" s="56"/>
      <c r="JMI40" s="56"/>
      <c r="JMJ40" s="56"/>
      <c r="JMK40" s="56"/>
      <c r="JML40" s="56"/>
      <c r="JMM40" s="56"/>
      <c r="JMN40" s="56"/>
      <c r="JMO40" s="56"/>
      <c r="JMP40" s="56"/>
      <c r="JMQ40" s="56"/>
      <c r="JMR40" s="56"/>
      <c r="JMS40" s="56"/>
      <c r="JMT40" s="56"/>
      <c r="JMU40" s="56"/>
      <c r="JMV40" s="56"/>
      <c r="JMW40" s="56"/>
      <c r="JMX40" s="56"/>
      <c r="JMY40" s="56"/>
      <c r="JMZ40" s="56"/>
      <c r="JNA40" s="56"/>
      <c r="JNB40" s="56"/>
      <c r="JNC40" s="56"/>
      <c r="JND40" s="56"/>
      <c r="JNE40" s="56"/>
      <c r="JNF40" s="56"/>
      <c r="JNG40" s="56"/>
      <c r="JNH40" s="56"/>
      <c r="JNI40" s="56"/>
      <c r="JNJ40" s="56"/>
      <c r="JNK40" s="56"/>
      <c r="JNL40" s="56"/>
      <c r="JNM40" s="56"/>
      <c r="JNN40" s="56"/>
      <c r="JNO40" s="56"/>
      <c r="JNP40" s="56"/>
      <c r="JNQ40" s="56"/>
      <c r="JNR40" s="56"/>
      <c r="JNS40" s="56"/>
      <c r="JNT40" s="56"/>
      <c r="JNU40" s="56"/>
      <c r="JNV40" s="56"/>
      <c r="JNW40" s="56"/>
      <c r="JNX40" s="56"/>
      <c r="JNY40" s="56"/>
      <c r="JNZ40" s="56"/>
      <c r="JOA40" s="56"/>
      <c r="JOB40" s="56"/>
      <c r="JOC40" s="56"/>
      <c r="JOD40" s="56"/>
      <c r="JOE40" s="56"/>
      <c r="JOF40" s="56"/>
      <c r="JOG40" s="56"/>
      <c r="JOH40" s="56"/>
      <c r="JOI40" s="56"/>
      <c r="JOJ40" s="56"/>
      <c r="JOK40" s="56"/>
      <c r="JOL40" s="56"/>
      <c r="JOM40" s="56"/>
      <c r="JON40" s="56"/>
      <c r="JOO40" s="56"/>
      <c r="JOP40" s="56"/>
      <c r="JOQ40" s="56"/>
      <c r="JOR40" s="56"/>
      <c r="JOS40" s="56"/>
      <c r="JOT40" s="56"/>
      <c r="JOU40" s="56"/>
      <c r="JOV40" s="56"/>
      <c r="JOW40" s="56"/>
      <c r="JOX40" s="56"/>
      <c r="JOY40" s="56"/>
      <c r="JOZ40" s="56"/>
      <c r="JPA40" s="56"/>
      <c r="JPB40" s="56"/>
      <c r="JPC40" s="56"/>
      <c r="JPD40" s="56"/>
      <c r="JPE40" s="56"/>
      <c r="JPF40" s="56"/>
      <c r="JPG40" s="56"/>
      <c r="JPH40" s="56"/>
      <c r="JPI40" s="56"/>
      <c r="JPJ40" s="56"/>
      <c r="JPK40" s="56"/>
      <c r="JPL40" s="56"/>
      <c r="JPM40" s="56"/>
      <c r="JPN40" s="56"/>
      <c r="JPO40" s="56"/>
      <c r="JPP40" s="56"/>
      <c r="JPQ40" s="56"/>
      <c r="JPR40" s="56"/>
      <c r="JPS40" s="56"/>
      <c r="JPT40" s="56"/>
      <c r="JPU40" s="56"/>
      <c r="JPV40" s="56"/>
      <c r="JPW40" s="56"/>
      <c r="JPX40" s="56"/>
      <c r="JPY40" s="56"/>
      <c r="JPZ40" s="56"/>
      <c r="JQA40" s="56"/>
      <c r="JQB40" s="56"/>
      <c r="JQC40" s="56"/>
      <c r="JQD40" s="56"/>
      <c r="JQE40" s="56"/>
      <c r="JQF40" s="56"/>
      <c r="JQG40" s="56"/>
      <c r="JQH40" s="56"/>
      <c r="JQI40" s="56"/>
      <c r="JQJ40" s="56"/>
      <c r="JQK40" s="56"/>
      <c r="JQL40" s="56"/>
      <c r="JQM40" s="56"/>
      <c r="JQN40" s="56"/>
      <c r="JQO40" s="56"/>
      <c r="JQP40" s="56"/>
      <c r="JQQ40" s="56"/>
      <c r="JQR40" s="56"/>
      <c r="JQS40" s="56"/>
      <c r="JQT40" s="56"/>
      <c r="JQU40" s="56"/>
      <c r="JQV40" s="56"/>
      <c r="JQW40" s="56"/>
      <c r="JQX40" s="56"/>
      <c r="JQY40" s="56"/>
      <c r="JQZ40" s="56"/>
      <c r="JRA40" s="56"/>
      <c r="JRB40" s="56"/>
      <c r="JRC40" s="56"/>
      <c r="JRD40" s="56"/>
      <c r="JRE40" s="56"/>
      <c r="JRF40" s="56"/>
      <c r="JRG40" s="56"/>
      <c r="JRH40" s="56"/>
      <c r="JRI40" s="56"/>
      <c r="JRJ40" s="56"/>
      <c r="JRK40" s="56"/>
      <c r="JRL40" s="56"/>
      <c r="JRM40" s="56"/>
      <c r="JRN40" s="56"/>
      <c r="JRO40" s="56"/>
      <c r="JRP40" s="56"/>
      <c r="JRQ40" s="56"/>
      <c r="JRR40" s="56"/>
      <c r="JRS40" s="56"/>
      <c r="JRT40" s="56"/>
      <c r="JRU40" s="56"/>
      <c r="JRV40" s="56"/>
      <c r="JRW40" s="56"/>
      <c r="JRX40" s="56"/>
      <c r="JRY40" s="56"/>
      <c r="JRZ40" s="56"/>
      <c r="JSA40" s="56"/>
      <c r="JSB40" s="56"/>
      <c r="JSC40" s="56"/>
      <c r="JSD40" s="56"/>
      <c r="JSE40" s="56"/>
      <c r="JSF40" s="56"/>
      <c r="JSG40" s="56"/>
      <c r="JSH40" s="56"/>
      <c r="JSI40" s="56"/>
      <c r="JSJ40" s="56"/>
      <c r="JSK40" s="56"/>
      <c r="JSL40" s="56"/>
      <c r="JSM40" s="56"/>
      <c r="JSN40" s="56"/>
      <c r="JSO40" s="56"/>
      <c r="JSP40" s="56"/>
      <c r="JSQ40" s="56"/>
      <c r="JSR40" s="56"/>
      <c r="JSS40" s="56"/>
      <c r="JST40" s="56"/>
      <c r="JSU40" s="56"/>
      <c r="JSV40" s="56"/>
      <c r="JSW40" s="56"/>
      <c r="JSX40" s="56"/>
      <c r="JSY40" s="56"/>
      <c r="JSZ40" s="56"/>
      <c r="JTA40" s="56"/>
      <c r="JTB40" s="56"/>
      <c r="JTC40" s="56"/>
      <c r="JTD40" s="56"/>
      <c r="JTE40" s="56"/>
      <c r="JTF40" s="56"/>
      <c r="JTG40" s="56"/>
      <c r="JTH40" s="56"/>
      <c r="JTI40" s="56"/>
      <c r="JTJ40" s="56"/>
      <c r="JTK40" s="56"/>
      <c r="JTL40" s="56"/>
      <c r="JTM40" s="56"/>
      <c r="JTN40" s="56"/>
      <c r="JTO40" s="56"/>
      <c r="JTP40" s="56"/>
      <c r="JTQ40" s="56"/>
      <c r="JTR40" s="56"/>
      <c r="JTS40" s="56"/>
      <c r="JTT40" s="56"/>
      <c r="JTU40" s="56"/>
      <c r="JTV40" s="56"/>
      <c r="JTW40" s="56"/>
      <c r="JTX40" s="56"/>
      <c r="JTY40" s="56"/>
      <c r="JTZ40" s="56"/>
      <c r="JUA40" s="56"/>
      <c r="JUB40" s="56"/>
      <c r="JUC40" s="56"/>
      <c r="JUD40" s="56"/>
      <c r="JUE40" s="56"/>
      <c r="JUF40" s="56"/>
      <c r="JUG40" s="56"/>
      <c r="JUH40" s="56"/>
      <c r="JUI40" s="56"/>
      <c r="JUJ40" s="56"/>
      <c r="JUK40" s="56"/>
      <c r="JUL40" s="56"/>
      <c r="JUM40" s="56"/>
      <c r="JUN40" s="56"/>
      <c r="JUO40" s="56"/>
      <c r="JUP40" s="56"/>
      <c r="JUQ40" s="56"/>
      <c r="JUR40" s="56"/>
      <c r="JUS40" s="56"/>
      <c r="JUT40" s="56"/>
      <c r="JUU40" s="56"/>
      <c r="JUV40" s="56"/>
      <c r="JUW40" s="56"/>
      <c r="JUX40" s="56"/>
      <c r="JUY40" s="56"/>
      <c r="JUZ40" s="56"/>
      <c r="JVA40" s="56"/>
      <c r="JVB40" s="56"/>
      <c r="JVC40" s="56"/>
      <c r="JVD40" s="56"/>
      <c r="JVE40" s="56"/>
      <c r="JVF40" s="56"/>
      <c r="JVG40" s="56"/>
      <c r="JVH40" s="56"/>
      <c r="JVI40" s="56"/>
      <c r="JVJ40" s="56"/>
      <c r="JVK40" s="56"/>
      <c r="JVL40" s="56"/>
      <c r="JVM40" s="56"/>
      <c r="JVN40" s="56"/>
      <c r="JVO40" s="56"/>
      <c r="JVP40" s="56"/>
      <c r="JVQ40" s="56"/>
      <c r="JVR40" s="56"/>
      <c r="JVS40" s="56"/>
      <c r="JVT40" s="56"/>
      <c r="JVU40" s="56"/>
      <c r="JVV40" s="56"/>
      <c r="JVW40" s="56"/>
      <c r="JVX40" s="56"/>
      <c r="JVY40" s="56"/>
      <c r="JVZ40" s="56"/>
      <c r="JWA40" s="56"/>
      <c r="JWB40" s="56"/>
      <c r="JWC40" s="56"/>
      <c r="JWD40" s="56"/>
      <c r="JWE40" s="56"/>
      <c r="JWF40" s="56"/>
      <c r="JWG40" s="56"/>
      <c r="JWH40" s="56"/>
      <c r="JWI40" s="56"/>
      <c r="JWJ40" s="56"/>
      <c r="JWK40" s="56"/>
      <c r="JWL40" s="56"/>
      <c r="JWM40" s="56"/>
      <c r="JWN40" s="56"/>
      <c r="JWO40" s="56"/>
      <c r="JWP40" s="56"/>
      <c r="JWQ40" s="56"/>
      <c r="JWR40" s="56"/>
      <c r="JWS40" s="56"/>
      <c r="JWT40" s="56"/>
      <c r="JWU40" s="56"/>
      <c r="JWV40" s="56"/>
      <c r="JWW40" s="56"/>
      <c r="JWX40" s="56"/>
      <c r="JWY40" s="56"/>
      <c r="JWZ40" s="56"/>
      <c r="JXA40" s="56"/>
      <c r="JXB40" s="56"/>
      <c r="JXC40" s="56"/>
      <c r="JXD40" s="56"/>
      <c r="JXE40" s="56"/>
      <c r="JXF40" s="56"/>
      <c r="JXG40" s="56"/>
      <c r="JXH40" s="56"/>
      <c r="JXI40" s="56"/>
      <c r="JXJ40" s="56"/>
      <c r="JXK40" s="56"/>
      <c r="JXL40" s="56"/>
      <c r="JXM40" s="56"/>
      <c r="JXN40" s="56"/>
      <c r="JXO40" s="56"/>
      <c r="JXP40" s="56"/>
      <c r="JXQ40" s="56"/>
      <c r="JXR40" s="56"/>
      <c r="JXS40" s="56"/>
      <c r="JXT40" s="56"/>
      <c r="JXU40" s="56"/>
      <c r="JXV40" s="56"/>
      <c r="JXW40" s="56"/>
      <c r="JXX40" s="56"/>
      <c r="JXY40" s="56"/>
      <c r="JXZ40" s="56"/>
      <c r="JYA40" s="56"/>
      <c r="JYB40" s="56"/>
      <c r="JYC40" s="56"/>
      <c r="JYD40" s="56"/>
      <c r="JYE40" s="56"/>
      <c r="JYF40" s="56"/>
      <c r="JYG40" s="56"/>
      <c r="JYH40" s="56"/>
      <c r="JYI40" s="56"/>
      <c r="JYJ40" s="56"/>
      <c r="JYK40" s="56"/>
      <c r="JYL40" s="56"/>
      <c r="JYM40" s="56"/>
      <c r="JYN40" s="56"/>
      <c r="JYO40" s="56"/>
      <c r="JYP40" s="56"/>
      <c r="JYQ40" s="56"/>
      <c r="JYR40" s="56"/>
      <c r="JYS40" s="56"/>
      <c r="JYT40" s="56"/>
      <c r="JYU40" s="56"/>
      <c r="JYV40" s="56"/>
      <c r="JYW40" s="56"/>
      <c r="JYX40" s="56"/>
      <c r="JYY40" s="56"/>
      <c r="JYZ40" s="56"/>
      <c r="JZA40" s="56"/>
      <c r="JZB40" s="56"/>
      <c r="JZC40" s="56"/>
      <c r="JZD40" s="56"/>
      <c r="JZE40" s="56"/>
      <c r="JZF40" s="56"/>
      <c r="JZG40" s="56"/>
      <c r="JZH40" s="56"/>
      <c r="JZI40" s="56"/>
      <c r="JZJ40" s="56"/>
      <c r="JZK40" s="56"/>
      <c r="JZL40" s="56"/>
      <c r="JZM40" s="56"/>
      <c r="JZN40" s="56"/>
      <c r="JZO40" s="56"/>
      <c r="JZP40" s="56"/>
      <c r="JZQ40" s="56"/>
      <c r="JZR40" s="56"/>
      <c r="JZS40" s="56"/>
      <c r="JZT40" s="56"/>
      <c r="JZU40" s="56"/>
      <c r="JZV40" s="56"/>
      <c r="JZW40" s="56"/>
      <c r="JZX40" s="56"/>
      <c r="JZY40" s="56"/>
      <c r="JZZ40" s="56"/>
      <c r="KAA40" s="56"/>
      <c r="KAB40" s="56"/>
      <c r="KAC40" s="56"/>
      <c r="KAD40" s="56"/>
      <c r="KAE40" s="56"/>
      <c r="KAF40" s="56"/>
      <c r="KAG40" s="56"/>
      <c r="KAH40" s="56"/>
      <c r="KAI40" s="56"/>
      <c r="KAJ40" s="56"/>
      <c r="KAK40" s="56"/>
      <c r="KAL40" s="56"/>
      <c r="KAM40" s="56"/>
      <c r="KAN40" s="56"/>
      <c r="KAO40" s="56"/>
      <c r="KAP40" s="56"/>
      <c r="KAQ40" s="56"/>
      <c r="KAR40" s="56"/>
      <c r="KAS40" s="56"/>
      <c r="KAT40" s="56"/>
      <c r="KAU40" s="56"/>
      <c r="KAV40" s="56"/>
      <c r="KAW40" s="56"/>
      <c r="KAX40" s="56"/>
      <c r="KAY40" s="56"/>
      <c r="KAZ40" s="56"/>
      <c r="KBA40" s="56"/>
      <c r="KBB40" s="56"/>
      <c r="KBC40" s="56"/>
      <c r="KBD40" s="56"/>
      <c r="KBE40" s="56"/>
      <c r="KBF40" s="56"/>
      <c r="KBG40" s="56"/>
      <c r="KBH40" s="56"/>
      <c r="KBI40" s="56"/>
      <c r="KBJ40" s="56"/>
      <c r="KBK40" s="56"/>
      <c r="KBL40" s="56"/>
      <c r="KBM40" s="56"/>
      <c r="KBN40" s="56"/>
      <c r="KBO40" s="56"/>
      <c r="KBP40" s="56"/>
      <c r="KBQ40" s="56"/>
      <c r="KBR40" s="56"/>
      <c r="KBS40" s="56"/>
      <c r="KBT40" s="56"/>
      <c r="KBU40" s="56"/>
      <c r="KBV40" s="56"/>
      <c r="KBW40" s="56"/>
      <c r="KBX40" s="56"/>
      <c r="KBY40" s="56"/>
      <c r="KBZ40" s="56"/>
      <c r="KCA40" s="56"/>
      <c r="KCB40" s="56"/>
      <c r="KCC40" s="56"/>
      <c r="KCD40" s="56"/>
      <c r="KCE40" s="56"/>
      <c r="KCF40" s="56"/>
      <c r="KCG40" s="56"/>
      <c r="KCH40" s="56"/>
      <c r="KCI40" s="56"/>
      <c r="KCJ40" s="56"/>
      <c r="KCK40" s="56"/>
      <c r="KCL40" s="56"/>
      <c r="KCM40" s="56"/>
      <c r="KCN40" s="56"/>
      <c r="KCO40" s="56"/>
      <c r="KCP40" s="56"/>
      <c r="KCQ40" s="56"/>
      <c r="KCR40" s="56"/>
      <c r="KCS40" s="56"/>
      <c r="KCT40" s="56"/>
      <c r="KCU40" s="56"/>
      <c r="KCV40" s="56"/>
      <c r="KCW40" s="56"/>
      <c r="KCX40" s="56"/>
      <c r="KCY40" s="56"/>
      <c r="KCZ40" s="56"/>
      <c r="KDA40" s="56"/>
      <c r="KDB40" s="56"/>
      <c r="KDC40" s="56"/>
      <c r="KDD40" s="56"/>
      <c r="KDE40" s="56"/>
      <c r="KDF40" s="56"/>
      <c r="KDG40" s="56"/>
      <c r="KDH40" s="56"/>
      <c r="KDI40" s="56"/>
      <c r="KDJ40" s="56"/>
      <c r="KDK40" s="56"/>
      <c r="KDL40" s="56"/>
      <c r="KDM40" s="56"/>
      <c r="KDN40" s="56"/>
      <c r="KDO40" s="56"/>
      <c r="KDP40" s="56"/>
      <c r="KDQ40" s="56"/>
      <c r="KDR40" s="56"/>
      <c r="KDS40" s="56"/>
      <c r="KDT40" s="56"/>
      <c r="KDU40" s="56"/>
      <c r="KDV40" s="56"/>
      <c r="KDW40" s="56"/>
      <c r="KDX40" s="56"/>
      <c r="KDY40" s="56"/>
      <c r="KDZ40" s="56"/>
      <c r="KEA40" s="56"/>
      <c r="KEB40" s="56"/>
      <c r="KEC40" s="56"/>
      <c r="KED40" s="56"/>
      <c r="KEE40" s="56"/>
      <c r="KEF40" s="56"/>
      <c r="KEG40" s="56"/>
      <c r="KEH40" s="56"/>
      <c r="KEI40" s="56"/>
      <c r="KEJ40" s="56"/>
      <c r="KEK40" s="56"/>
      <c r="KEL40" s="56"/>
      <c r="KEM40" s="56"/>
      <c r="KEN40" s="56"/>
      <c r="KEO40" s="56"/>
      <c r="KEP40" s="56"/>
      <c r="KEQ40" s="56"/>
      <c r="KER40" s="56"/>
      <c r="KES40" s="56"/>
      <c r="KET40" s="56"/>
      <c r="KEU40" s="56"/>
      <c r="KEV40" s="56"/>
      <c r="KEW40" s="56"/>
      <c r="KEX40" s="56"/>
      <c r="KEY40" s="56"/>
      <c r="KEZ40" s="56"/>
      <c r="KFA40" s="56"/>
      <c r="KFB40" s="56"/>
      <c r="KFC40" s="56"/>
      <c r="KFD40" s="56"/>
      <c r="KFE40" s="56"/>
      <c r="KFF40" s="56"/>
      <c r="KFG40" s="56"/>
      <c r="KFH40" s="56"/>
      <c r="KFI40" s="56"/>
      <c r="KFJ40" s="56"/>
      <c r="KFK40" s="56"/>
      <c r="KFL40" s="56"/>
      <c r="KFM40" s="56"/>
      <c r="KFN40" s="56"/>
      <c r="KFO40" s="56"/>
      <c r="KFP40" s="56"/>
      <c r="KFQ40" s="56"/>
      <c r="KFR40" s="56"/>
      <c r="KFS40" s="56"/>
      <c r="KFT40" s="56"/>
      <c r="KFU40" s="56"/>
      <c r="KFV40" s="56"/>
      <c r="KFW40" s="56"/>
      <c r="KFX40" s="56"/>
      <c r="KFY40" s="56"/>
      <c r="KFZ40" s="56"/>
      <c r="KGA40" s="56"/>
      <c r="KGB40" s="56"/>
      <c r="KGC40" s="56"/>
      <c r="KGD40" s="56"/>
      <c r="KGE40" s="56"/>
      <c r="KGF40" s="56"/>
      <c r="KGG40" s="56"/>
      <c r="KGH40" s="56"/>
      <c r="KGI40" s="56"/>
      <c r="KGJ40" s="56"/>
      <c r="KGK40" s="56"/>
      <c r="KGL40" s="56"/>
      <c r="KGM40" s="56"/>
      <c r="KGN40" s="56"/>
      <c r="KGO40" s="56"/>
      <c r="KGP40" s="56"/>
      <c r="KGQ40" s="56"/>
      <c r="KGR40" s="56"/>
      <c r="KGS40" s="56"/>
      <c r="KGT40" s="56"/>
      <c r="KGU40" s="56"/>
      <c r="KGV40" s="56"/>
      <c r="KGW40" s="56"/>
      <c r="KGX40" s="56"/>
      <c r="KGY40" s="56"/>
      <c r="KGZ40" s="56"/>
      <c r="KHA40" s="56"/>
      <c r="KHB40" s="56"/>
      <c r="KHC40" s="56"/>
      <c r="KHD40" s="56"/>
      <c r="KHE40" s="56"/>
      <c r="KHF40" s="56"/>
      <c r="KHG40" s="56"/>
      <c r="KHH40" s="56"/>
      <c r="KHI40" s="56"/>
      <c r="KHJ40" s="56"/>
      <c r="KHK40" s="56"/>
      <c r="KHL40" s="56"/>
      <c r="KHM40" s="56"/>
      <c r="KHN40" s="56"/>
      <c r="KHO40" s="56"/>
      <c r="KHP40" s="56"/>
      <c r="KHQ40" s="56"/>
      <c r="KHR40" s="56"/>
      <c r="KHS40" s="56"/>
      <c r="KHT40" s="56"/>
      <c r="KHU40" s="56"/>
      <c r="KHV40" s="56"/>
      <c r="KHW40" s="56"/>
      <c r="KHX40" s="56"/>
      <c r="KHY40" s="56"/>
      <c r="KHZ40" s="56"/>
      <c r="KIA40" s="56"/>
      <c r="KIB40" s="56"/>
      <c r="KIC40" s="56"/>
      <c r="KID40" s="56"/>
      <c r="KIE40" s="56"/>
      <c r="KIF40" s="56"/>
      <c r="KIG40" s="56"/>
      <c r="KIH40" s="56"/>
      <c r="KII40" s="56"/>
      <c r="KIJ40" s="56"/>
      <c r="KIK40" s="56"/>
      <c r="KIL40" s="56"/>
      <c r="KIM40" s="56"/>
      <c r="KIN40" s="56"/>
      <c r="KIO40" s="56"/>
      <c r="KIP40" s="56"/>
      <c r="KIQ40" s="56"/>
      <c r="KIR40" s="56"/>
      <c r="KIS40" s="56"/>
      <c r="KIT40" s="56"/>
      <c r="KIU40" s="56"/>
      <c r="KIV40" s="56"/>
      <c r="KIW40" s="56"/>
      <c r="KIX40" s="56"/>
      <c r="KIY40" s="56"/>
      <c r="KIZ40" s="56"/>
      <c r="KJA40" s="56"/>
      <c r="KJB40" s="56"/>
      <c r="KJC40" s="56"/>
      <c r="KJD40" s="56"/>
      <c r="KJE40" s="56"/>
      <c r="KJF40" s="56"/>
      <c r="KJG40" s="56"/>
      <c r="KJH40" s="56"/>
      <c r="KJI40" s="56"/>
      <c r="KJJ40" s="56"/>
      <c r="KJK40" s="56"/>
      <c r="KJL40" s="56"/>
      <c r="KJM40" s="56"/>
      <c r="KJN40" s="56"/>
      <c r="KJO40" s="56"/>
      <c r="KJP40" s="56"/>
      <c r="KJQ40" s="56"/>
      <c r="KJR40" s="56"/>
      <c r="KJS40" s="56"/>
      <c r="KJT40" s="56"/>
      <c r="KJU40" s="56"/>
      <c r="KJV40" s="56"/>
      <c r="KJW40" s="56"/>
      <c r="KJX40" s="56"/>
      <c r="KJY40" s="56"/>
      <c r="KJZ40" s="56"/>
      <c r="KKA40" s="56"/>
      <c r="KKB40" s="56"/>
      <c r="KKC40" s="56"/>
      <c r="KKD40" s="56"/>
      <c r="KKE40" s="56"/>
      <c r="KKF40" s="56"/>
      <c r="KKG40" s="56"/>
      <c r="KKH40" s="56"/>
      <c r="KKI40" s="56"/>
      <c r="KKJ40" s="56"/>
      <c r="KKK40" s="56"/>
      <c r="KKL40" s="56"/>
      <c r="KKM40" s="56"/>
      <c r="KKN40" s="56"/>
      <c r="KKO40" s="56"/>
      <c r="KKP40" s="56"/>
      <c r="KKQ40" s="56"/>
      <c r="KKR40" s="56"/>
      <c r="KKS40" s="56"/>
      <c r="KKT40" s="56"/>
      <c r="KKU40" s="56"/>
      <c r="KKV40" s="56"/>
      <c r="KKW40" s="56"/>
      <c r="KKX40" s="56"/>
      <c r="KKY40" s="56"/>
      <c r="KKZ40" s="56"/>
      <c r="KLA40" s="56"/>
      <c r="KLB40" s="56"/>
      <c r="KLC40" s="56"/>
      <c r="KLD40" s="56"/>
      <c r="KLE40" s="56"/>
      <c r="KLF40" s="56"/>
      <c r="KLG40" s="56"/>
      <c r="KLH40" s="56"/>
      <c r="KLI40" s="56"/>
      <c r="KLJ40" s="56"/>
      <c r="KLK40" s="56"/>
      <c r="KLL40" s="56"/>
      <c r="KLM40" s="56"/>
      <c r="KLN40" s="56"/>
      <c r="KLO40" s="56"/>
      <c r="KLP40" s="56"/>
      <c r="KLQ40" s="56"/>
      <c r="KLR40" s="56"/>
      <c r="KLS40" s="56"/>
      <c r="KLT40" s="56"/>
      <c r="KLU40" s="56"/>
      <c r="KLV40" s="56"/>
      <c r="KLW40" s="56"/>
      <c r="KLX40" s="56"/>
      <c r="KLY40" s="56"/>
      <c r="KLZ40" s="56"/>
      <c r="KMA40" s="56"/>
      <c r="KMB40" s="56"/>
      <c r="KMC40" s="56"/>
      <c r="KMD40" s="56"/>
      <c r="KME40" s="56"/>
      <c r="KMF40" s="56"/>
      <c r="KMG40" s="56"/>
      <c r="KMH40" s="56"/>
      <c r="KMI40" s="56"/>
      <c r="KMJ40" s="56"/>
      <c r="KMK40" s="56"/>
      <c r="KML40" s="56"/>
      <c r="KMM40" s="56"/>
      <c r="KMN40" s="56"/>
      <c r="KMO40" s="56"/>
      <c r="KMP40" s="56"/>
      <c r="KMQ40" s="56"/>
      <c r="KMR40" s="56"/>
      <c r="KMS40" s="56"/>
      <c r="KMT40" s="56"/>
      <c r="KMU40" s="56"/>
      <c r="KMV40" s="56"/>
      <c r="KMW40" s="56"/>
      <c r="KMX40" s="56"/>
      <c r="KMY40" s="56"/>
      <c r="KMZ40" s="56"/>
      <c r="KNA40" s="56"/>
      <c r="KNB40" s="56"/>
      <c r="KNC40" s="56"/>
      <c r="KND40" s="56"/>
      <c r="KNE40" s="56"/>
      <c r="KNF40" s="56"/>
      <c r="KNG40" s="56"/>
      <c r="KNH40" s="56"/>
      <c r="KNI40" s="56"/>
      <c r="KNJ40" s="56"/>
      <c r="KNK40" s="56"/>
      <c r="KNL40" s="56"/>
      <c r="KNM40" s="56"/>
      <c r="KNN40" s="56"/>
      <c r="KNO40" s="56"/>
      <c r="KNP40" s="56"/>
      <c r="KNQ40" s="56"/>
      <c r="KNR40" s="56"/>
      <c r="KNS40" s="56"/>
      <c r="KNT40" s="56"/>
      <c r="KNU40" s="56"/>
      <c r="KNV40" s="56"/>
      <c r="KNW40" s="56"/>
      <c r="KNX40" s="56"/>
      <c r="KNY40" s="56"/>
      <c r="KNZ40" s="56"/>
      <c r="KOA40" s="56"/>
      <c r="KOB40" s="56"/>
      <c r="KOC40" s="56"/>
      <c r="KOD40" s="56"/>
      <c r="KOE40" s="56"/>
      <c r="KOF40" s="56"/>
      <c r="KOG40" s="56"/>
      <c r="KOH40" s="56"/>
      <c r="KOI40" s="56"/>
      <c r="KOJ40" s="56"/>
      <c r="KOK40" s="56"/>
      <c r="KOL40" s="56"/>
      <c r="KOM40" s="56"/>
      <c r="KON40" s="56"/>
      <c r="KOO40" s="56"/>
      <c r="KOP40" s="56"/>
      <c r="KOQ40" s="56"/>
      <c r="KOR40" s="56"/>
      <c r="KOS40" s="56"/>
      <c r="KOT40" s="56"/>
      <c r="KOU40" s="56"/>
      <c r="KOV40" s="56"/>
      <c r="KOW40" s="56"/>
      <c r="KOX40" s="56"/>
      <c r="KOY40" s="56"/>
      <c r="KOZ40" s="56"/>
      <c r="KPA40" s="56"/>
      <c r="KPB40" s="56"/>
      <c r="KPC40" s="56"/>
      <c r="KPD40" s="56"/>
      <c r="KPE40" s="56"/>
      <c r="KPF40" s="56"/>
      <c r="KPG40" s="56"/>
      <c r="KPH40" s="56"/>
      <c r="KPI40" s="56"/>
      <c r="KPJ40" s="56"/>
      <c r="KPK40" s="56"/>
      <c r="KPL40" s="56"/>
      <c r="KPM40" s="56"/>
      <c r="KPN40" s="56"/>
      <c r="KPO40" s="56"/>
      <c r="KPP40" s="56"/>
      <c r="KPQ40" s="56"/>
      <c r="KPR40" s="56"/>
      <c r="KPS40" s="56"/>
      <c r="KPT40" s="56"/>
      <c r="KPU40" s="56"/>
      <c r="KPV40" s="56"/>
      <c r="KPW40" s="56"/>
      <c r="KPX40" s="56"/>
      <c r="KPY40" s="56"/>
      <c r="KPZ40" s="56"/>
      <c r="KQA40" s="56"/>
      <c r="KQB40" s="56"/>
      <c r="KQC40" s="56"/>
      <c r="KQD40" s="56"/>
      <c r="KQE40" s="56"/>
      <c r="KQF40" s="56"/>
      <c r="KQG40" s="56"/>
      <c r="KQH40" s="56"/>
      <c r="KQI40" s="56"/>
      <c r="KQJ40" s="56"/>
      <c r="KQK40" s="56"/>
      <c r="KQL40" s="56"/>
      <c r="KQM40" s="56"/>
      <c r="KQN40" s="56"/>
      <c r="KQO40" s="56"/>
      <c r="KQP40" s="56"/>
      <c r="KQQ40" s="56"/>
      <c r="KQR40" s="56"/>
      <c r="KQS40" s="56"/>
      <c r="KQT40" s="56"/>
      <c r="KQU40" s="56"/>
      <c r="KQV40" s="56"/>
      <c r="KQW40" s="56"/>
      <c r="KQX40" s="56"/>
      <c r="KQY40" s="56"/>
      <c r="KQZ40" s="56"/>
      <c r="KRA40" s="56"/>
      <c r="KRB40" s="56"/>
      <c r="KRC40" s="56"/>
      <c r="KRD40" s="56"/>
      <c r="KRE40" s="56"/>
      <c r="KRF40" s="56"/>
      <c r="KRG40" s="56"/>
      <c r="KRH40" s="56"/>
      <c r="KRI40" s="56"/>
      <c r="KRJ40" s="56"/>
      <c r="KRK40" s="56"/>
      <c r="KRL40" s="56"/>
      <c r="KRM40" s="56"/>
      <c r="KRN40" s="56"/>
      <c r="KRO40" s="56"/>
      <c r="KRP40" s="56"/>
      <c r="KRQ40" s="56"/>
      <c r="KRR40" s="56"/>
      <c r="KRS40" s="56"/>
      <c r="KRT40" s="56"/>
      <c r="KRU40" s="56"/>
      <c r="KRV40" s="56"/>
      <c r="KRW40" s="56"/>
      <c r="KRX40" s="56"/>
      <c r="KRY40" s="56"/>
      <c r="KRZ40" s="56"/>
      <c r="KSA40" s="56"/>
      <c r="KSB40" s="56"/>
      <c r="KSC40" s="56"/>
      <c r="KSD40" s="56"/>
      <c r="KSE40" s="56"/>
      <c r="KSF40" s="56"/>
      <c r="KSG40" s="56"/>
      <c r="KSH40" s="56"/>
      <c r="KSI40" s="56"/>
      <c r="KSJ40" s="56"/>
      <c r="KSK40" s="56"/>
      <c r="KSL40" s="56"/>
      <c r="KSM40" s="56"/>
      <c r="KSN40" s="56"/>
      <c r="KSO40" s="56"/>
      <c r="KSP40" s="56"/>
      <c r="KSQ40" s="56"/>
      <c r="KSR40" s="56"/>
      <c r="KSS40" s="56"/>
      <c r="KST40" s="56"/>
      <c r="KSU40" s="56"/>
      <c r="KSV40" s="56"/>
      <c r="KSW40" s="56"/>
      <c r="KSX40" s="56"/>
      <c r="KSY40" s="56"/>
      <c r="KSZ40" s="56"/>
      <c r="KTA40" s="56"/>
      <c r="KTB40" s="56"/>
      <c r="KTC40" s="56"/>
      <c r="KTD40" s="56"/>
      <c r="KTE40" s="56"/>
      <c r="KTF40" s="56"/>
      <c r="KTG40" s="56"/>
      <c r="KTH40" s="56"/>
      <c r="KTI40" s="56"/>
      <c r="KTJ40" s="56"/>
      <c r="KTK40" s="56"/>
      <c r="KTL40" s="56"/>
      <c r="KTM40" s="56"/>
      <c r="KTN40" s="56"/>
      <c r="KTO40" s="56"/>
      <c r="KTP40" s="56"/>
      <c r="KTQ40" s="56"/>
      <c r="KTR40" s="56"/>
      <c r="KTS40" s="56"/>
      <c r="KTT40" s="56"/>
      <c r="KTU40" s="56"/>
      <c r="KTV40" s="56"/>
      <c r="KTW40" s="56"/>
      <c r="KTX40" s="56"/>
      <c r="KTY40" s="56"/>
      <c r="KTZ40" s="56"/>
      <c r="KUA40" s="56"/>
      <c r="KUB40" s="56"/>
      <c r="KUC40" s="56"/>
      <c r="KUD40" s="56"/>
      <c r="KUE40" s="56"/>
      <c r="KUF40" s="56"/>
      <c r="KUG40" s="56"/>
      <c r="KUH40" s="56"/>
      <c r="KUI40" s="56"/>
      <c r="KUJ40" s="56"/>
      <c r="KUK40" s="56"/>
      <c r="KUL40" s="56"/>
      <c r="KUM40" s="56"/>
      <c r="KUN40" s="56"/>
      <c r="KUO40" s="56"/>
      <c r="KUP40" s="56"/>
      <c r="KUQ40" s="56"/>
      <c r="KUR40" s="56"/>
      <c r="KUS40" s="56"/>
      <c r="KUT40" s="56"/>
      <c r="KUU40" s="56"/>
      <c r="KUV40" s="56"/>
      <c r="KUW40" s="56"/>
      <c r="KUX40" s="56"/>
      <c r="KUY40" s="56"/>
      <c r="KUZ40" s="56"/>
      <c r="KVA40" s="56"/>
      <c r="KVB40" s="56"/>
      <c r="KVC40" s="56"/>
      <c r="KVD40" s="56"/>
      <c r="KVE40" s="56"/>
      <c r="KVF40" s="56"/>
      <c r="KVG40" s="56"/>
      <c r="KVH40" s="56"/>
      <c r="KVI40" s="56"/>
      <c r="KVJ40" s="56"/>
      <c r="KVK40" s="56"/>
      <c r="KVL40" s="56"/>
      <c r="KVM40" s="56"/>
      <c r="KVN40" s="56"/>
      <c r="KVO40" s="56"/>
      <c r="KVP40" s="56"/>
      <c r="KVQ40" s="56"/>
      <c r="KVR40" s="56"/>
      <c r="KVS40" s="56"/>
      <c r="KVT40" s="56"/>
      <c r="KVU40" s="56"/>
      <c r="KVV40" s="56"/>
      <c r="KVW40" s="56"/>
      <c r="KVX40" s="56"/>
      <c r="KVY40" s="56"/>
      <c r="KVZ40" s="56"/>
      <c r="KWA40" s="56"/>
      <c r="KWB40" s="56"/>
      <c r="KWC40" s="56"/>
      <c r="KWD40" s="56"/>
      <c r="KWE40" s="56"/>
      <c r="KWF40" s="56"/>
      <c r="KWG40" s="56"/>
      <c r="KWH40" s="56"/>
      <c r="KWI40" s="56"/>
      <c r="KWJ40" s="56"/>
      <c r="KWK40" s="56"/>
      <c r="KWL40" s="56"/>
      <c r="KWM40" s="56"/>
      <c r="KWN40" s="56"/>
      <c r="KWO40" s="56"/>
      <c r="KWP40" s="56"/>
      <c r="KWQ40" s="56"/>
      <c r="KWR40" s="56"/>
      <c r="KWS40" s="56"/>
      <c r="KWT40" s="56"/>
      <c r="KWU40" s="56"/>
      <c r="KWV40" s="56"/>
      <c r="KWW40" s="56"/>
      <c r="KWX40" s="56"/>
      <c r="KWY40" s="56"/>
      <c r="KWZ40" s="56"/>
      <c r="KXA40" s="56"/>
      <c r="KXB40" s="56"/>
      <c r="KXC40" s="56"/>
      <c r="KXD40" s="56"/>
      <c r="KXE40" s="56"/>
      <c r="KXF40" s="56"/>
      <c r="KXG40" s="56"/>
      <c r="KXH40" s="56"/>
      <c r="KXI40" s="56"/>
      <c r="KXJ40" s="56"/>
      <c r="KXK40" s="56"/>
      <c r="KXL40" s="56"/>
      <c r="KXM40" s="56"/>
      <c r="KXN40" s="56"/>
      <c r="KXO40" s="56"/>
      <c r="KXP40" s="56"/>
      <c r="KXQ40" s="56"/>
      <c r="KXR40" s="56"/>
      <c r="KXS40" s="56"/>
      <c r="KXT40" s="56"/>
      <c r="KXU40" s="56"/>
      <c r="KXV40" s="56"/>
      <c r="KXW40" s="56"/>
      <c r="KXX40" s="56"/>
      <c r="KXY40" s="56"/>
      <c r="KXZ40" s="56"/>
      <c r="KYA40" s="56"/>
      <c r="KYB40" s="56"/>
      <c r="KYC40" s="56"/>
      <c r="KYD40" s="56"/>
      <c r="KYE40" s="56"/>
      <c r="KYF40" s="56"/>
      <c r="KYG40" s="56"/>
      <c r="KYH40" s="56"/>
      <c r="KYI40" s="56"/>
      <c r="KYJ40" s="56"/>
      <c r="KYK40" s="56"/>
      <c r="KYL40" s="56"/>
      <c r="KYM40" s="56"/>
      <c r="KYN40" s="56"/>
      <c r="KYO40" s="56"/>
      <c r="KYP40" s="56"/>
      <c r="KYQ40" s="56"/>
      <c r="KYR40" s="56"/>
      <c r="KYS40" s="56"/>
      <c r="KYT40" s="56"/>
      <c r="KYU40" s="56"/>
      <c r="KYV40" s="56"/>
      <c r="KYW40" s="56"/>
      <c r="KYX40" s="56"/>
      <c r="KYY40" s="56"/>
      <c r="KYZ40" s="56"/>
      <c r="KZA40" s="56"/>
      <c r="KZB40" s="56"/>
      <c r="KZC40" s="56"/>
      <c r="KZD40" s="56"/>
      <c r="KZE40" s="56"/>
      <c r="KZF40" s="56"/>
      <c r="KZG40" s="56"/>
      <c r="KZH40" s="56"/>
      <c r="KZI40" s="56"/>
      <c r="KZJ40" s="56"/>
      <c r="KZK40" s="56"/>
      <c r="KZL40" s="56"/>
      <c r="KZM40" s="56"/>
      <c r="KZN40" s="56"/>
      <c r="KZO40" s="56"/>
      <c r="KZP40" s="56"/>
      <c r="KZQ40" s="56"/>
      <c r="KZR40" s="56"/>
      <c r="KZS40" s="56"/>
      <c r="KZT40" s="56"/>
      <c r="KZU40" s="56"/>
      <c r="KZV40" s="56"/>
      <c r="KZW40" s="56"/>
      <c r="KZX40" s="56"/>
      <c r="KZY40" s="56"/>
      <c r="KZZ40" s="56"/>
      <c r="LAA40" s="56"/>
      <c r="LAB40" s="56"/>
      <c r="LAC40" s="56"/>
      <c r="LAD40" s="56"/>
      <c r="LAE40" s="56"/>
      <c r="LAF40" s="56"/>
      <c r="LAG40" s="56"/>
      <c r="LAH40" s="56"/>
      <c r="LAI40" s="56"/>
      <c r="LAJ40" s="56"/>
      <c r="LAK40" s="56"/>
      <c r="LAL40" s="56"/>
      <c r="LAM40" s="56"/>
      <c r="LAN40" s="56"/>
      <c r="LAO40" s="56"/>
      <c r="LAP40" s="56"/>
      <c r="LAQ40" s="56"/>
      <c r="LAR40" s="56"/>
      <c r="LAS40" s="56"/>
      <c r="LAT40" s="56"/>
      <c r="LAU40" s="56"/>
      <c r="LAV40" s="56"/>
      <c r="LAW40" s="56"/>
      <c r="LAX40" s="56"/>
      <c r="LAY40" s="56"/>
      <c r="LAZ40" s="56"/>
      <c r="LBA40" s="56"/>
      <c r="LBB40" s="56"/>
      <c r="LBC40" s="56"/>
      <c r="LBD40" s="56"/>
      <c r="LBE40" s="56"/>
      <c r="LBF40" s="56"/>
      <c r="LBG40" s="56"/>
      <c r="LBH40" s="56"/>
      <c r="LBI40" s="56"/>
      <c r="LBJ40" s="56"/>
      <c r="LBK40" s="56"/>
      <c r="LBL40" s="56"/>
      <c r="LBM40" s="56"/>
      <c r="LBN40" s="56"/>
      <c r="LBO40" s="56"/>
      <c r="LBP40" s="56"/>
      <c r="LBQ40" s="56"/>
      <c r="LBR40" s="56"/>
      <c r="LBS40" s="56"/>
      <c r="LBT40" s="56"/>
      <c r="LBU40" s="56"/>
      <c r="LBV40" s="56"/>
      <c r="LBW40" s="56"/>
      <c r="LBX40" s="56"/>
      <c r="LBY40" s="56"/>
      <c r="LBZ40" s="56"/>
      <c r="LCA40" s="56"/>
      <c r="LCB40" s="56"/>
      <c r="LCC40" s="56"/>
      <c r="LCD40" s="56"/>
      <c r="LCE40" s="56"/>
      <c r="LCF40" s="56"/>
      <c r="LCG40" s="56"/>
      <c r="LCH40" s="56"/>
      <c r="LCI40" s="56"/>
      <c r="LCJ40" s="56"/>
      <c r="LCK40" s="56"/>
      <c r="LCL40" s="56"/>
      <c r="LCM40" s="56"/>
      <c r="LCN40" s="56"/>
      <c r="LCO40" s="56"/>
      <c r="LCP40" s="56"/>
      <c r="LCQ40" s="56"/>
      <c r="LCR40" s="56"/>
      <c r="LCS40" s="56"/>
      <c r="LCT40" s="56"/>
      <c r="LCU40" s="56"/>
      <c r="LCV40" s="56"/>
      <c r="LCW40" s="56"/>
      <c r="LCX40" s="56"/>
      <c r="LCY40" s="56"/>
      <c r="LCZ40" s="56"/>
      <c r="LDA40" s="56"/>
      <c r="LDB40" s="56"/>
      <c r="LDC40" s="56"/>
      <c r="LDD40" s="56"/>
      <c r="LDE40" s="56"/>
      <c r="LDF40" s="56"/>
      <c r="LDG40" s="56"/>
      <c r="LDH40" s="56"/>
      <c r="LDI40" s="56"/>
      <c r="LDJ40" s="56"/>
      <c r="LDK40" s="56"/>
      <c r="LDL40" s="56"/>
      <c r="LDM40" s="56"/>
      <c r="LDN40" s="56"/>
      <c r="LDO40" s="56"/>
      <c r="LDP40" s="56"/>
      <c r="LDQ40" s="56"/>
      <c r="LDR40" s="56"/>
      <c r="LDS40" s="56"/>
      <c r="LDT40" s="56"/>
      <c r="LDU40" s="56"/>
      <c r="LDV40" s="56"/>
      <c r="LDW40" s="56"/>
      <c r="LDX40" s="56"/>
      <c r="LDY40" s="56"/>
      <c r="LDZ40" s="56"/>
      <c r="LEA40" s="56"/>
      <c r="LEB40" s="56"/>
      <c r="LEC40" s="56"/>
      <c r="LED40" s="56"/>
      <c r="LEE40" s="56"/>
      <c r="LEF40" s="56"/>
      <c r="LEG40" s="56"/>
      <c r="LEH40" s="56"/>
      <c r="LEI40" s="56"/>
      <c r="LEJ40" s="56"/>
      <c r="LEK40" s="56"/>
      <c r="LEL40" s="56"/>
      <c r="LEM40" s="56"/>
      <c r="LEN40" s="56"/>
      <c r="LEO40" s="56"/>
      <c r="LEP40" s="56"/>
      <c r="LEQ40" s="56"/>
      <c r="LER40" s="56"/>
      <c r="LES40" s="56"/>
      <c r="LET40" s="56"/>
      <c r="LEU40" s="56"/>
      <c r="LEV40" s="56"/>
      <c r="LEW40" s="56"/>
      <c r="LEX40" s="56"/>
      <c r="LEY40" s="56"/>
      <c r="LEZ40" s="56"/>
      <c r="LFA40" s="56"/>
      <c r="LFB40" s="56"/>
      <c r="LFC40" s="56"/>
      <c r="LFD40" s="56"/>
      <c r="LFE40" s="56"/>
      <c r="LFF40" s="56"/>
      <c r="LFG40" s="56"/>
      <c r="LFH40" s="56"/>
      <c r="LFI40" s="56"/>
      <c r="LFJ40" s="56"/>
      <c r="LFK40" s="56"/>
      <c r="LFL40" s="56"/>
      <c r="LFM40" s="56"/>
      <c r="LFN40" s="56"/>
      <c r="LFO40" s="56"/>
      <c r="LFP40" s="56"/>
      <c r="LFQ40" s="56"/>
      <c r="LFR40" s="56"/>
      <c r="LFS40" s="56"/>
      <c r="LFT40" s="56"/>
      <c r="LFU40" s="56"/>
      <c r="LFV40" s="56"/>
      <c r="LFW40" s="56"/>
      <c r="LFX40" s="56"/>
      <c r="LFY40" s="56"/>
      <c r="LFZ40" s="56"/>
      <c r="LGA40" s="56"/>
      <c r="LGB40" s="56"/>
      <c r="LGC40" s="56"/>
      <c r="LGD40" s="56"/>
      <c r="LGE40" s="56"/>
      <c r="LGF40" s="56"/>
      <c r="LGG40" s="56"/>
      <c r="LGH40" s="56"/>
      <c r="LGI40" s="56"/>
      <c r="LGJ40" s="56"/>
      <c r="LGK40" s="56"/>
      <c r="LGL40" s="56"/>
      <c r="LGM40" s="56"/>
      <c r="LGN40" s="56"/>
      <c r="LGO40" s="56"/>
      <c r="LGP40" s="56"/>
      <c r="LGQ40" s="56"/>
      <c r="LGR40" s="56"/>
      <c r="LGS40" s="56"/>
      <c r="LGT40" s="56"/>
      <c r="LGU40" s="56"/>
      <c r="LGV40" s="56"/>
      <c r="LGW40" s="56"/>
      <c r="LGX40" s="56"/>
      <c r="LGY40" s="56"/>
      <c r="LGZ40" s="56"/>
      <c r="LHA40" s="56"/>
      <c r="LHB40" s="56"/>
      <c r="LHC40" s="56"/>
      <c r="LHD40" s="56"/>
      <c r="LHE40" s="56"/>
      <c r="LHF40" s="56"/>
      <c r="LHG40" s="56"/>
      <c r="LHH40" s="56"/>
      <c r="LHI40" s="56"/>
      <c r="LHJ40" s="56"/>
      <c r="LHK40" s="56"/>
      <c r="LHL40" s="56"/>
      <c r="LHM40" s="56"/>
      <c r="LHN40" s="56"/>
      <c r="LHO40" s="56"/>
      <c r="LHP40" s="56"/>
      <c r="LHQ40" s="56"/>
      <c r="LHR40" s="56"/>
      <c r="LHS40" s="56"/>
      <c r="LHT40" s="56"/>
      <c r="LHU40" s="56"/>
      <c r="LHV40" s="56"/>
      <c r="LHW40" s="56"/>
      <c r="LHX40" s="56"/>
      <c r="LHY40" s="56"/>
      <c r="LHZ40" s="56"/>
      <c r="LIA40" s="56"/>
      <c r="LIB40" s="56"/>
      <c r="LIC40" s="56"/>
      <c r="LID40" s="56"/>
      <c r="LIE40" s="56"/>
      <c r="LIF40" s="56"/>
      <c r="LIG40" s="56"/>
      <c r="LIH40" s="56"/>
      <c r="LII40" s="56"/>
      <c r="LIJ40" s="56"/>
      <c r="LIK40" s="56"/>
      <c r="LIL40" s="56"/>
      <c r="LIM40" s="56"/>
      <c r="LIN40" s="56"/>
      <c r="LIO40" s="56"/>
      <c r="LIP40" s="56"/>
      <c r="LIQ40" s="56"/>
      <c r="LIR40" s="56"/>
      <c r="LIS40" s="56"/>
      <c r="LIT40" s="56"/>
      <c r="LIU40" s="56"/>
      <c r="LIV40" s="56"/>
      <c r="LIW40" s="56"/>
      <c r="LIX40" s="56"/>
      <c r="LIY40" s="56"/>
      <c r="LIZ40" s="56"/>
      <c r="LJA40" s="56"/>
      <c r="LJB40" s="56"/>
      <c r="LJC40" s="56"/>
      <c r="LJD40" s="56"/>
      <c r="LJE40" s="56"/>
      <c r="LJF40" s="56"/>
      <c r="LJG40" s="56"/>
      <c r="LJH40" s="56"/>
      <c r="LJI40" s="56"/>
      <c r="LJJ40" s="56"/>
      <c r="LJK40" s="56"/>
      <c r="LJL40" s="56"/>
      <c r="LJM40" s="56"/>
      <c r="LJN40" s="56"/>
      <c r="LJO40" s="56"/>
      <c r="LJP40" s="56"/>
      <c r="LJQ40" s="56"/>
      <c r="LJR40" s="56"/>
      <c r="LJS40" s="56"/>
      <c r="LJT40" s="56"/>
      <c r="LJU40" s="56"/>
      <c r="LJV40" s="56"/>
      <c r="LJW40" s="56"/>
      <c r="LJX40" s="56"/>
      <c r="LJY40" s="56"/>
      <c r="LJZ40" s="56"/>
      <c r="LKA40" s="56"/>
      <c r="LKB40" s="56"/>
      <c r="LKC40" s="56"/>
      <c r="LKD40" s="56"/>
      <c r="LKE40" s="56"/>
      <c r="LKF40" s="56"/>
      <c r="LKG40" s="56"/>
      <c r="LKH40" s="56"/>
      <c r="LKI40" s="56"/>
      <c r="LKJ40" s="56"/>
      <c r="LKK40" s="56"/>
      <c r="LKL40" s="56"/>
      <c r="LKM40" s="56"/>
      <c r="LKN40" s="56"/>
      <c r="LKO40" s="56"/>
      <c r="LKP40" s="56"/>
      <c r="LKQ40" s="56"/>
      <c r="LKR40" s="56"/>
      <c r="LKS40" s="56"/>
      <c r="LKT40" s="56"/>
      <c r="LKU40" s="56"/>
      <c r="LKV40" s="56"/>
      <c r="LKW40" s="56"/>
      <c r="LKX40" s="56"/>
      <c r="LKY40" s="56"/>
      <c r="LKZ40" s="56"/>
      <c r="LLA40" s="56"/>
      <c r="LLB40" s="56"/>
      <c r="LLC40" s="56"/>
      <c r="LLD40" s="56"/>
      <c r="LLE40" s="56"/>
      <c r="LLF40" s="56"/>
      <c r="LLG40" s="56"/>
      <c r="LLH40" s="56"/>
      <c r="LLI40" s="56"/>
      <c r="LLJ40" s="56"/>
      <c r="LLK40" s="56"/>
      <c r="LLL40" s="56"/>
      <c r="LLM40" s="56"/>
      <c r="LLN40" s="56"/>
      <c r="LLO40" s="56"/>
      <c r="LLP40" s="56"/>
      <c r="LLQ40" s="56"/>
      <c r="LLR40" s="56"/>
      <c r="LLS40" s="56"/>
      <c r="LLT40" s="56"/>
      <c r="LLU40" s="56"/>
      <c r="LLV40" s="56"/>
      <c r="LLW40" s="56"/>
      <c r="LLX40" s="56"/>
      <c r="LLY40" s="56"/>
      <c r="LLZ40" s="56"/>
      <c r="LMA40" s="56"/>
      <c r="LMB40" s="56"/>
      <c r="LMC40" s="56"/>
      <c r="LMD40" s="56"/>
      <c r="LME40" s="56"/>
      <c r="LMF40" s="56"/>
      <c r="LMG40" s="56"/>
      <c r="LMH40" s="56"/>
      <c r="LMI40" s="56"/>
      <c r="LMJ40" s="56"/>
      <c r="LMK40" s="56"/>
      <c r="LML40" s="56"/>
      <c r="LMM40" s="56"/>
      <c r="LMN40" s="56"/>
      <c r="LMO40" s="56"/>
      <c r="LMP40" s="56"/>
      <c r="LMQ40" s="56"/>
      <c r="LMR40" s="56"/>
      <c r="LMS40" s="56"/>
      <c r="LMT40" s="56"/>
      <c r="LMU40" s="56"/>
      <c r="LMV40" s="56"/>
      <c r="LMW40" s="56"/>
      <c r="LMX40" s="56"/>
      <c r="LMY40" s="56"/>
      <c r="LMZ40" s="56"/>
      <c r="LNA40" s="56"/>
      <c r="LNB40" s="56"/>
      <c r="LNC40" s="56"/>
      <c r="LND40" s="56"/>
      <c r="LNE40" s="56"/>
      <c r="LNF40" s="56"/>
      <c r="LNG40" s="56"/>
      <c r="LNH40" s="56"/>
      <c r="LNI40" s="56"/>
      <c r="LNJ40" s="56"/>
      <c r="LNK40" s="56"/>
      <c r="LNL40" s="56"/>
      <c r="LNM40" s="56"/>
      <c r="LNN40" s="56"/>
      <c r="LNO40" s="56"/>
      <c r="LNP40" s="56"/>
      <c r="LNQ40" s="56"/>
      <c r="LNR40" s="56"/>
      <c r="LNS40" s="56"/>
      <c r="LNT40" s="56"/>
      <c r="LNU40" s="56"/>
      <c r="LNV40" s="56"/>
      <c r="LNW40" s="56"/>
      <c r="LNX40" s="56"/>
      <c r="LNY40" s="56"/>
      <c r="LNZ40" s="56"/>
      <c r="LOA40" s="56"/>
      <c r="LOB40" s="56"/>
      <c r="LOC40" s="56"/>
      <c r="LOD40" s="56"/>
      <c r="LOE40" s="56"/>
      <c r="LOF40" s="56"/>
      <c r="LOG40" s="56"/>
      <c r="LOH40" s="56"/>
      <c r="LOI40" s="56"/>
      <c r="LOJ40" s="56"/>
      <c r="LOK40" s="56"/>
      <c r="LOL40" s="56"/>
      <c r="LOM40" s="56"/>
      <c r="LON40" s="56"/>
      <c r="LOO40" s="56"/>
      <c r="LOP40" s="56"/>
      <c r="LOQ40" s="56"/>
      <c r="LOR40" s="56"/>
      <c r="LOS40" s="56"/>
      <c r="LOT40" s="56"/>
      <c r="LOU40" s="56"/>
      <c r="LOV40" s="56"/>
      <c r="LOW40" s="56"/>
      <c r="LOX40" s="56"/>
      <c r="LOY40" s="56"/>
      <c r="LOZ40" s="56"/>
      <c r="LPA40" s="56"/>
      <c r="LPB40" s="56"/>
      <c r="LPC40" s="56"/>
      <c r="LPD40" s="56"/>
      <c r="LPE40" s="56"/>
      <c r="LPF40" s="56"/>
      <c r="LPG40" s="56"/>
      <c r="LPH40" s="56"/>
      <c r="LPI40" s="56"/>
      <c r="LPJ40" s="56"/>
      <c r="LPK40" s="56"/>
      <c r="LPL40" s="56"/>
      <c r="LPM40" s="56"/>
      <c r="LPN40" s="56"/>
      <c r="LPO40" s="56"/>
      <c r="LPP40" s="56"/>
      <c r="LPQ40" s="56"/>
      <c r="LPR40" s="56"/>
      <c r="LPS40" s="56"/>
      <c r="LPT40" s="56"/>
      <c r="LPU40" s="56"/>
      <c r="LPV40" s="56"/>
      <c r="LPW40" s="56"/>
      <c r="LPX40" s="56"/>
      <c r="LPY40" s="56"/>
      <c r="LPZ40" s="56"/>
      <c r="LQA40" s="56"/>
      <c r="LQB40" s="56"/>
      <c r="LQC40" s="56"/>
      <c r="LQD40" s="56"/>
      <c r="LQE40" s="56"/>
      <c r="LQF40" s="56"/>
      <c r="LQG40" s="56"/>
      <c r="LQH40" s="56"/>
      <c r="LQI40" s="56"/>
      <c r="LQJ40" s="56"/>
      <c r="LQK40" s="56"/>
      <c r="LQL40" s="56"/>
      <c r="LQM40" s="56"/>
      <c r="LQN40" s="56"/>
      <c r="LQO40" s="56"/>
      <c r="LQP40" s="56"/>
      <c r="LQQ40" s="56"/>
      <c r="LQR40" s="56"/>
      <c r="LQS40" s="56"/>
      <c r="LQT40" s="56"/>
      <c r="LQU40" s="56"/>
      <c r="LQV40" s="56"/>
      <c r="LQW40" s="56"/>
      <c r="LQX40" s="56"/>
      <c r="LQY40" s="56"/>
      <c r="LQZ40" s="56"/>
      <c r="LRA40" s="56"/>
      <c r="LRB40" s="56"/>
      <c r="LRC40" s="56"/>
      <c r="LRD40" s="56"/>
      <c r="LRE40" s="56"/>
      <c r="LRF40" s="56"/>
      <c r="LRG40" s="56"/>
      <c r="LRH40" s="56"/>
      <c r="LRI40" s="56"/>
      <c r="LRJ40" s="56"/>
      <c r="LRK40" s="56"/>
      <c r="LRL40" s="56"/>
      <c r="LRM40" s="56"/>
      <c r="LRN40" s="56"/>
      <c r="LRO40" s="56"/>
      <c r="LRP40" s="56"/>
      <c r="LRQ40" s="56"/>
      <c r="LRR40" s="56"/>
      <c r="LRS40" s="56"/>
      <c r="LRT40" s="56"/>
      <c r="LRU40" s="56"/>
      <c r="LRV40" s="56"/>
      <c r="LRW40" s="56"/>
      <c r="LRX40" s="56"/>
      <c r="LRY40" s="56"/>
      <c r="LRZ40" s="56"/>
      <c r="LSA40" s="56"/>
      <c r="LSB40" s="56"/>
      <c r="LSC40" s="56"/>
      <c r="LSD40" s="56"/>
      <c r="LSE40" s="56"/>
      <c r="LSF40" s="56"/>
      <c r="LSG40" s="56"/>
      <c r="LSH40" s="56"/>
      <c r="LSI40" s="56"/>
      <c r="LSJ40" s="56"/>
      <c r="LSK40" s="56"/>
      <c r="LSL40" s="56"/>
      <c r="LSM40" s="56"/>
      <c r="LSN40" s="56"/>
      <c r="LSO40" s="56"/>
      <c r="LSP40" s="56"/>
      <c r="LSQ40" s="56"/>
      <c r="LSR40" s="56"/>
      <c r="LSS40" s="56"/>
      <c r="LST40" s="56"/>
      <c r="LSU40" s="56"/>
      <c r="LSV40" s="56"/>
      <c r="LSW40" s="56"/>
      <c r="LSX40" s="56"/>
      <c r="LSY40" s="56"/>
      <c r="LSZ40" s="56"/>
      <c r="LTA40" s="56"/>
      <c r="LTB40" s="56"/>
      <c r="LTC40" s="56"/>
      <c r="LTD40" s="56"/>
      <c r="LTE40" s="56"/>
      <c r="LTF40" s="56"/>
      <c r="LTG40" s="56"/>
      <c r="LTH40" s="56"/>
      <c r="LTI40" s="56"/>
      <c r="LTJ40" s="56"/>
      <c r="LTK40" s="56"/>
      <c r="LTL40" s="56"/>
      <c r="LTM40" s="56"/>
      <c r="LTN40" s="56"/>
      <c r="LTO40" s="56"/>
      <c r="LTP40" s="56"/>
      <c r="LTQ40" s="56"/>
      <c r="LTR40" s="56"/>
      <c r="LTS40" s="56"/>
      <c r="LTT40" s="56"/>
      <c r="LTU40" s="56"/>
      <c r="LTV40" s="56"/>
      <c r="LTW40" s="56"/>
      <c r="LTX40" s="56"/>
      <c r="LTY40" s="56"/>
      <c r="LTZ40" s="56"/>
      <c r="LUA40" s="56"/>
      <c r="LUB40" s="56"/>
      <c r="LUC40" s="56"/>
      <c r="LUD40" s="56"/>
      <c r="LUE40" s="56"/>
      <c r="LUF40" s="56"/>
      <c r="LUG40" s="56"/>
      <c r="LUH40" s="56"/>
      <c r="LUI40" s="56"/>
      <c r="LUJ40" s="56"/>
      <c r="LUK40" s="56"/>
      <c r="LUL40" s="56"/>
      <c r="LUM40" s="56"/>
      <c r="LUN40" s="56"/>
      <c r="LUO40" s="56"/>
      <c r="LUP40" s="56"/>
      <c r="LUQ40" s="56"/>
      <c r="LUR40" s="56"/>
      <c r="LUS40" s="56"/>
      <c r="LUT40" s="56"/>
      <c r="LUU40" s="56"/>
      <c r="LUV40" s="56"/>
      <c r="LUW40" s="56"/>
      <c r="LUX40" s="56"/>
      <c r="LUY40" s="56"/>
      <c r="LUZ40" s="56"/>
      <c r="LVA40" s="56"/>
      <c r="LVB40" s="56"/>
      <c r="LVC40" s="56"/>
      <c r="LVD40" s="56"/>
      <c r="LVE40" s="56"/>
      <c r="LVF40" s="56"/>
      <c r="LVG40" s="56"/>
      <c r="LVH40" s="56"/>
      <c r="LVI40" s="56"/>
      <c r="LVJ40" s="56"/>
      <c r="LVK40" s="56"/>
      <c r="LVL40" s="56"/>
      <c r="LVM40" s="56"/>
      <c r="LVN40" s="56"/>
      <c r="LVO40" s="56"/>
      <c r="LVP40" s="56"/>
      <c r="LVQ40" s="56"/>
      <c r="LVR40" s="56"/>
      <c r="LVS40" s="56"/>
      <c r="LVT40" s="56"/>
      <c r="LVU40" s="56"/>
      <c r="LVV40" s="56"/>
      <c r="LVW40" s="56"/>
      <c r="LVX40" s="56"/>
      <c r="LVY40" s="56"/>
      <c r="LVZ40" s="56"/>
      <c r="LWA40" s="56"/>
      <c r="LWB40" s="56"/>
      <c r="LWC40" s="56"/>
      <c r="LWD40" s="56"/>
      <c r="LWE40" s="56"/>
      <c r="LWF40" s="56"/>
      <c r="LWG40" s="56"/>
      <c r="LWH40" s="56"/>
      <c r="LWI40" s="56"/>
      <c r="LWJ40" s="56"/>
      <c r="LWK40" s="56"/>
      <c r="LWL40" s="56"/>
      <c r="LWM40" s="56"/>
      <c r="LWN40" s="56"/>
      <c r="LWO40" s="56"/>
      <c r="LWP40" s="56"/>
      <c r="LWQ40" s="56"/>
      <c r="LWR40" s="56"/>
      <c r="LWS40" s="56"/>
      <c r="LWT40" s="56"/>
      <c r="LWU40" s="56"/>
      <c r="LWV40" s="56"/>
      <c r="LWW40" s="56"/>
      <c r="LWX40" s="56"/>
      <c r="LWY40" s="56"/>
      <c r="LWZ40" s="56"/>
      <c r="LXA40" s="56"/>
      <c r="LXB40" s="56"/>
      <c r="LXC40" s="56"/>
      <c r="LXD40" s="56"/>
      <c r="LXE40" s="56"/>
      <c r="LXF40" s="56"/>
      <c r="LXG40" s="56"/>
      <c r="LXH40" s="56"/>
      <c r="LXI40" s="56"/>
      <c r="LXJ40" s="56"/>
      <c r="LXK40" s="56"/>
      <c r="LXL40" s="56"/>
      <c r="LXM40" s="56"/>
      <c r="LXN40" s="56"/>
      <c r="LXO40" s="56"/>
      <c r="LXP40" s="56"/>
      <c r="LXQ40" s="56"/>
      <c r="LXR40" s="56"/>
      <c r="LXS40" s="56"/>
      <c r="LXT40" s="56"/>
      <c r="LXU40" s="56"/>
      <c r="LXV40" s="56"/>
      <c r="LXW40" s="56"/>
      <c r="LXX40" s="56"/>
      <c r="LXY40" s="56"/>
      <c r="LXZ40" s="56"/>
      <c r="LYA40" s="56"/>
      <c r="LYB40" s="56"/>
      <c r="LYC40" s="56"/>
      <c r="LYD40" s="56"/>
      <c r="LYE40" s="56"/>
      <c r="LYF40" s="56"/>
      <c r="LYG40" s="56"/>
      <c r="LYH40" s="56"/>
      <c r="LYI40" s="56"/>
      <c r="LYJ40" s="56"/>
      <c r="LYK40" s="56"/>
      <c r="LYL40" s="56"/>
      <c r="LYM40" s="56"/>
      <c r="LYN40" s="56"/>
      <c r="LYO40" s="56"/>
      <c r="LYP40" s="56"/>
      <c r="LYQ40" s="56"/>
      <c r="LYR40" s="56"/>
      <c r="LYS40" s="56"/>
      <c r="LYT40" s="56"/>
      <c r="LYU40" s="56"/>
      <c r="LYV40" s="56"/>
      <c r="LYW40" s="56"/>
      <c r="LYX40" s="56"/>
      <c r="LYY40" s="56"/>
      <c r="LYZ40" s="56"/>
      <c r="LZA40" s="56"/>
      <c r="LZB40" s="56"/>
      <c r="LZC40" s="56"/>
      <c r="LZD40" s="56"/>
      <c r="LZE40" s="56"/>
      <c r="LZF40" s="56"/>
      <c r="LZG40" s="56"/>
      <c r="LZH40" s="56"/>
      <c r="LZI40" s="56"/>
      <c r="LZJ40" s="56"/>
      <c r="LZK40" s="56"/>
      <c r="LZL40" s="56"/>
      <c r="LZM40" s="56"/>
      <c r="LZN40" s="56"/>
      <c r="LZO40" s="56"/>
      <c r="LZP40" s="56"/>
      <c r="LZQ40" s="56"/>
      <c r="LZR40" s="56"/>
      <c r="LZS40" s="56"/>
      <c r="LZT40" s="56"/>
      <c r="LZU40" s="56"/>
      <c r="LZV40" s="56"/>
      <c r="LZW40" s="56"/>
      <c r="LZX40" s="56"/>
      <c r="LZY40" s="56"/>
      <c r="LZZ40" s="56"/>
      <c r="MAA40" s="56"/>
      <c r="MAB40" s="56"/>
      <c r="MAC40" s="56"/>
      <c r="MAD40" s="56"/>
      <c r="MAE40" s="56"/>
      <c r="MAF40" s="56"/>
      <c r="MAG40" s="56"/>
      <c r="MAH40" s="56"/>
      <c r="MAI40" s="56"/>
      <c r="MAJ40" s="56"/>
      <c r="MAK40" s="56"/>
      <c r="MAL40" s="56"/>
      <c r="MAM40" s="56"/>
      <c r="MAN40" s="56"/>
      <c r="MAO40" s="56"/>
      <c r="MAP40" s="56"/>
      <c r="MAQ40" s="56"/>
      <c r="MAR40" s="56"/>
      <c r="MAS40" s="56"/>
      <c r="MAT40" s="56"/>
      <c r="MAU40" s="56"/>
      <c r="MAV40" s="56"/>
      <c r="MAW40" s="56"/>
      <c r="MAX40" s="56"/>
      <c r="MAY40" s="56"/>
      <c r="MAZ40" s="56"/>
      <c r="MBA40" s="56"/>
      <c r="MBB40" s="56"/>
      <c r="MBC40" s="56"/>
      <c r="MBD40" s="56"/>
      <c r="MBE40" s="56"/>
      <c r="MBF40" s="56"/>
      <c r="MBG40" s="56"/>
      <c r="MBH40" s="56"/>
      <c r="MBI40" s="56"/>
      <c r="MBJ40" s="56"/>
      <c r="MBK40" s="56"/>
      <c r="MBL40" s="56"/>
      <c r="MBM40" s="56"/>
      <c r="MBN40" s="56"/>
      <c r="MBO40" s="56"/>
      <c r="MBP40" s="56"/>
      <c r="MBQ40" s="56"/>
      <c r="MBR40" s="56"/>
      <c r="MBS40" s="56"/>
      <c r="MBT40" s="56"/>
      <c r="MBU40" s="56"/>
      <c r="MBV40" s="56"/>
      <c r="MBW40" s="56"/>
      <c r="MBX40" s="56"/>
      <c r="MBY40" s="56"/>
      <c r="MBZ40" s="56"/>
      <c r="MCA40" s="56"/>
      <c r="MCB40" s="56"/>
      <c r="MCC40" s="56"/>
      <c r="MCD40" s="56"/>
      <c r="MCE40" s="56"/>
      <c r="MCF40" s="56"/>
      <c r="MCG40" s="56"/>
      <c r="MCH40" s="56"/>
      <c r="MCI40" s="56"/>
      <c r="MCJ40" s="56"/>
      <c r="MCK40" s="56"/>
      <c r="MCL40" s="56"/>
      <c r="MCM40" s="56"/>
      <c r="MCN40" s="56"/>
      <c r="MCO40" s="56"/>
      <c r="MCP40" s="56"/>
      <c r="MCQ40" s="56"/>
      <c r="MCR40" s="56"/>
      <c r="MCS40" s="56"/>
      <c r="MCT40" s="56"/>
      <c r="MCU40" s="56"/>
      <c r="MCV40" s="56"/>
      <c r="MCW40" s="56"/>
      <c r="MCX40" s="56"/>
      <c r="MCY40" s="56"/>
      <c r="MCZ40" s="56"/>
      <c r="MDA40" s="56"/>
      <c r="MDB40" s="56"/>
      <c r="MDC40" s="56"/>
      <c r="MDD40" s="56"/>
      <c r="MDE40" s="56"/>
      <c r="MDF40" s="56"/>
      <c r="MDG40" s="56"/>
      <c r="MDH40" s="56"/>
      <c r="MDI40" s="56"/>
      <c r="MDJ40" s="56"/>
      <c r="MDK40" s="56"/>
      <c r="MDL40" s="56"/>
      <c r="MDM40" s="56"/>
      <c r="MDN40" s="56"/>
      <c r="MDO40" s="56"/>
      <c r="MDP40" s="56"/>
      <c r="MDQ40" s="56"/>
      <c r="MDR40" s="56"/>
      <c r="MDS40" s="56"/>
      <c r="MDT40" s="56"/>
      <c r="MDU40" s="56"/>
      <c r="MDV40" s="56"/>
      <c r="MDW40" s="56"/>
      <c r="MDX40" s="56"/>
      <c r="MDY40" s="56"/>
      <c r="MDZ40" s="56"/>
      <c r="MEA40" s="56"/>
      <c r="MEB40" s="56"/>
      <c r="MEC40" s="56"/>
      <c r="MED40" s="56"/>
      <c r="MEE40" s="56"/>
      <c r="MEF40" s="56"/>
      <c r="MEG40" s="56"/>
      <c r="MEH40" s="56"/>
      <c r="MEI40" s="56"/>
      <c r="MEJ40" s="56"/>
      <c r="MEK40" s="56"/>
      <c r="MEL40" s="56"/>
      <c r="MEM40" s="56"/>
      <c r="MEN40" s="56"/>
      <c r="MEO40" s="56"/>
      <c r="MEP40" s="56"/>
      <c r="MEQ40" s="56"/>
      <c r="MER40" s="56"/>
      <c r="MES40" s="56"/>
      <c r="MET40" s="56"/>
      <c r="MEU40" s="56"/>
      <c r="MEV40" s="56"/>
      <c r="MEW40" s="56"/>
      <c r="MEX40" s="56"/>
      <c r="MEY40" s="56"/>
      <c r="MEZ40" s="56"/>
      <c r="MFA40" s="56"/>
      <c r="MFB40" s="56"/>
      <c r="MFC40" s="56"/>
      <c r="MFD40" s="56"/>
      <c r="MFE40" s="56"/>
      <c r="MFF40" s="56"/>
      <c r="MFG40" s="56"/>
      <c r="MFH40" s="56"/>
      <c r="MFI40" s="56"/>
      <c r="MFJ40" s="56"/>
      <c r="MFK40" s="56"/>
      <c r="MFL40" s="56"/>
      <c r="MFM40" s="56"/>
      <c r="MFN40" s="56"/>
      <c r="MFO40" s="56"/>
      <c r="MFP40" s="56"/>
      <c r="MFQ40" s="56"/>
      <c r="MFR40" s="56"/>
      <c r="MFS40" s="56"/>
      <c r="MFT40" s="56"/>
      <c r="MFU40" s="56"/>
      <c r="MFV40" s="56"/>
      <c r="MFW40" s="56"/>
      <c r="MFX40" s="56"/>
      <c r="MFY40" s="56"/>
      <c r="MFZ40" s="56"/>
      <c r="MGA40" s="56"/>
      <c r="MGB40" s="56"/>
      <c r="MGC40" s="56"/>
      <c r="MGD40" s="56"/>
      <c r="MGE40" s="56"/>
      <c r="MGF40" s="56"/>
      <c r="MGG40" s="56"/>
      <c r="MGH40" s="56"/>
      <c r="MGI40" s="56"/>
      <c r="MGJ40" s="56"/>
      <c r="MGK40" s="56"/>
      <c r="MGL40" s="56"/>
      <c r="MGM40" s="56"/>
      <c r="MGN40" s="56"/>
      <c r="MGO40" s="56"/>
      <c r="MGP40" s="56"/>
      <c r="MGQ40" s="56"/>
      <c r="MGR40" s="56"/>
      <c r="MGS40" s="56"/>
      <c r="MGT40" s="56"/>
      <c r="MGU40" s="56"/>
      <c r="MGV40" s="56"/>
      <c r="MGW40" s="56"/>
      <c r="MGX40" s="56"/>
      <c r="MGY40" s="56"/>
      <c r="MGZ40" s="56"/>
      <c r="MHA40" s="56"/>
      <c r="MHB40" s="56"/>
      <c r="MHC40" s="56"/>
      <c r="MHD40" s="56"/>
      <c r="MHE40" s="56"/>
      <c r="MHF40" s="56"/>
      <c r="MHG40" s="56"/>
      <c r="MHH40" s="56"/>
      <c r="MHI40" s="56"/>
      <c r="MHJ40" s="56"/>
      <c r="MHK40" s="56"/>
      <c r="MHL40" s="56"/>
      <c r="MHM40" s="56"/>
      <c r="MHN40" s="56"/>
      <c r="MHO40" s="56"/>
      <c r="MHP40" s="56"/>
      <c r="MHQ40" s="56"/>
      <c r="MHR40" s="56"/>
      <c r="MHS40" s="56"/>
      <c r="MHT40" s="56"/>
      <c r="MHU40" s="56"/>
      <c r="MHV40" s="56"/>
      <c r="MHW40" s="56"/>
      <c r="MHX40" s="56"/>
      <c r="MHY40" s="56"/>
      <c r="MHZ40" s="56"/>
      <c r="MIA40" s="56"/>
      <c r="MIB40" s="56"/>
      <c r="MIC40" s="56"/>
      <c r="MID40" s="56"/>
      <c r="MIE40" s="56"/>
      <c r="MIF40" s="56"/>
      <c r="MIG40" s="56"/>
      <c r="MIH40" s="56"/>
      <c r="MII40" s="56"/>
      <c r="MIJ40" s="56"/>
      <c r="MIK40" s="56"/>
      <c r="MIL40" s="56"/>
      <c r="MIM40" s="56"/>
      <c r="MIN40" s="56"/>
      <c r="MIO40" s="56"/>
      <c r="MIP40" s="56"/>
      <c r="MIQ40" s="56"/>
      <c r="MIR40" s="56"/>
      <c r="MIS40" s="56"/>
      <c r="MIT40" s="56"/>
      <c r="MIU40" s="56"/>
      <c r="MIV40" s="56"/>
      <c r="MIW40" s="56"/>
      <c r="MIX40" s="56"/>
      <c r="MIY40" s="56"/>
      <c r="MIZ40" s="56"/>
      <c r="MJA40" s="56"/>
      <c r="MJB40" s="56"/>
      <c r="MJC40" s="56"/>
      <c r="MJD40" s="56"/>
      <c r="MJE40" s="56"/>
      <c r="MJF40" s="56"/>
      <c r="MJG40" s="56"/>
      <c r="MJH40" s="56"/>
      <c r="MJI40" s="56"/>
      <c r="MJJ40" s="56"/>
      <c r="MJK40" s="56"/>
      <c r="MJL40" s="56"/>
      <c r="MJM40" s="56"/>
      <c r="MJN40" s="56"/>
      <c r="MJO40" s="56"/>
      <c r="MJP40" s="56"/>
      <c r="MJQ40" s="56"/>
      <c r="MJR40" s="56"/>
      <c r="MJS40" s="56"/>
      <c r="MJT40" s="56"/>
      <c r="MJU40" s="56"/>
      <c r="MJV40" s="56"/>
      <c r="MJW40" s="56"/>
      <c r="MJX40" s="56"/>
      <c r="MJY40" s="56"/>
      <c r="MJZ40" s="56"/>
      <c r="MKA40" s="56"/>
      <c r="MKB40" s="56"/>
      <c r="MKC40" s="56"/>
      <c r="MKD40" s="56"/>
      <c r="MKE40" s="56"/>
      <c r="MKF40" s="56"/>
      <c r="MKG40" s="56"/>
      <c r="MKH40" s="56"/>
      <c r="MKI40" s="56"/>
      <c r="MKJ40" s="56"/>
      <c r="MKK40" s="56"/>
      <c r="MKL40" s="56"/>
      <c r="MKM40" s="56"/>
      <c r="MKN40" s="56"/>
      <c r="MKO40" s="56"/>
      <c r="MKP40" s="56"/>
      <c r="MKQ40" s="56"/>
      <c r="MKR40" s="56"/>
      <c r="MKS40" s="56"/>
      <c r="MKT40" s="56"/>
      <c r="MKU40" s="56"/>
      <c r="MKV40" s="56"/>
      <c r="MKW40" s="56"/>
      <c r="MKX40" s="56"/>
      <c r="MKY40" s="56"/>
      <c r="MKZ40" s="56"/>
      <c r="MLA40" s="56"/>
      <c r="MLB40" s="56"/>
      <c r="MLC40" s="56"/>
      <c r="MLD40" s="56"/>
      <c r="MLE40" s="56"/>
      <c r="MLF40" s="56"/>
      <c r="MLG40" s="56"/>
      <c r="MLH40" s="56"/>
      <c r="MLI40" s="56"/>
      <c r="MLJ40" s="56"/>
      <c r="MLK40" s="56"/>
      <c r="MLL40" s="56"/>
      <c r="MLM40" s="56"/>
      <c r="MLN40" s="56"/>
      <c r="MLO40" s="56"/>
      <c r="MLP40" s="56"/>
      <c r="MLQ40" s="56"/>
      <c r="MLR40" s="56"/>
      <c r="MLS40" s="56"/>
      <c r="MLT40" s="56"/>
      <c r="MLU40" s="56"/>
      <c r="MLV40" s="56"/>
      <c r="MLW40" s="56"/>
      <c r="MLX40" s="56"/>
      <c r="MLY40" s="56"/>
      <c r="MLZ40" s="56"/>
      <c r="MMA40" s="56"/>
      <c r="MMB40" s="56"/>
      <c r="MMC40" s="56"/>
      <c r="MMD40" s="56"/>
      <c r="MME40" s="56"/>
      <c r="MMF40" s="56"/>
      <c r="MMG40" s="56"/>
      <c r="MMH40" s="56"/>
      <c r="MMI40" s="56"/>
      <c r="MMJ40" s="56"/>
      <c r="MMK40" s="56"/>
      <c r="MML40" s="56"/>
      <c r="MMM40" s="56"/>
      <c r="MMN40" s="56"/>
      <c r="MMO40" s="56"/>
      <c r="MMP40" s="56"/>
      <c r="MMQ40" s="56"/>
      <c r="MMR40" s="56"/>
      <c r="MMS40" s="56"/>
      <c r="MMT40" s="56"/>
      <c r="MMU40" s="56"/>
      <c r="MMV40" s="56"/>
      <c r="MMW40" s="56"/>
      <c r="MMX40" s="56"/>
      <c r="MMY40" s="56"/>
      <c r="MMZ40" s="56"/>
      <c r="MNA40" s="56"/>
      <c r="MNB40" s="56"/>
      <c r="MNC40" s="56"/>
      <c r="MND40" s="56"/>
      <c r="MNE40" s="56"/>
      <c r="MNF40" s="56"/>
      <c r="MNG40" s="56"/>
      <c r="MNH40" s="56"/>
      <c r="MNI40" s="56"/>
      <c r="MNJ40" s="56"/>
      <c r="MNK40" s="56"/>
      <c r="MNL40" s="56"/>
      <c r="MNM40" s="56"/>
      <c r="MNN40" s="56"/>
      <c r="MNO40" s="56"/>
      <c r="MNP40" s="56"/>
      <c r="MNQ40" s="56"/>
      <c r="MNR40" s="56"/>
      <c r="MNS40" s="56"/>
      <c r="MNT40" s="56"/>
      <c r="MNU40" s="56"/>
      <c r="MNV40" s="56"/>
      <c r="MNW40" s="56"/>
      <c r="MNX40" s="56"/>
      <c r="MNY40" s="56"/>
      <c r="MNZ40" s="56"/>
      <c r="MOA40" s="56"/>
      <c r="MOB40" s="56"/>
      <c r="MOC40" s="56"/>
      <c r="MOD40" s="56"/>
      <c r="MOE40" s="56"/>
      <c r="MOF40" s="56"/>
      <c r="MOG40" s="56"/>
      <c r="MOH40" s="56"/>
      <c r="MOI40" s="56"/>
      <c r="MOJ40" s="56"/>
      <c r="MOK40" s="56"/>
      <c r="MOL40" s="56"/>
      <c r="MOM40" s="56"/>
      <c r="MON40" s="56"/>
      <c r="MOO40" s="56"/>
      <c r="MOP40" s="56"/>
      <c r="MOQ40" s="56"/>
      <c r="MOR40" s="56"/>
      <c r="MOS40" s="56"/>
      <c r="MOT40" s="56"/>
      <c r="MOU40" s="56"/>
      <c r="MOV40" s="56"/>
      <c r="MOW40" s="56"/>
      <c r="MOX40" s="56"/>
      <c r="MOY40" s="56"/>
      <c r="MOZ40" s="56"/>
      <c r="MPA40" s="56"/>
      <c r="MPB40" s="56"/>
      <c r="MPC40" s="56"/>
      <c r="MPD40" s="56"/>
      <c r="MPE40" s="56"/>
      <c r="MPF40" s="56"/>
      <c r="MPG40" s="56"/>
      <c r="MPH40" s="56"/>
      <c r="MPI40" s="56"/>
      <c r="MPJ40" s="56"/>
      <c r="MPK40" s="56"/>
      <c r="MPL40" s="56"/>
      <c r="MPM40" s="56"/>
      <c r="MPN40" s="56"/>
      <c r="MPO40" s="56"/>
      <c r="MPP40" s="56"/>
      <c r="MPQ40" s="56"/>
      <c r="MPR40" s="56"/>
      <c r="MPS40" s="56"/>
      <c r="MPT40" s="56"/>
      <c r="MPU40" s="56"/>
      <c r="MPV40" s="56"/>
      <c r="MPW40" s="56"/>
      <c r="MPX40" s="56"/>
      <c r="MPY40" s="56"/>
      <c r="MPZ40" s="56"/>
      <c r="MQA40" s="56"/>
      <c r="MQB40" s="56"/>
      <c r="MQC40" s="56"/>
      <c r="MQD40" s="56"/>
      <c r="MQE40" s="56"/>
      <c r="MQF40" s="56"/>
      <c r="MQG40" s="56"/>
      <c r="MQH40" s="56"/>
      <c r="MQI40" s="56"/>
      <c r="MQJ40" s="56"/>
      <c r="MQK40" s="56"/>
      <c r="MQL40" s="56"/>
      <c r="MQM40" s="56"/>
      <c r="MQN40" s="56"/>
      <c r="MQO40" s="56"/>
      <c r="MQP40" s="56"/>
      <c r="MQQ40" s="56"/>
      <c r="MQR40" s="56"/>
      <c r="MQS40" s="56"/>
      <c r="MQT40" s="56"/>
      <c r="MQU40" s="56"/>
      <c r="MQV40" s="56"/>
      <c r="MQW40" s="56"/>
      <c r="MQX40" s="56"/>
      <c r="MQY40" s="56"/>
      <c r="MQZ40" s="56"/>
      <c r="MRA40" s="56"/>
      <c r="MRB40" s="56"/>
      <c r="MRC40" s="56"/>
      <c r="MRD40" s="56"/>
      <c r="MRE40" s="56"/>
      <c r="MRF40" s="56"/>
      <c r="MRG40" s="56"/>
      <c r="MRH40" s="56"/>
      <c r="MRI40" s="56"/>
      <c r="MRJ40" s="56"/>
      <c r="MRK40" s="56"/>
      <c r="MRL40" s="56"/>
      <c r="MRM40" s="56"/>
      <c r="MRN40" s="56"/>
      <c r="MRO40" s="56"/>
      <c r="MRP40" s="56"/>
      <c r="MRQ40" s="56"/>
      <c r="MRR40" s="56"/>
      <c r="MRS40" s="56"/>
      <c r="MRT40" s="56"/>
      <c r="MRU40" s="56"/>
      <c r="MRV40" s="56"/>
      <c r="MRW40" s="56"/>
      <c r="MRX40" s="56"/>
      <c r="MRY40" s="56"/>
      <c r="MRZ40" s="56"/>
      <c r="MSA40" s="56"/>
      <c r="MSB40" s="56"/>
      <c r="MSC40" s="56"/>
      <c r="MSD40" s="56"/>
      <c r="MSE40" s="56"/>
      <c r="MSF40" s="56"/>
      <c r="MSG40" s="56"/>
      <c r="MSH40" s="56"/>
      <c r="MSI40" s="56"/>
      <c r="MSJ40" s="56"/>
      <c r="MSK40" s="56"/>
      <c r="MSL40" s="56"/>
      <c r="MSM40" s="56"/>
      <c r="MSN40" s="56"/>
      <c r="MSO40" s="56"/>
      <c r="MSP40" s="56"/>
      <c r="MSQ40" s="56"/>
      <c r="MSR40" s="56"/>
      <c r="MSS40" s="56"/>
      <c r="MST40" s="56"/>
      <c r="MSU40" s="56"/>
      <c r="MSV40" s="56"/>
      <c r="MSW40" s="56"/>
      <c r="MSX40" s="56"/>
      <c r="MSY40" s="56"/>
      <c r="MSZ40" s="56"/>
      <c r="MTA40" s="56"/>
      <c r="MTB40" s="56"/>
      <c r="MTC40" s="56"/>
      <c r="MTD40" s="56"/>
      <c r="MTE40" s="56"/>
      <c r="MTF40" s="56"/>
      <c r="MTG40" s="56"/>
      <c r="MTH40" s="56"/>
      <c r="MTI40" s="56"/>
      <c r="MTJ40" s="56"/>
      <c r="MTK40" s="56"/>
      <c r="MTL40" s="56"/>
      <c r="MTM40" s="56"/>
      <c r="MTN40" s="56"/>
      <c r="MTO40" s="56"/>
      <c r="MTP40" s="56"/>
      <c r="MTQ40" s="56"/>
      <c r="MTR40" s="56"/>
      <c r="MTS40" s="56"/>
      <c r="MTT40" s="56"/>
      <c r="MTU40" s="56"/>
      <c r="MTV40" s="56"/>
      <c r="MTW40" s="56"/>
      <c r="MTX40" s="56"/>
      <c r="MTY40" s="56"/>
      <c r="MTZ40" s="56"/>
      <c r="MUA40" s="56"/>
      <c r="MUB40" s="56"/>
      <c r="MUC40" s="56"/>
      <c r="MUD40" s="56"/>
      <c r="MUE40" s="56"/>
      <c r="MUF40" s="56"/>
      <c r="MUG40" s="56"/>
      <c r="MUH40" s="56"/>
      <c r="MUI40" s="56"/>
      <c r="MUJ40" s="56"/>
      <c r="MUK40" s="56"/>
      <c r="MUL40" s="56"/>
      <c r="MUM40" s="56"/>
      <c r="MUN40" s="56"/>
      <c r="MUO40" s="56"/>
      <c r="MUP40" s="56"/>
      <c r="MUQ40" s="56"/>
      <c r="MUR40" s="56"/>
      <c r="MUS40" s="56"/>
      <c r="MUT40" s="56"/>
      <c r="MUU40" s="56"/>
      <c r="MUV40" s="56"/>
      <c r="MUW40" s="56"/>
      <c r="MUX40" s="56"/>
      <c r="MUY40" s="56"/>
      <c r="MUZ40" s="56"/>
      <c r="MVA40" s="56"/>
      <c r="MVB40" s="56"/>
      <c r="MVC40" s="56"/>
      <c r="MVD40" s="56"/>
      <c r="MVE40" s="56"/>
      <c r="MVF40" s="56"/>
      <c r="MVG40" s="56"/>
      <c r="MVH40" s="56"/>
      <c r="MVI40" s="56"/>
      <c r="MVJ40" s="56"/>
      <c r="MVK40" s="56"/>
      <c r="MVL40" s="56"/>
      <c r="MVM40" s="56"/>
      <c r="MVN40" s="56"/>
      <c r="MVO40" s="56"/>
      <c r="MVP40" s="56"/>
      <c r="MVQ40" s="56"/>
      <c r="MVR40" s="56"/>
      <c r="MVS40" s="56"/>
      <c r="MVT40" s="56"/>
      <c r="MVU40" s="56"/>
      <c r="MVV40" s="56"/>
      <c r="MVW40" s="56"/>
      <c r="MVX40" s="56"/>
      <c r="MVY40" s="56"/>
      <c r="MVZ40" s="56"/>
      <c r="MWA40" s="56"/>
      <c r="MWB40" s="56"/>
      <c r="MWC40" s="56"/>
      <c r="MWD40" s="56"/>
      <c r="MWE40" s="56"/>
      <c r="MWF40" s="56"/>
      <c r="MWG40" s="56"/>
      <c r="MWH40" s="56"/>
      <c r="MWI40" s="56"/>
      <c r="MWJ40" s="56"/>
      <c r="MWK40" s="56"/>
      <c r="MWL40" s="56"/>
      <c r="MWM40" s="56"/>
      <c r="MWN40" s="56"/>
      <c r="MWO40" s="56"/>
      <c r="MWP40" s="56"/>
      <c r="MWQ40" s="56"/>
      <c r="MWR40" s="56"/>
      <c r="MWS40" s="56"/>
      <c r="MWT40" s="56"/>
      <c r="MWU40" s="56"/>
      <c r="MWV40" s="56"/>
      <c r="MWW40" s="56"/>
      <c r="MWX40" s="56"/>
      <c r="MWY40" s="56"/>
      <c r="MWZ40" s="56"/>
      <c r="MXA40" s="56"/>
      <c r="MXB40" s="56"/>
      <c r="MXC40" s="56"/>
      <c r="MXD40" s="56"/>
      <c r="MXE40" s="56"/>
      <c r="MXF40" s="56"/>
      <c r="MXG40" s="56"/>
      <c r="MXH40" s="56"/>
      <c r="MXI40" s="56"/>
      <c r="MXJ40" s="56"/>
      <c r="MXK40" s="56"/>
      <c r="MXL40" s="56"/>
      <c r="MXM40" s="56"/>
      <c r="MXN40" s="56"/>
      <c r="MXO40" s="56"/>
      <c r="MXP40" s="56"/>
      <c r="MXQ40" s="56"/>
      <c r="MXR40" s="56"/>
      <c r="MXS40" s="56"/>
      <c r="MXT40" s="56"/>
      <c r="MXU40" s="56"/>
      <c r="MXV40" s="56"/>
      <c r="MXW40" s="56"/>
      <c r="MXX40" s="56"/>
      <c r="MXY40" s="56"/>
      <c r="MXZ40" s="56"/>
      <c r="MYA40" s="56"/>
      <c r="MYB40" s="56"/>
      <c r="MYC40" s="56"/>
      <c r="MYD40" s="56"/>
      <c r="MYE40" s="56"/>
      <c r="MYF40" s="56"/>
      <c r="MYG40" s="56"/>
      <c r="MYH40" s="56"/>
      <c r="MYI40" s="56"/>
      <c r="MYJ40" s="56"/>
      <c r="MYK40" s="56"/>
      <c r="MYL40" s="56"/>
      <c r="MYM40" s="56"/>
      <c r="MYN40" s="56"/>
      <c r="MYO40" s="56"/>
      <c r="MYP40" s="56"/>
      <c r="MYQ40" s="56"/>
      <c r="MYR40" s="56"/>
      <c r="MYS40" s="56"/>
      <c r="MYT40" s="56"/>
      <c r="MYU40" s="56"/>
      <c r="MYV40" s="56"/>
      <c r="MYW40" s="56"/>
      <c r="MYX40" s="56"/>
      <c r="MYY40" s="56"/>
      <c r="MYZ40" s="56"/>
      <c r="MZA40" s="56"/>
      <c r="MZB40" s="56"/>
      <c r="MZC40" s="56"/>
      <c r="MZD40" s="56"/>
      <c r="MZE40" s="56"/>
      <c r="MZF40" s="56"/>
      <c r="MZG40" s="56"/>
      <c r="MZH40" s="56"/>
      <c r="MZI40" s="56"/>
      <c r="MZJ40" s="56"/>
      <c r="MZK40" s="56"/>
      <c r="MZL40" s="56"/>
      <c r="MZM40" s="56"/>
      <c r="MZN40" s="56"/>
      <c r="MZO40" s="56"/>
      <c r="MZP40" s="56"/>
      <c r="MZQ40" s="56"/>
      <c r="MZR40" s="56"/>
      <c r="MZS40" s="56"/>
      <c r="MZT40" s="56"/>
      <c r="MZU40" s="56"/>
      <c r="MZV40" s="56"/>
      <c r="MZW40" s="56"/>
      <c r="MZX40" s="56"/>
      <c r="MZY40" s="56"/>
      <c r="MZZ40" s="56"/>
      <c r="NAA40" s="56"/>
      <c r="NAB40" s="56"/>
      <c r="NAC40" s="56"/>
      <c r="NAD40" s="56"/>
      <c r="NAE40" s="56"/>
      <c r="NAF40" s="56"/>
      <c r="NAG40" s="56"/>
      <c r="NAH40" s="56"/>
      <c r="NAI40" s="56"/>
      <c r="NAJ40" s="56"/>
      <c r="NAK40" s="56"/>
      <c r="NAL40" s="56"/>
      <c r="NAM40" s="56"/>
      <c r="NAN40" s="56"/>
      <c r="NAO40" s="56"/>
      <c r="NAP40" s="56"/>
      <c r="NAQ40" s="56"/>
      <c r="NAR40" s="56"/>
      <c r="NAS40" s="56"/>
      <c r="NAT40" s="56"/>
      <c r="NAU40" s="56"/>
      <c r="NAV40" s="56"/>
      <c r="NAW40" s="56"/>
      <c r="NAX40" s="56"/>
      <c r="NAY40" s="56"/>
      <c r="NAZ40" s="56"/>
      <c r="NBA40" s="56"/>
      <c r="NBB40" s="56"/>
      <c r="NBC40" s="56"/>
      <c r="NBD40" s="56"/>
      <c r="NBE40" s="56"/>
      <c r="NBF40" s="56"/>
      <c r="NBG40" s="56"/>
      <c r="NBH40" s="56"/>
      <c r="NBI40" s="56"/>
      <c r="NBJ40" s="56"/>
      <c r="NBK40" s="56"/>
      <c r="NBL40" s="56"/>
      <c r="NBM40" s="56"/>
      <c r="NBN40" s="56"/>
      <c r="NBO40" s="56"/>
      <c r="NBP40" s="56"/>
      <c r="NBQ40" s="56"/>
      <c r="NBR40" s="56"/>
      <c r="NBS40" s="56"/>
      <c r="NBT40" s="56"/>
      <c r="NBU40" s="56"/>
      <c r="NBV40" s="56"/>
      <c r="NBW40" s="56"/>
      <c r="NBX40" s="56"/>
      <c r="NBY40" s="56"/>
      <c r="NBZ40" s="56"/>
      <c r="NCA40" s="56"/>
      <c r="NCB40" s="56"/>
      <c r="NCC40" s="56"/>
      <c r="NCD40" s="56"/>
      <c r="NCE40" s="56"/>
      <c r="NCF40" s="56"/>
      <c r="NCG40" s="56"/>
      <c r="NCH40" s="56"/>
      <c r="NCI40" s="56"/>
      <c r="NCJ40" s="56"/>
      <c r="NCK40" s="56"/>
      <c r="NCL40" s="56"/>
      <c r="NCM40" s="56"/>
      <c r="NCN40" s="56"/>
      <c r="NCO40" s="56"/>
      <c r="NCP40" s="56"/>
      <c r="NCQ40" s="56"/>
      <c r="NCR40" s="56"/>
      <c r="NCS40" s="56"/>
      <c r="NCT40" s="56"/>
      <c r="NCU40" s="56"/>
      <c r="NCV40" s="56"/>
      <c r="NCW40" s="56"/>
      <c r="NCX40" s="56"/>
      <c r="NCY40" s="56"/>
      <c r="NCZ40" s="56"/>
      <c r="NDA40" s="56"/>
      <c r="NDB40" s="56"/>
      <c r="NDC40" s="56"/>
      <c r="NDD40" s="56"/>
      <c r="NDE40" s="56"/>
      <c r="NDF40" s="56"/>
      <c r="NDG40" s="56"/>
      <c r="NDH40" s="56"/>
      <c r="NDI40" s="56"/>
      <c r="NDJ40" s="56"/>
      <c r="NDK40" s="56"/>
      <c r="NDL40" s="56"/>
      <c r="NDM40" s="56"/>
      <c r="NDN40" s="56"/>
      <c r="NDO40" s="56"/>
      <c r="NDP40" s="56"/>
      <c r="NDQ40" s="56"/>
      <c r="NDR40" s="56"/>
      <c r="NDS40" s="56"/>
      <c r="NDT40" s="56"/>
      <c r="NDU40" s="56"/>
      <c r="NDV40" s="56"/>
      <c r="NDW40" s="56"/>
      <c r="NDX40" s="56"/>
      <c r="NDY40" s="56"/>
      <c r="NDZ40" s="56"/>
      <c r="NEA40" s="56"/>
      <c r="NEB40" s="56"/>
      <c r="NEC40" s="56"/>
      <c r="NED40" s="56"/>
      <c r="NEE40" s="56"/>
      <c r="NEF40" s="56"/>
      <c r="NEG40" s="56"/>
      <c r="NEH40" s="56"/>
      <c r="NEI40" s="56"/>
      <c r="NEJ40" s="56"/>
      <c r="NEK40" s="56"/>
      <c r="NEL40" s="56"/>
      <c r="NEM40" s="56"/>
      <c r="NEN40" s="56"/>
      <c r="NEO40" s="56"/>
      <c r="NEP40" s="56"/>
      <c r="NEQ40" s="56"/>
      <c r="NER40" s="56"/>
      <c r="NES40" s="56"/>
      <c r="NET40" s="56"/>
      <c r="NEU40" s="56"/>
      <c r="NEV40" s="56"/>
      <c r="NEW40" s="56"/>
      <c r="NEX40" s="56"/>
      <c r="NEY40" s="56"/>
      <c r="NEZ40" s="56"/>
      <c r="NFA40" s="56"/>
      <c r="NFB40" s="56"/>
      <c r="NFC40" s="56"/>
      <c r="NFD40" s="56"/>
      <c r="NFE40" s="56"/>
      <c r="NFF40" s="56"/>
      <c r="NFG40" s="56"/>
      <c r="NFH40" s="56"/>
      <c r="NFI40" s="56"/>
      <c r="NFJ40" s="56"/>
      <c r="NFK40" s="56"/>
      <c r="NFL40" s="56"/>
      <c r="NFM40" s="56"/>
      <c r="NFN40" s="56"/>
      <c r="NFO40" s="56"/>
      <c r="NFP40" s="56"/>
      <c r="NFQ40" s="56"/>
      <c r="NFR40" s="56"/>
      <c r="NFS40" s="56"/>
      <c r="NFT40" s="56"/>
      <c r="NFU40" s="56"/>
      <c r="NFV40" s="56"/>
      <c r="NFW40" s="56"/>
      <c r="NFX40" s="56"/>
      <c r="NFY40" s="56"/>
      <c r="NFZ40" s="56"/>
      <c r="NGA40" s="56"/>
      <c r="NGB40" s="56"/>
      <c r="NGC40" s="56"/>
      <c r="NGD40" s="56"/>
      <c r="NGE40" s="56"/>
      <c r="NGF40" s="56"/>
      <c r="NGG40" s="56"/>
      <c r="NGH40" s="56"/>
      <c r="NGI40" s="56"/>
      <c r="NGJ40" s="56"/>
      <c r="NGK40" s="56"/>
      <c r="NGL40" s="56"/>
      <c r="NGM40" s="56"/>
      <c r="NGN40" s="56"/>
      <c r="NGO40" s="56"/>
      <c r="NGP40" s="56"/>
      <c r="NGQ40" s="56"/>
      <c r="NGR40" s="56"/>
      <c r="NGS40" s="56"/>
      <c r="NGT40" s="56"/>
      <c r="NGU40" s="56"/>
      <c r="NGV40" s="56"/>
      <c r="NGW40" s="56"/>
      <c r="NGX40" s="56"/>
      <c r="NGY40" s="56"/>
      <c r="NGZ40" s="56"/>
      <c r="NHA40" s="56"/>
      <c r="NHB40" s="56"/>
      <c r="NHC40" s="56"/>
      <c r="NHD40" s="56"/>
      <c r="NHE40" s="56"/>
      <c r="NHF40" s="56"/>
      <c r="NHG40" s="56"/>
      <c r="NHH40" s="56"/>
      <c r="NHI40" s="56"/>
      <c r="NHJ40" s="56"/>
      <c r="NHK40" s="56"/>
      <c r="NHL40" s="56"/>
      <c r="NHM40" s="56"/>
      <c r="NHN40" s="56"/>
      <c r="NHO40" s="56"/>
      <c r="NHP40" s="56"/>
      <c r="NHQ40" s="56"/>
      <c r="NHR40" s="56"/>
      <c r="NHS40" s="56"/>
      <c r="NHT40" s="56"/>
      <c r="NHU40" s="56"/>
      <c r="NHV40" s="56"/>
      <c r="NHW40" s="56"/>
      <c r="NHX40" s="56"/>
      <c r="NHY40" s="56"/>
      <c r="NHZ40" s="56"/>
      <c r="NIA40" s="56"/>
      <c r="NIB40" s="56"/>
      <c r="NIC40" s="56"/>
      <c r="NID40" s="56"/>
      <c r="NIE40" s="56"/>
      <c r="NIF40" s="56"/>
      <c r="NIG40" s="56"/>
      <c r="NIH40" s="56"/>
      <c r="NII40" s="56"/>
      <c r="NIJ40" s="56"/>
      <c r="NIK40" s="56"/>
      <c r="NIL40" s="56"/>
      <c r="NIM40" s="56"/>
      <c r="NIN40" s="56"/>
      <c r="NIO40" s="56"/>
      <c r="NIP40" s="56"/>
      <c r="NIQ40" s="56"/>
      <c r="NIR40" s="56"/>
      <c r="NIS40" s="56"/>
      <c r="NIT40" s="56"/>
      <c r="NIU40" s="56"/>
      <c r="NIV40" s="56"/>
      <c r="NIW40" s="56"/>
      <c r="NIX40" s="56"/>
      <c r="NIY40" s="56"/>
      <c r="NIZ40" s="56"/>
      <c r="NJA40" s="56"/>
      <c r="NJB40" s="56"/>
      <c r="NJC40" s="56"/>
      <c r="NJD40" s="56"/>
      <c r="NJE40" s="56"/>
      <c r="NJF40" s="56"/>
      <c r="NJG40" s="56"/>
      <c r="NJH40" s="56"/>
      <c r="NJI40" s="56"/>
      <c r="NJJ40" s="56"/>
      <c r="NJK40" s="56"/>
      <c r="NJL40" s="56"/>
      <c r="NJM40" s="56"/>
      <c r="NJN40" s="56"/>
      <c r="NJO40" s="56"/>
      <c r="NJP40" s="56"/>
      <c r="NJQ40" s="56"/>
      <c r="NJR40" s="56"/>
      <c r="NJS40" s="56"/>
      <c r="NJT40" s="56"/>
      <c r="NJU40" s="56"/>
      <c r="NJV40" s="56"/>
      <c r="NJW40" s="56"/>
      <c r="NJX40" s="56"/>
      <c r="NJY40" s="56"/>
      <c r="NJZ40" s="56"/>
      <c r="NKA40" s="56"/>
      <c r="NKB40" s="56"/>
      <c r="NKC40" s="56"/>
      <c r="NKD40" s="56"/>
      <c r="NKE40" s="56"/>
      <c r="NKF40" s="56"/>
      <c r="NKG40" s="56"/>
      <c r="NKH40" s="56"/>
      <c r="NKI40" s="56"/>
      <c r="NKJ40" s="56"/>
      <c r="NKK40" s="56"/>
      <c r="NKL40" s="56"/>
      <c r="NKM40" s="56"/>
      <c r="NKN40" s="56"/>
      <c r="NKO40" s="56"/>
      <c r="NKP40" s="56"/>
      <c r="NKQ40" s="56"/>
      <c r="NKR40" s="56"/>
      <c r="NKS40" s="56"/>
      <c r="NKT40" s="56"/>
      <c r="NKU40" s="56"/>
      <c r="NKV40" s="56"/>
      <c r="NKW40" s="56"/>
      <c r="NKX40" s="56"/>
      <c r="NKY40" s="56"/>
      <c r="NKZ40" s="56"/>
      <c r="NLA40" s="56"/>
      <c r="NLB40" s="56"/>
      <c r="NLC40" s="56"/>
      <c r="NLD40" s="56"/>
      <c r="NLE40" s="56"/>
      <c r="NLF40" s="56"/>
      <c r="NLG40" s="56"/>
      <c r="NLH40" s="56"/>
      <c r="NLI40" s="56"/>
      <c r="NLJ40" s="56"/>
      <c r="NLK40" s="56"/>
      <c r="NLL40" s="56"/>
      <c r="NLM40" s="56"/>
      <c r="NLN40" s="56"/>
      <c r="NLO40" s="56"/>
      <c r="NLP40" s="56"/>
      <c r="NLQ40" s="56"/>
      <c r="NLR40" s="56"/>
      <c r="NLS40" s="56"/>
      <c r="NLT40" s="56"/>
      <c r="NLU40" s="56"/>
      <c r="NLV40" s="56"/>
      <c r="NLW40" s="56"/>
      <c r="NLX40" s="56"/>
      <c r="NLY40" s="56"/>
      <c r="NLZ40" s="56"/>
      <c r="NMA40" s="56"/>
      <c r="NMB40" s="56"/>
      <c r="NMC40" s="56"/>
      <c r="NMD40" s="56"/>
      <c r="NME40" s="56"/>
      <c r="NMF40" s="56"/>
      <c r="NMG40" s="56"/>
      <c r="NMH40" s="56"/>
      <c r="NMI40" s="56"/>
      <c r="NMJ40" s="56"/>
      <c r="NMK40" s="56"/>
      <c r="NML40" s="56"/>
      <c r="NMM40" s="56"/>
      <c r="NMN40" s="56"/>
      <c r="NMO40" s="56"/>
      <c r="NMP40" s="56"/>
      <c r="NMQ40" s="56"/>
      <c r="NMR40" s="56"/>
      <c r="NMS40" s="56"/>
      <c r="NMT40" s="56"/>
      <c r="NMU40" s="56"/>
      <c r="NMV40" s="56"/>
      <c r="NMW40" s="56"/>
      <c r="NMX40" s="56"/>
      <c r="NMY40" s="56"/>
      <c r="NMZ40" s="56"/>
      <c r="NNA40" s="56"/>
      <c r="NNB40" s="56"/>
      <c r="NNC40" s="56"/>
      <c r="NND40" s="56"/>
      <c r="NNE40" s="56"/>
      <c r="NNF40" s="56"/>
      <c r="NNG40" s="56"/>
      <c r="NNH40" s="56"/>
      <c r="NNI40" s="56"/>
      <c r="NNJ40" s="56"/>
      <c r="NNK40" s="56"/>
      <c r="NNL40" s="56"/>
      <c r="NNM40" s="56"/>
      <c r="NNN40" s="56"/>
      <c r="NNO40" s="56"/>
      <c r="NNP40" s="56"/>
      <c r="NNQ40" s="56"/>
      <c r="NNR40" s="56"/>
      <c r="NNS40" s="56"/>
      <c r="NNT40" s="56"/>
      <c r="NNU40" s="56"/>
      <c r="NNV40" s="56"/>
      <c r="NNW40" s="56"/>
      <c r="NNX40" s="56"/>
      <c r="NNY40" s="56"/>
      <c r="NNZ40" s="56"/>
      <c r="NOA40" s="56"/>
      <c r="NOB40" s="56"/>
      <c r="NOC40" s="56"/>
      <c r="NOD40" s="56"/>
      <c r="NOE40" s="56"/>
      <c r="NOF40" s="56"/>
      <c r="NOG40" s="56"/>
      <c r="NOH40" s="56"/>
      <c r="NOI40" s="56"/>
      <c r="NOJ40" s="56"/>
      <c r="NOK40" s="56"/>
      <c r="NOL40" s="56"/>
      <c r="NOM40" s="56"/>
      <c r="NON40" s="56"/>
      <c r="NOO40" s="56"/>
      <c r="NOP40" s="56"/>
      <c r="NOQ40" s="56"/>
      <c r="NOR40" s="56"/>
      <c r="NOS40" s="56"/>
      <c r="NOT40" s="56"/>
      <c r="NOU40" s="56"/>
      <c r="NOV40" s="56"/>
      <c r="NOW40" s="56"/>
      <c r="NOX40" s="56"/>
      <c r="NOY40" s="56"/>
      <c r="NOZ40" s="56"/>
      <c r="NPA40" s="56"/>
      <c r="NPB40" s="56"/>
      <c r="NPC40" s="56"/>
      <c r="NPD40" s="56"/>
      <c r="NPE40" s="56"/>
      <c r="NPF40" s="56"/>
      <c r="NPG40" s="56"/>
      <c r="NPH40" s="56"/>
      <c r="NPI40" s="56"/>
      <c r="NPJ40" s="56"/>
      <c r="NPK40" s="56"/>
      <c r="NPL40" s="56"/>
      <c r="NPM40" s="56"/>
      <c r="NPN40" s="56"/>
      <c r="NPO40" s="56"/>
      <c r="NPP40" s="56"/>
      <c r="NPQ40" s="56"/>
      <c r="NPR40" s="56"/>
      <c r="NPS40" s="56"/>
      <c r="NPT40" s="56"/>
      <c r="NPU40" s="56"/>
      <c r="NPV40" s="56"/>
      <c r="NPW40" s="56"/>
      <c r="NPX40" s="56"/>
      <c r="NPY40" s="56"/>
      <c r="NPZ40" s="56"/>
      <c r="NQA40" s="56"/>
      <c r="NQB40" s="56"/>
      <c r="NQC40" s="56"/>
      <c r="NQD40" s="56"/>
      <c r="NQE40" s="56"/>
      <c r="NQF40" s="56"/>
      <c r="NQG40" s="56"/>
      <c r="NQH40" s="56"/>
      <c r="NQI40" s="56"/>
      <c r="NQJ40" s="56"/>
      <c r="NQK40" s="56"/>
      <c r="NQL40" s="56"/>
      <c r="NQM40" s="56"/>
      <c r="NQN40" s="56"/>
      <c r="NQO40" s="56"/>
      <c r="NQP40" s="56"/>
      <c r="NQQ40" s="56"/>
      <c r="NQR40" s="56"/>
      <c r="NQS40" s="56"/>
      <c r="NQT40" s="56"/>
      <c r="NQU40" s="56"/>
      <c r="NQV40" s="56"/>
      <c r="NQW40" s="56"/>
      <c r="NQX40" s="56"/>
      <c r="NQY40" s="56"/>
      <c r="NQZ40" s="56"/>
      <c r="NRA40" s="56"/>
      <c r="NRB40" s="56"/>
      <c r="NRC40" s="56"/>
      <c r="NRD40" s="56"/>
      <c r="NRE40" s="56"/>
      <c r="NRF40" s="56"/>
      <c r="NRG40" s="56"/>
      <c r="NRH40" s="56"/>
      <c r="NRI40" s="56"/>
      <c r="NRJ40" s="56"/>
      <c r="NRK40" s="56"/>
      <c r="NRL40" s="56"/>
      <c r="NRM40" s="56"/>
      <c r="NRN40" s="56"/>
      <c r="NRO40" s="56"/>
      <c r="NRP40" s="56"/>
      <c r="NRQ40" s="56"/>
      <c r="NRR40" s="56"/>
      <c r="NRS40" s="56"/>
      <c r="NRT40" s="56"/>
      <c r="NRU40" s="56"/>
      <c r="NRV40" s="56"/>
      <c r="NRW40" s="56"/>
      <c r="NRX40" s="56"/>
      <c r="NRY40" s="56"/>
      <c r="NRZ40" s="56"/>
      <c r="NSA40" s="56"/>
      <c r="NSB40" s="56"/>
      <c r="NSC40" s="56"/>
      <c r="NSD40" s="56"/>
      <c r="NSE40" s="56"/>
      <c r="NSF40" s="56"/>
      <c r="NSG40" s="56"/>
      <c r="NSH40" s="56"/>
      <c r="NSI40" s="56"/>
      <c r="NSJ40" s="56"/>
      <c r="NSK40" s="56"/>
      <c r="NSL40" s="56"/>
      <c r="NSM40" s="56"/>
      <c r="NSN40" s="56"/>
      <c r="NSO40" s="56"/>
      <c r="NSP40" s="56"/>
      <c r="NSQ40" s="56"/>
      <c r="NSR40" s="56"/>
      <c r="NSS40" s="56"/>
      <c r="NST40" s="56"/>
      <c r="NSU40" s="56"/>
      <c r="NSV40" s="56"/>
      <c r="NSW40" s="56"/>
      <c r="NSX40" s="56"/>
      <c r="NSY40" s="56"/>
      <c r="NSZ40" s="56"/>
      <c r="NTA40" s="56"/>
      <c r="NTB40" s="56"/>
      <c r="NTC40" s="56"/>
      <c r="NTD40" s="56"/>
      <c r="NTE40" s="56"/>
      <c r="NTF40" s="56"/>
      <c r="NTG40" s="56"/>
      <c r="NTH40" s="56"/>
      <c r="NTI40" s="56"/>
      <c r="NTJ40" s="56"/>
      <c r="NTK40" s="56"/>
      <c r="NTL40" s="56"/>
      <c r="NTM40" s="56"/>
      <c r="NTN40" s="56"/>
      <c r="NTO40" s="56"/>
      <c r="NTP40" s="56"/>
      <c r="NTQ40" s="56"/>
      <c r="NTR40" s="56"/>
      <c r="NTS40" s="56"/>
      <c r="NTT40" s="56"/>
      <c r="NTU40" s="56"/>
      <c r="NTV40" s="56"/>
      <c r="NTW40" s="56"/>
      <c r="NTX40" s="56"/>
      <c r="NTY40" s="56"/>
      <c r="NTZ40" s="56"/>
      <c r="NUA40" s="56"/>
      <c r="NUB40" s="56"/>
      <c r="NUC40" s="56"/>
      <c r="NUD40" s="56"/>
      <c r="NUE40" s="56"/>
      <c r="NUF40" s="56"/>
      <c r="NUG40" s="56"/>
      <c r="NUH40" s="56"/>
      <c r="NUI40" s="56"/>
      <c r="NUJ40" s="56"/>
      <c r="NUK40" s="56"/>
      <c r="NUL40" s="56"/>
      <c r="NUM40" s="56"/>
      <c r="NUN40" s="56"/>
      <c r="NUO40" s="56"/>
      <c r="NUP40" s="56"/>
      <c r="NUQ40" s="56"/>
      <c r="NUR40" s="56"/>
      <c r="NUS40" s="56"/>
      <c r="NUT40" s="56"/>
      <c r="NUU40" s="56"/>
      <c r="NUV40" s="56"/>
      <c r="NUW40" s="56"/>
      <c r="NUX40" s="56"/>
      <c r="NUY40" s="56"/>
      <c r="NUZ40" s="56"/>
      <c r="NVA40" s="56"/>
      <c r="NVB40" s="56"/>
      <c r="NVC40" s="56"/>
      <c r="NVD40" s="56"/>
      <c r="NVE40" s="56"/>
      <c r="NVF40" s="56"/>
      <c r="NVG40" s="56"/>
      <c r="NVH40" s="56"/>
      <c r="NVI40" s="56"/>
      <c r="NVJ40" s="56"/>
      <c r="NVK40" s="56"/>
      <c r="NVL40" s="56"/>
      <c r="NVM40" s="56"/>
      <c r="NVN40" s="56"/>
      <c r="NVO40" s="56"/>
      <c r="NVP40" s="56"/>
      <c r="NVQ40" s="56"/>
      <c r="NVR40" s="56"/>
      <c r="NVS40" s="56"/>
      <c r="NVT40" s="56"/>
      <c r="NVU40" s="56"/>
      <c r="NVV40" s="56"/>
      <c r="NVW40" s="56"/>
      <c r="NVX40" s="56"/>
      <c r="NVY40" s="56"/>
      <c r="NVZ40" s="56"/>
      <c r="NWA40" s="56"/>
      <c r="NWB40" s="56"/>
      <c r="NWC40" s="56"/>
      <c r="NWD40" s="56"/>
      <c r="NWE40" s="56"/>
      <c r="NWF40" s="56"/>
      <c r="NWG40" s="56"/>
      <c r="NWH40" s="56"/>
      <c r="NWI40" s="56"/>
      <c r="NWJ40" s="56"/>
      <c r="NWK40" s="56"/>
      <c r="NWL40" s="56"/>
      <c r="NWM40" s="56"/>
      <c r="NWN40" s="56"/>
      <c r="NWO40" s="56"/>
      <c r="NWP40" s="56"/>
      <c r="NWQ40" s="56"/>
      <c r="NWR40" s="56"/>
      <c r="NWS40" s="56"/>
      <c r="NWT40" s="56"/>
      <c r="NWU40" s="56"/>
      <c r="NWV40" s="56"/>
      <c r="NWW40" s="56"/>
      <c r="NWX40" s="56"/>
      <c r="NWY40" s="56"/>
      <c r="NWZ40" s="56"/>
      <c r="NXA40" s="56"/>
      <c r="NXB40" s="56"/>
      <c r="NXC40" s="56"/>
      <c r="NXD40" s="56"/>
      <c r="NXE40" s="56"/>
      <c r="NXF40" s="56"/>
      <c r="NXG40" s="56"/>
      <c r="NXH40" s="56"/>
      <c r="NXI40" s="56"/>
      <c r="NXJ40" s="56"/>
      <c r="NXK40" s="56"/>
      <c r="NXL40" s="56"/>
      <c r="NXM40" s="56"/>
      <c r="NXN40" s="56"/>
      <c r="NXO40" s="56"/>
      <c r="NXP40" s="56"/>
      <c r="NXQ40" s="56"/>
      <c r="NXR40" s="56"/>
      <c r="NXS40" s="56"/>
      <c r="NXT40" s="56"/>
      <c r="NXU40" s="56"/>
      <c r="NXV40" s="56"/>
      <c r="NXW40" s="56"/>
      <c r="NXX40" s="56"/>
      <c r="NXY40" s="56"/>
      <c r="NXZ40" s="56"/>
      <c r="NYA40" s="56"/>
      <c r="NYB40" s="56"/>
      <c r="NYC40" s="56"/>
      <c r="NYD40" s="56"/>
      <c r="NYE40" s="56"/>
      <c r="NYF40" s="56"/>
      <c r="NYG40" s="56"/>
      <c r="NYH40" s="56"/>
      <c r="NYI40" s="56"/>
      <c r="NYJ40" s="56"/>
      <c r="NYK40" s="56"/>
      <c r="NYL40" s="56"/>
      <c r="NYM40" s="56"/>
      <c r="NYN40" s="56"/>
      <c r="NYO40" s="56"/>
      <c r="NYP40" s="56"/>
      <c r="NYQ40" s="56"/>
      <c r="NYR40" s="56"/>
      <c r="NYS40" s="56"/>
      <c r="NYT40" s="56"/>
      <c r="NYU40" s="56"/>
      <c r="NYV40" s="56"/>
      <c r="NYW40" s="56"/>
      <c r="NYX40" s="56"/>
      <c r="NYY40" s="56"/>
      <c r="NYZ40" s="56"/>
      <c r="NZA40" s="56"/>
      <c r="NZB40" s="56"/>
      <c r="NZC40" s="56"/>
      <c r="NZD40" s="56"/>
      <c r="NZE40" s="56"/>
      <c r="NZF40" s="56"/>
      <c r="NZG40" s="56"/>
      <c r="NZH40" s="56"/>
      <c r="NZI40" s="56"/>
      <c r="NZJ40" s="56"/>
      <c r="NZK40" s="56"/>
      <c r="NZL40" s="56"/>
      <c r="NZM40" s="56"/>
      <c r="NZN40" s="56"/>
      <c r="NZO40" s="56"/>
      <c r="NZP40" s="56"/>
      <c r="NZQ40" s="56"/>
      <c r="NZR40" s="56"/>
      <c r="NZS40" s="56"/>
      <c r="NZT40" s="56"/>
      <c r="NZU40" s="56"/>
      <c r="NZV40" s="56"/>
      <c r="NZW40" s="56"/>
      <c r="NZX40" s="56"/>
      <c r="NZY40" s="56"/>
      <c r="NZZ40" s="56"/>
      <c r="OAA40" s="56"/>
      <c r="OAB40" s="56"/>
      <c r="OAC40" s="56"/>
      <c r="OAD40" s="56"/>
      <c r="OAE40" s="56"/>
      <c r="OAF40" s="56"/>
      <c r="OAG40" s="56"/>
      <c r="OAH40" s="56"/>
      <c r="OAI40" s="56"/>
      <c r="OAJ40" s="56"/>
      <c r="OAK40" s="56"/>
      <c r="OAL40" s="56"/>
      <c r="OAM40" s="56"/>
      <c r="OAN40" s="56"/>
      <c r="OAO40" s="56"/>
      <c r="OAP40" s="56"/>
      <c r="OAQ40" s="56"/>
      <c r="OAR40" s="56"/>
      <c r="OAS40" s="56"/>
      <c r="OAT40" s="56"/>
      <c r="OAU40" s="56"/>
      <c r="OAV40" s="56"/>
      <c r="OAW40" s="56"/>
      <c r="OAX40" s="56"/>
      <c r="OAY40" s="56"/>
      <c r="OAZ40" s="56"/>
      <c r="OBA40" s="56"/>
      <c r="OBB40" s="56"/>
      <c r="OBC40" s="56"/>
      <c r="OBD40" s="56"/>
      <c r="OBE40" s="56"/>
      <c r="OBF40" s="56"/>
      <c r="OBG40" s="56"/>
      <c r="OBH40" s="56"/>
      <c r="OBI40" s="56"/>
      <c r="OBJ40" s="56"/>
      <c r="OBK40" s="56"/>
      <c r="OBL40" s="56"/>
      <c r="OBM40" s="56"/>
      <c r="OBN40" s="56"/>
      <c r="OBO40" s="56"/>
      <c r="OBP40" s="56"/>
      <c r="OBQ40" s="56"/>
      <c r="OBR40" s="56"/>
      <c r="OBS40" s="56"/>
      <c r="OBT40" s="56"/>
      <c r="OBU40" s="56"/>
      <c r="OBV40" s="56"/>
      <c r="OBW40" s="56"/>
      <c r="OBX40" s="56"/>
      <c r="OBY40" s="56"/>
      <c r="OBZ40" s="56"/>
      <c r="OCA40" s="56"/>
      <c r="OCB40" s="56"/>
      <c r="OCC40" s="56"/>
      <c r="OCD40" s="56"/>
      <c r="OCE40" s="56"/>
      <c r="OCF40" s="56"/>
      <c r="OCG40" s="56"/>
      <c r="OCH40" s="56"/>
      <c r="OCI40" s="56"/>
      <c r="OCJ40" s="56"/>
      <c r="OCK40" s="56"/>
      <c r="OCL40" s="56"/>
      <c r="OCM40" s="56"/>
      <c r="OCN40" s="56"/>
      <c r="OCO40" s="56"/>
      <c r="OCP40" s="56"/>
      <c r="OCQ40" s="56"/>
      <c r="OCR40" s="56"/>
      <c r="OCS40" s="56"/>
      <c r="OCT40" s="56"/>
      <c r="OCU40" s="56"/>
      <c r="OCV40" s="56"/>
      <c r="OCW40" s="56"/>
      <c r="OCX40" s="56"/>
      <c r="OCY40" s="56"/>
      <c r="OCZ40" s="56"/>
      <c r="ODA40" s="56"/>
      <c r="ODB40" s="56"/>
      <c r="ODC40" s="56"/>
      <c r="ODD40" s="56"/>
      <c r="ODE40" s="56"/>
      <c r="ODF40" s="56"/>
      <c r="ODG40" s="56"/>
      <c r="ODH40" s="56"/>
      <c r="ODI40" s="56"/>
      <c r="ODJ40" s="56"/>
      <c r="ODK40" s="56"/>
      <c r="ODL40" s="56"/>
      <c r="ODM40" s="56"/>
      <c r="ODN40" s="56"/>
      <c r="ODO40" s="56"/>
      <c r="ODP40" s="56"/>
      <c r="ODQ40" s="56"/>
      <c r="ODR40" s="56"/>
      <c r="ODS40" s="56"/>
      <c r="ODT40" s="56"/>
      <c r="ODU40" s="56"/>
      <c r="ODV40" s="56"/>
      <c r="ODW40" s="56"/>
      <c r="ODX40" s="56"/>
      <c r="ODY40" s="56"/>
      <c r="ODZ40" s="56"/>
      <c r="OEA40" s="56"/>
      <c r="OEB40" s="56"/>
      <c r="OEC40" s="56"/>
      <c r="OED40" s="56"/>
      <c r="OEE40" s="56"/>
      <c r="OEF40" s="56"/>
      <c r="OEG40" s="56"/>
      <c r="OEH40" s="56"/>
      <c r="OEI40" s="56"/>
      <c r="OEJ40" s="56"/>
      <c r="OEK40" s="56"/>
      <c r="OEL40" s="56"/>
      <c r="OEM40" s="56"/>
      <c r="OEN40" s="56"/>
      <c r="OEO40" s="56"/>
      <c r="OEP40" s="56"/>
      <c r="OEQ40" s="56"/>
      <c r="OER40" s="56"/>
      <c r="OES40" s="56"/>
      <c r="OET40" s="56"/>
      <c r="OEU40" s="56"/>
      <c r="OEV40" s="56"/>
      <c r="OEW40" s="56"/>
      <c r="OEX40" s="56"/>
      <c r="OEY40" s="56"/>
      <c r="OEZ40" s="56"/>
      <c r="OFA40" s="56"/>
      <c r="OFB40" s="56"/>
      <c r="OFC40" s="56"/>
      <c r="OFD40" s="56"/>
      <c r="OFE40" s="56"/>
      <c r="OFF40" s="56"/>
      <c r="OFG40" s="56"/>
      <c r="OFH40" s="56"/>
      <c r="OFI40" s="56"/>
      <c r="OFJ40" s="56"/>
      <c r="OFK40" s="56"/>
      <c r="OFL40" s="56"/>
      <c r="OFM40" s="56"/>
      <c r="OFN40" s="56"/>
      <c r="OFO40" s="56"/>
      <c r="OFP40" s="56"/>
      <c r="OFQ40" s="56"/>
      <c r="OFR40" s="56"/>
      <c r="OFS40" s="56"/>
      <c r="OFT40" s="56"/>
      <c r="OFU40" s="56"/>
      <c r="OFV40" s="56"/>
      <c r="OFW40" s="56"/>
      <c r="OFX40" s="56"/>
      <c r="OFY40" s="56"/>
      <c r="OFZ40" s="56"/>
      <c r="OGA40" s="56"/>
      <c r="OGB40" s="56"/>
      <c r="OGC40" s="56"/>
      <c r="OGD40" s="56"/>
      <c r="OGE40" s="56"/>
      <c r="OGF40" s="56"/>
      <c r="OGG40" s="56"/>
      <c r="OGH40" s="56"/>
      <c r="OGI40" s="56"/>
      <c r="OGJ40" s="56"/>
      <c r="OGK40" s="56"/>
      <c r="OGL40" s="56"/>
      <c r="OGM40" s="56"/>
      <c r="OGN40" s="56"/>
      <c r="OGO40" s="56"/>
      <c r="OGP40" s="56"/>
      <c r="OGQ40" s="56"/>
      <c r="OGR40" s="56"/>
      <c r="OGS40" s="56"/>
      <c r="OGT40" s="56"/>
      <c r="OGU40" s="56"/>
      <c r="OGV40" s="56"/>
      <c r="OGW40" s="56"/>
      <c r="OGX40" s="56"/>
      <c r="OGY40" s="56"/>
      <c r="OGZ40" s="56"/>
      <c r="OHA40" s="56"/>
      <c r="OHB40" s="56"/>
      <c r="OHC40" s="56"/>
      <c r="OHD40" s="56"/>
      <c r="OHE40" s="56"/>
      <c r="OHF40" s="56"/>
      <c r="OHG40" s="56"/>
      <c r="OHH40" s="56"/>
      <c r="OHI40" s="56"/>
      <c r="OHJ40" s="56"/>
      <c r="OHK40" s="56"/>
      <c r="OHL40" s="56"/>
      <c r="OHM40" s="56"/>
      <c r="OHN40" s="56"/>
      <c r="OHO40" s="56"/>
      <c r="OHP40" s="56"/>
      <c r="OHQ40" s="56"/>
      <c r="OHR40" s="56"/>
      <c r="OHS40" s="56"/>
      <c r="OHT40" s="56"/>
      <c r="OHU40" s="56"/>
      <c r="OHV40" s="56"/>
      <c r="OHW40" s="56"/>
      <c r="OHX40" s="56"/>
      <c r="OHY40" s="56"/>
      <c r="OHZ40" s="56"/>
      <c r="OIA40" s="56"/>
      <c r="OIB40" s="56"/>
      <c r="OIC40" s="56"/>
      <c r="OID40" s="56"/>
      <c r="OIE40" s="56"/>
      <c r="OIF40" s="56"/>
      <c r="OIG40" s="56"/>
      <c r="OIH40" s="56"/>
      <c r="OII40" s="56"/>
      <c r="OIJ40" s="56"/>
      <c r="OIK40" s="56"/>
      <c r="OIL40" s="56"/>
      <c r="OIM40" s="56"/>
      <c r="OIN40" s="56"/>
      <c r="OIO40" s="56"/>
      <c r="OIP40" s="56"/>
      <c r="OIQ40" s="56"/>
      <c r="OIR40" s="56"/>
      <c r="OIS40" s="56"/>
      <c r="OIT40" s="56"/>
      <c r="OIU40" s="56"/>
      <c r="OIV40" s="56"/>
      <c r="OIW40" s="56"/>
      <c r="OIX40" s="56"/>
      <c r="OIY40" s="56"/>
      <c r="OIZ40" s="56"/>
      <c r="OJA40" s="56"/>
      <c r="OJB40" s="56"/>
      <c r="OJC40" s="56"/>
      <c r="OJD40" s="56"/>
      <c r="OJE40" s="56"/>
      <c r="OJF40" s="56"/>
      <c r="OJG40" s="56"/>
      <c r="OJH40" s="56"/>
      <c r="OJI40" s="56"/>
      <c r="OJJ40" s="56"/>
      <c r="OJK40" s="56"/>
      <c r="OJL40" s="56"/>
      <c r="OJM40" s="56"/>
      <c r="OJN40" s="56"/>
      <c r="OJO40" s="56"/>
      <c r="OJP40" s="56"/>
      <c r="OJQ40" s="56"/>
      <c r="OJR40" s="56"/>
      <c r="OJS40" s="56"/>
      <c r="OJT40" s="56"/>
      <c r="OJU40" s="56"/>
      <c r="OJV40" s="56"/>
      <c r="OJW40" s="56"/>
      <c r="OJX40" s="56"/>
      <c r="OJY40" s="56"/>
      <c r="OJZ40" s="56"/>
      <c r="OKA40" s="56"/>
      <c r="OKB40" s="56"/>
      <c r="OKC40" s="56"/>
      <c r="OKD40" s="56"/>
      <c r="OKE40" s="56"/>
      <c r="OKF40" s="56"/>
      <c r="OKG40" s="56"/>
      <c r="OKH40" s="56"/>
      <c r="OKI40" s="56"/>
      <c r="OKJ40" s="56"/>
      <c r="OKK40" s="56"/>
      <c r="OKL40" s="56"/>
      <c r="OKM40" s="56"/>
      <c r="OKN40" s="56"/>
      <c r="OKO40" s="56"/>
      <c r="OKP40" s="56"/>
      <c r="OKQ40" s="56"/>
      <c r="OKR40" s="56"/>
      <c r="OKS40" s="56"/>
      <c r="OKT40" s="56"/>
      <c r="OKU40" s="56"/>
      <c r="OKV40" s="56"/>
      <c r="OKW40" s="56"/>
      <c r="OKX40" s="56"/>
      <c r="OKY40" s="56"/>
      <c r="OKZ40" s="56"/>
      <c r="OLA40" s="56"/>
      <c r="OLB40" s="56"/>
      <c r="OLC40" s="56"/>
      <c r="OLD40" s="56"/>
      <c r="OLE40" s="56"/>
      <c r="OLF40" s="56"/>
      <c r="OLG40" s="56"/>
      <c r="OLH40" s="56"/>
      <c r="OLI40" s="56"/>
      <c r="OLJ40" s="56"/>
      <c r="OLK40" s="56"/>
      <c r="OLL40" s="56"/>
      <c r="OLM40" s="56"/>
      <c r="OLN40" s="56"/>
      <c r="OLO40" s="56"/>
      <c r="OLP40" s="56"/>
      <c r="OLQ40" s="56"/>
      <c r="OLR40" s="56"/>
      <c r="OLS40" s="56"/>
      <c r="OLT40" s="56"/>
      <c r="OLU40" s="56"/>
      <c r="OLV40" s="56"/>
      <c r="OLW40" s="56"/>
      <c r="OLX40" s="56"/>
      <c r="OLY40" s="56"/>
      <c r="OLZ40" s="56"/>
      <c r="OMA40" s="56"/>
      <c r="OMB40" s="56"/>
      <c r="OMC40" s="56"/>
      <c r="OMD40" s="56"/>
      <c r="OME40" s="56"/>
      <c r="OMF40" s="56"/>
      <c r="OMG40" s="56"/>
      <c r="OMH40" s="56"/>
      <c r="OMI40" s="56"/>
      <c r="OMJ40" s="56"/>
      <c r="OMK40" s="56"/>
      <c r="OML40" s="56"/>
      <c r="OMM40" s="56"/>
      <c r="OMN40" s="56"/>
      <c r="OMO40" s="56"/>
      <c r="OMP40" s="56"/>
      <c r="OMQ40" s="56"/>
      <c r="OMR40" s="56"/>
      <c r="OMS40" s="56"/>
      <c r="OMT40" s="56"/>
      <c r="OMU40" s="56"/>
      <c r="OMV40" s="56"/>
      <c r="OMW40" s="56"/>
      <c r="OMX40" s="56"/>
      <c r="OMY40" s="56"/>
      <c r="OMZ40" s="56"/>
      <c r="ONA40" s="56"/>
      <c r="ONB40" s="56"/>
      <c r="ONC40" s="56"/>
      <c r="OND40" s="56"/>
      <c r="ONE40" s="56"/>
      <c r="ONF40" s="56"/>
      <c r="ONG40" s="56"/>
      <c r="ONH40" s="56"/>
      <c r="ONI40" s="56"/>
      <c r="ONJ40" s="56"/>
      <c r="ONK40" s="56"/>
      <c r="ONL40" s="56"/>
      <c r="ONM40" s="56"/>
      <c r="ONN40" s="56"/>
      <c r="ONO40" s="56"/>
      <c r="ONP40" s="56"/>
      <c r="ONQ40" s="56"/>
      <c r="ONR40" s="56"/>
      <c r="ONS40" s="56"/>
      <c r="ONT40" s="56"/>
      <c r="ONU40" s="56"/>
      <c r="ONV40" s="56"/>
      <c r="ONW40" s="56"/>
      <c r="ONX40" s="56"/>
      <c r="ONY40" s="56"/>
      <c r="ONZ40" s="56"/>
      <c r="OOA40" s="56"/>
      <c r="OOB40" s="56"/>
      <c r="OOC40" s="56"/>
      <c r="OOD40" s="56"/>
      <c r="OOE40" s="56"/>
      <c r="OOF40" s="56"/>
      <c r="OOG40" s="56"/>
      <c r="OOH40" s="56"/>
      <c r="OOI40" s="56"/>
      <c r="OOJ40" s="56"/>
      <c r="OOK40" s="56"/>
      <c r="OOL40" s="56"/>
      <c r="OOM40" s="56"/>
      <c r="OON40" s="56"/>
      <c r="OOO40" s="56"/>
      <c r="OOP40" s="56"/>
      <c r="OOQ40" s="56"/>
      <c r="OOR40" s="56"/>
      <c r="OOS40" s="56"/>
      <c r="OOT40" s="56"/>
      <c r="OOU40" s="56"/>
      <c r="OOV40" s="56"/>
      <c r="OOW40" s="56"/>
      <c r="OOX40" s="56"/>
      <c r="OOY40" s="56"/>
      <c r="OOZ40" s="56"/>
      <c r="OPA40" s="56"/>
      <c r="OPB40" s="56"/>
      <c r="OPC40" s="56"/>
      <c r="OPD40" s="56"/>
      <c r="OPE40" s="56"/>
      <c r="OPF40" s="56"/>
      <c r="OPG40" s="56"/>
      <c r="OPH40" s="56"/>
      <c r="OPI40" s="56"/>
      <c r="OPJ40" s="56"/>
      <c r="OPK40" s="56"/>
      <c r="OPL40" s="56"/>
      <c r="OPM40" s="56"/>
      <c r="OPN40" s="56"/>
      <c r="OPO40" s="56"/>
      <c r="OPP40" s="56"/>
      <c r="OPQ40" s="56"/>
      <c r="OPR40" s="56"/>
      <c r="OPS40" s="56"/>
      <c r="OPT40" s="56"/>
      <c r="OPU40" s="56"/>
      <c r="OPV40" s="56"/>
      <c r="OPW40" s="56"/>
      <c r="OPX40" s="56"/>
      <c r="OPY40" s="56"/>
      <c r="OPZ40" s="56"/>
      <c r="OQA40" s="56"/>
      <c r="OQB40" s="56"/>
      <c r="OQC40" s="56"/>
      <c r="OQD40" s="56"/>
      <c r="OQE40" s="56"/>
      <c r="OQF40" s="56"/>
      <c r="OQG40" s="56"/>
      <c r="OQH40" s="56"/>
      <c r="OQI40" s="56"/>
      <c r="OQJ40" s="56"/>
      <c r="OQK40" s="56"/>
      <c r="OQL40" s="56"/>
      <c r="OQM40" s="56"/>
      <c r="OQN40" s="56"/>
      <c r="OQO40" s="56"/>
      <c r="OQP40" s="56"/>
      <c r="OQQ40" s="56"/>
      <c r="OQR40" s="56"/>
      <c r="OQS40" s="56"/>
      <c r="OQT40" s="56"/>
      <c r="OQU40" s="56"/>
      <c r="OQV40" s="56"/>
      <c r="OQW40" s="56"/>
      <c r="OQX40" s="56"/>
      <c r="OQY40" s="56"/>
      <c r="OQZ40" s="56"/>
      <c r="ORA40" s="56"/>
      <c r="ORB40" s="56"/>
      <c r="ORC40" s="56"/>
      <c r="ORD40" s="56"/>
      <c r="ORE40" s="56"/>
      <c r="ORF40" s="56"/>
      <c r="ORG40" s="56"/>
      <c r="ORH40" s="56"/>
      <c r="ORI40" s="56"/>
      <c r="ORJ40" s="56"/>
      <c r="ORK40" s="56"/>
      <c r="ORL40" s="56"/>
      <c r="ORM40" s="56"/>
      <c r="ORN40" s="56"/>
      <c r="ORO40" s="56"/>
      <c r="ORP40" s="56"/>
      <c r="ORQ40" s="56"/>
      <c r="ORR40" s="56"/>
      <c r="ORS40" s="56"/>
      <c r="ORT40" s="56"/>
      <c r="ORU40" s="56"/>
      <c r="ORV40" s="56"/>
      <c r="ORW40" s="56"/>
      <c r="ORX40" s="56"/>
      <c r="ORY40" s="56"/>
      <c r="ORZ40" s="56"/>
      <c r="OSA40" s="56"/>
      <c r="OSB40" s="56"/>
      <c r="OSC40" s="56"/>
      <c r="OSD40" s="56"/>
      <c r="OSE40" s="56"/>
      <c r="OSF40" s="56"/>
      <c r="OSG40" s="56"/>
      <c r="OSH40" s="56"/>
      <c r="OSI40" s="56"/>
      <c r="OSJ40" s="56"/>
      <c r="OSK40" s="56"/>
      <c r="OSL40" s="56"/>
      <c r="OSM40" s="56"/>
      <c r="OSN40" s="56"/>
      <c r="OSO40" s="56"/>
      <c r="OSP40" s="56"/>
      <c r="OSQ40" s="56"/>
      <c r="OSR40" s="56"/>
      <c r="OSS40" s="56"/>
      <c r="OST40" s="56"/>
      <c r="OSU40" s="56"/>
      <c r="OSV40" s="56"/>
      <c r="OSW40" s="56"/>
      <c r="OSX40" s="56"/>
      <c r="OSY40" s="56"/>
      <c r="OSZ40" s="56"/>
      <c r="OTA40" s="56"/>
      <c r="OTB40" s="56"/>
      <c r="OTC40" s="56"/>
      <c r="OTD40" s="56"/>
      <c r="OTE40" s="56"/>
      <c r="OTF40" s="56"/>
      <c r="OTG40" s="56"/>
      <c r="OTH40" s="56"/>
      <c r="OTI40" s="56"/>
      <c r="OTJ40" s="56"/>
      <c r="OTK40" s="56"/>
      <c r="OTL40" s="56"/>
      <c r="OTM40" s="56"/>
      <c r="OTN40" s="56"/>
      <c r="OTO40" s="56"/>
      <c r="OTP40" s="56"/>
      <c r="OTQ40" s="56"/>
      <c r="OTR40" s="56"/>
      <c r="OTS40" s="56"/>
      <c r="OTT40" s="56"/>
      <c r="OTU40" s="56"/>
      <c r="OTV40" s="56"/>
      <c r="OTW40" s="56"/>
      <c r="OTX40" s="56"/>
      <c r="OTY40" s="56"/>
      <c r="OTZ40" s="56"/>
      <c r="OUA40" s="56"/>
      <c r="OUB40" s="56"/>
      <c r="OUC40" s="56"/>
      <c r="OUD40" s="56"/>
      <c r="OUE40" s="56"/>
      <c r="OUF40" s="56"/>
      <c r="OUG40" s="56"/>
      <c r="OUH40" s="56"/>
      <c r="OUI40" s="56"/>
      <c r="OUJ40" s="56"/>
      <c r="OUK40" s="56"/>
      <c r="OUL40" s="56"/>
      <c r="OUM40" s="56"/>
      <c r="OUN40" s="56"/>
      <c r="OUO40" s="56"/>
      <c r="OUP40" s="56"/>
      <c r="OUQ40" s="56"/>
      <c r="OUR40" s="56"/>
      <c r="OUS40" s="56"/>
      <c r="OUT40" s="56"/>
      <c r="OUU40" s="56"/>
      <c r="OUV40" s="56"/>
      <c r="OUW40" s="56"/>
      <c r="OUX40" s="56"/>
      <c r="OUY40" s="56"/>
      <c r="OUZ40" s="56"/>
      <c r="OVA40" s="56"/>
      <c r="OVB40" s="56"/>
      <c r="OVC40" s="56"/>
      <c r="OVD40" s="56"/>
      <c r="OVE40" s="56"/>
      <c r="OVF40" s="56"/>
      <c r="OVG40" s="56"/>
      <c r="OVH40" s="56"/>
      <c r="OVI40" s="56"/>
      <c r="OVJ40" s="56"/>
      <c r="OVK40" s="56"/>
      <c r="OVL40" s="56"/>
      <c r="OVM40" s="56"/>
      <c r="OVN40" s="56"/>
      <c r="OVO40" s="56"/>
      <c r="OVP40" s="56"/>
      <c r="OVQ40" s="56"/>
      <c r="OVR40" s="56"/>
      <c r="OVS40" s="56"/>
      <c r="OVT40" s="56"/>
      <c r="OVU40" s="56"/>
      <c r="OVV40" s="56"/>
      <c r="OVW40" s="56"/>
      <c r="OVX40" s="56"/>
      <c r="OVY40" s="56"/>
      <c r="OVZ40" s="56"/>
      <c r="OWA40" s="56"/>
      <c r="OWB40" s="56"/>
      <c r="OWC40" s="56"/>
      <c r="OWD40" s="56"/>
      <c r="OWE40" s="56"/>
      <c r="OWF40" s="56"/>
      <c r="OWG40" s="56"/>
      <c r="OWH40" s="56"/>
      <c r="OWI40" s="56"/>
      <c r="OWJ40" s="56"/>
      <c r="OWK40" s="56"/>
      <c r="OWL40" s="56"/>
      <c r="OWM40" s="56"/>
      <c r="OWN40" s="56"/>
      <c r="OWO40" s="56"/>
      <c r="OWP40" s="56"/>
      <c r="OWQ40" s="56"/>
      <c r="OWR40" s="56"/>
      <c r="OWS40" s="56"/>
      <c r="OWT40" s="56"/>
      <c r="OWU40" s="56"/>
      <c r="OWV40" s="56"/>
      <c r="OWW40" s="56"/>
      <c r="OWX40" s="56"/>
      <c r="OWY40" s="56"/>
      <c r="OWZ40" s="56"/>
      <c r="OXA40" s="56"/>
      <c r="OXB40" s="56"/>
      <c r="OXC40" s="56"/>
      <c r="OXD40" s="56"/>
      <c r="OXE40" s="56"/>
      <c r="OXF40" s="56"/>
      <c r="OXG40" s="56"/>
      <c r="OXH40" s="56"/>
      <c r="OXI40" s="56"/>
      <c r="OXJ40" s="56"/>
      <c r="OXK40" s="56"/>
      <c r="OXL40" s="56"/>
      <c r="OXM40" s="56"/>
      <c r="OXN40" s="56"/>
      <c r="OXO40" s="56"/>
      <c r="OXP40" s="56"/>
      <c r="OXQ40" s="56"/>
      <c r="OXR40" s="56"/>
      <c r="OXS40" s="56"/>
      <c r="OXT40" s="56"/>
      <c r="OXU40" s="56"/>
      <c r="OXV40" s="56"/>
      <c r="OXW40" s="56"/>
      <c r="OXX40" s="56"/>
      <c r="OXY40" s="56"/>
      <c r="OXZ40" s="56"/>
      <c r="OYA40" s="56"/>
      <c r="OYB40" s="56"/>
      <c r="OYC40" s="56"/>
      <c r="OYD40" s="56"/>
      <c r="OYE40" s="56"/>
      <c r="OYF40" s="56"/>
      <c r="OYG40" s="56"/>
      <c r="OYH40" s="56"/>
      <c r="OYI40" s="56"/>
      <c r="OYJ40" s="56"/>
      <c r="OYK40" s="56"/>
      <c r="OYL40" s="56"/>
      <c r="OYM40" s="56"/>
      <c r="OYN40" s="56"/>
      <c r="OYO40" s="56"/>
      <c r="OYP40" s="56"/>
      <c r="OYQ40" s="56"/>
      <c r="OYR40" s="56"/>
      <c r="OYS40" s="56"/>
      <c r="OYT40" s="56"/>
      <c r="OYU40" s="56"/>
      <c r="OYV40" s="56"/>
      <c r="OYW40" s="56"/>
      <c r="OYX40" s="56"/>
      <c r="OYY40" s="56"/>
      <c r="OYZ40" s="56"/>
      <c r="OZA40" s="56"/>
      <c r="OZB40" s="56"/>
      <c r="OZC40" s="56"/>
      <c r="OZD40" s="56"/>
      <c r="OZE40" s="56"/>
      <c r="OZF40" s="56"/>
      <c r="OZG40" s="56"/>
      <c r="OZH40" s="56"/>
      <c r="OZI40" s="56"/>
      <c r="OZJ40" s="56"/>
      <c r="OZK40" s="56"/>
      <c r="OZL40" s="56"/>
      <c r="OZM40" s="56"/>
      <c r="OZN40" s="56"/>
      <c r="OZO40" s="56"/>
      <c r="OZP40" s="56"/>
      <c r="OZQ40" s="56"/>
      <c r="OZR40" s="56"/>
      <c r="OZS40" s="56"/>
      <c r="OZT40" s="56"/>
      <c r="OZU40" s="56"/>
      <c r="OZV40" s="56"/>
      <c r="OZW40" s="56"/>
      <c r="OZX40" s="56"/>
      <c r="OZY40" s="56"/>
      <c r="OZZ40" s="56"/>
      <c r="PAA40" s="56"/>
      <c r="PAB40" s="56"/>
      <c r="PAC40" s="56"/>
      <c r="PAD40" s="56"/>
      <c r="PAE40" s="56"/>
      <c r="PAF40" s="56"/>
      <c r="PAG40" s="56"/>
      <c r="PAH40" s="56"/>
      <c r="PAI40" s="56"/>
      <c r="PAJ40" s="56"/>
      <c r="PAK40" s="56"/>
      <c r="PAL40" s="56"/>
      <c r="PAM40" s="56"/>
      <c r="PAN40" s="56"/>
      <c r="PAO40" s="56"/>
      <c r="PAP40" s="56"/>
      <c r="PAQ40" s="56"/>
      <c r="PAR40" s="56"/>
      <c r="PAS40" s="56"/>
      <c r="PAT40" s="56"/>
      <c r="PAU40" s="56"/>
      <c r="PAV40" s="56"/>
      <c r="PAW40" s="56"/>
      <c r="PAX40" s="56"/>
      <c r="PAY40" s="56"/>
      <c r="PAZ40" s="56"/>
      <c r="PBA40" s="56"/>
      <c r="PBB40" s="56"/>
      <c r="PBC40" s="56"/>
      <c r="PBD40" s="56"/>
      <c r="PBE40" s="56"/>
      <c r="PBF40" s="56"/>
      <c r="PBG40" s="56"/>
      <c r="PBH40" s="56"/>
      <c r="PBI40" s="56"/>
      <c r="PBJ40" s="56"/>
      <c r="PBK40" s="56"/>
      <c r="PBL40" s="56"/>
      <c r="PBM40" s="56"/>
      <c r="PBN40" s="56"/>
      <c r="PBO40" s="56"/>
      <c r="PBP40" s="56"/>
      <c r="PBQ40" s="56"/>
      <c r="PBR40" s="56"/>
      <c r="PBS40" s="56"/>
      <c r="PBT40" s="56"/>
      <c r="PBU40" s="56"/>
      <c r="PBV40" s="56"/>
      <c r="PBW40" s="56"/>
      <c r="PBX40" s="56"/>
      <c r="PBY40" s="56"/>
      <c r="PBZ40" s="56"/>
      <c r="PCA40" s="56"/>
      <c r="PCB40" s="56"/>
      <c r="PCC40" s="56"/>
      <c r="PCD40" s="56"/>
      <c r="PCE40" s="56"/>
      <c r="PCF40" s="56"/>
      <c r="PCG40" s="56"/>
      <c r="PCH40" s="56"/>
      <c r="PCI40" s="56"/>
      <c r="PCJ40" s="56"/>
      <c r="PCK40" s="56"/>
      <c r="PCL40" s="56"/>
      <c r="PCM40" s="56"/>
      <c r="PCN40" s="56"/>
      <c r="PCO40" s="56"/>
      <c r="PCP40" s="56"/>
      <c r="PCQ40" s="56"/>
      <c r="PCR40" s="56"/>
      <c r="PCS40" s="56"/>
      <c r="PCT40" s="56"/>
      <c r="PCU40" s="56"/>
      <c r="PCV40" s="56"/>
      <c r="PCW40" s="56"/>
      <c r="PCX40" s="56"/>
      <c r="PCY40" s="56"/>
      <c r="PCZ40" s="56"/>
      <c r="PDA40" s="56"/>
      <c r="PDB40" s="56"/>
      <c r="PDC40" s="56"/>
      <c r="PDD40" s="56"/>
      <c r="PDE40" s="56"/>
      <c r="PDF40" s="56"/>
      <c r="PDG40" s="56"/>
      <c r="PDH40" s="56"/>
      <c r="PDI40" s="56"/>
      <c r="PDJ40" s="56"/>
      <c r="PDK40" s="56"/>
      <c r="PDL40" s="56"/>
      <c r="PDM40" s="56"/>
      <c r="PDN40" s="56"/>
      <c r="PDO40" s="56"/>
      <c r="PDP40" s="56"/>
      <c r="PDQ40" s="56"/>
      <c r="PDR40" s="56"/>
      <c r="PDS40" s="56"/>
      <c r="PDT40" s="56"/>
      <c r="PDU40" s="56"/>
      <c r="PDV40" s="56"/>
      <c r="PDW40" s="56"/>
      <c r="PDX40" s="56"/>
      <c r="PDY40" s="56"/>
      <c r="PDZ40" s="56"/>
      <c r="PEA40" s="56"/>
      <c r="PEB40" s="56"/>
      <c r="PEC40" s="56"/>
      <c r="PED40" s="56"/>
      <c r="PEE40" s="56"/>
      <c r="PEF40" s="56"/>
      <c r="PEG40" s="56"/>
      <c r="PEH40" s="56"/>
      <c r="PEI40" s="56"/>
      <c r="PEJ40" s="56"/>
      <c r="PEK40" s="56"/>
      <c r="PEL40" s="56"/>
      <c r="PEM40" s="56"/>
      <c r="PEN40" s="56"/>
      <c r="PEO40" s="56"/>
      <c r="PEP40" s="56"/>
      <c r="PEQ40" s="56"/>
      <c r="PER40" s="56"/>
      <c r="PES40" s="56"/>
      <c r="PET40" s="56"/>
      <c r="PEU40" s="56"/>
      <c r="PEV40" s="56"/>
      <c r="PEW40" s="56"/>
      <c r="PEX40" s="56"/>
      <c r="PEY40" s="56"/>
      <c r="PEZ40" s="56"/>
      <c r="PFA40" s="56"/>
      <c r="PFB40" s="56"/>
      <c r="PFC40" s="56"/>
      <c r="PFD40" s="56"/>
      <c r="PFE40" s="56"/>
      <c r="PFF40" s="56"/>
      <c r="PFG40" s="56"/>
      <c r="PFH40" s="56"/>
      <c r="PFI40" s="56"/>
      <c r="PFJ40" s="56"/>
      <c r="PFK40" s="56"/>
      <c r="PFL40" s="56"/>
      <c r="PFM40" s="56"/>
      <c r="PFN40" s="56"/>
      <c r="PFO40" s="56"/>
      <c r="PFP40" s="56"/>
      <c r="PFQ40" s="56"/>
      <c r="PFR40" s="56"/>
      <c r="PFS40" s="56"/>
      <c r="PFT40" s="56"/>
      <c r="PFU40" s="56"/>
      <c r="PFV40" s="56"/>
      <c r="PFW40" s="56"/>
      <c r="PFX40" s="56"/>
      <c r="PFY40" s="56"/>
      <c r="PFZ40" s="56"/>
      <c r="PGA40" s="56"/>
      <c r="PGB40" s="56"/>
      <c r="PGC40" s="56"/>
      <c r="PGD40" s="56"/>
      <c r="PGE40" s="56"/>
      <c r="PGF40" s="56"/>
      <c r="PGG40" s="56"/>
      <c r="PGH40" s="56"/>
      <c r="PGI40" s="56"/>
      <c r="PGJ40" s="56"/>
      <c r="PGK40" s="56"/>
      <c r="PGL40" s="56"/>
      <c r="PGM40" s="56"/>
      <c r="PGN40" s="56"/>
      <c r="PGO40" s="56"/>
      <c r="PGP40" s="56"/>
      <c r="PGQ40" s="56"/>
      <c r="PGR40" s="56"/>
      <c r="PGS40" s="56"/>
      <c r="PGT40" s="56"/>
      <c r="PGU40" s="56"/>
      <c r="PGV40" s="56"/>
      <c r="PGW40" s="56"/>
      <c r="PGX40" s="56"/>
      <c r="PGY40" s="56"/>
      <c r="PGZ40" s="56"/>
      <c r="PHA40" s="56"/>
      <c r="PHB40" s="56"/>
      <c r="PHC40" s="56"/>
      <c r="PHD40" s="56"/>
      <c r="PHE40" s="56"/>
      <c r="PHF40" s="56"/>
      <c r="PHG40" s="56"/>
      <c r="PHH40" s="56"/>
      <c r="PHI40" s="56"/>
      <c r="PHJ40" s="56"/>
      <c r="PHK40" s="56"/>
      <c r="PHL40" s="56"/>
      <c r="PHM40" s="56"/>
      <c r="PHN40" s="56"/>
      <c r="PHO40" s="56"/>
      <c r="PHP40" s="56"/>
      <c r="PHQ40" s="56"/>
      <c r="PHR40" s="56"/>
      <c r="PHS40" s="56"/>
      <c r="PHT40" s="56"/>
      <c r="PHU40" s="56"/>
      <c r="PHV40" s="56"/>
      <c r="PHW40" s="56"/>
      <c r="PHX40" s="56"/>
      <c r="PHY40" s="56"/>
      <c r="PHZ40" s="56"/>
      <c r="PIA40" s="56"/>
      <c r="PIB40" s="56"/>
      <c r="PIC40" s="56"/>
      <c r="PID40" s="56"/>
      <c r="PIE40" s="56"/>
      <c r="PIF40" s="56"/>
      <c r="PIG40" s="56"/>
      <c r="PIH40" s="56"/>
      <c r="PII40" s="56"/>
      <c r="PIJ40" s="56"/>
      <c r="PIK40" s="56"/>
      <c r="PIL40" s="56"/>
      <c r="PIM40" s="56"/>
      <c r="PIN40" s="56"/>
      <c r="PIO40" s="56"/>
      <c r="PIP40" s="56"/>
      <c r="PIQ40" s="56"/>
      <c r="PIR40" s="56"/>
      <c r="PIS40" s="56"/>
      <c r="PIT40" s="56"/>
      <c r="PIU40" s="56"/>
      <c r="PIV40" s="56"/>
      <c r="PIW40" s="56"/>
      <c r="PIX40" s="56"/>
      <c r="PIY40" s="56"/>
      <c r="PIZ40" s="56"/>
      <c r="PJA40" s="56"/>
      <c r="PJB40" s="56"/>
      <c r="PJC40" s="56"/>
      <c r="PJD40" s="56"/>
      <c r="PJE40" s="56"/>
      <c r="PJF40" s="56"/>
      <c r="PJG40" s="56"/>
      <c r="PJH40" s="56"/>
      <c r="PJI40" s="56"/>
      <c r="PJJ40" s="56"/>
      <c r="PJK40" s="56"/>
      <c r="PJL40" s="56"/>
      <c r="PJM40" s="56"/>
      <c r="PJN40" s="56"/>
      <c r="PJO40" s="56"/>
      <c r="PJP40" s="56"/>
      <c r="PJQ40" s="56"/>
      <c r="PJR40" s="56"/>
      <c r="PJS40" s="56"/>
      <c r="PJT40" s="56"/>
      <c r="PJU40" s="56"/>
      <c r="PJV40" s="56"/>
      <c r="PJW40" s="56"/>
      <c r="PJX40" s="56"/>
      <c r="PJY40" s="56"/>
      <c r="PJZ40" s="56"/>
      <c r="PKA40" s="56"/>
      <c r="PKB40" s="56"/>
      <c r="PKC40" s="56"/>
      <c r="PKD40" s="56"/>
      <c r="PKE40" s="56"/>
      <c r="PKF40" s="56"/>
      <c r="PKG40" s="56"/>
      <c r="PKH40" s="56"/>
      <c r="PKI40" s="56"/>
      <c r="PKJ40" s="56"/>
      <c r="PKK40" s="56"/>
      <c r="PKL40" s="56"/>
      <c r="PKM40" s="56"/>
      <c r="PKN40" s="56"/>
      <c r="PKO40" s="56"/>
      <c r="PKP40" s="56"/>
      <c r="PKQ40" s="56"/>
      <c r="PKR40" s="56"/>
      <c r="PKS40" s="56"/>
      <c r="PKT40" s="56"/>
      <c r="PKU40" s="56"/>
      <c r="PKV40" s="56"/>
      <c r="PKW40" s="56"/>
      <c r="PKX40" s="56"/>
      <c r="PKY40" s="56"/>
      <c r="PKZ40" s="56"/>
      <c r="PLA40" s="56"/>
      <c r="PLB40" s="56"/>
      <c r="PLC40" s="56"/>
      <c r="PLD40" s="56"/>
      <c r="PLE40" s="56"/>
      <c r="PLF40" s="56"/>
      <c r="PLG40" s="56"/>
      <c r="PLH40" s="56"/>
      <c r="PLI40" s="56"/>
      <c r="PLJ40" s="56"/>
      <c r="PLK40" s="56"/>
      <c r="PLL40" s="56"/>
      <c r="PLM40" s="56"/>
      <c r="PLN40" s="56"/>
      <c r="PLO40" s="56"/>
      <c r="PLP40" s="56"/>
      <c r="PLQ40" s="56"/>
      <c r="PLR40" s="56"/>
      <c r="PLS40" s="56"/>
      <c r="PLT40" s="56"/>
      <c r="PLU40" s="56"/>
      <c r="PLV40" s="56"/>
      <c r="PLW40" s="56"/>
      <c r="PLX40" s="56"/>
      <c r="PLY40" s="56"/>
      <c r="PLZ40" s="56"/>
      <c r="PMA40" s="56"/>
      <c r="PMB40" s="56"/>
      <c r="PMC40" s="56"/>
      <c r="PMD40" s="56"/>
      <c r="PME40" s="56"/>
      <c r="PMF40" s="56"/>
      <c r="PMG40" s="56"/>
      <c r="PMH40" s="56"/>
      <c r="PMI40" s="56"/>
      <c r="PMJ40" s="56"/>
      <c r="PMK40" s="56"/>
      <c r="PML40" s="56"/>
      <c r="PMM40" s="56"/>
      <c r="PMN40" s="56"/>
      <c r="PMO40" s="56"/>
      <c r="PMP40" s="56"/>
      <c r="PMQ40" s="56"/>
      <c r="PMR40" s="56"/>
      <c r="PMS40" s="56"/>
      <c r="PMT40" s="56"/>
      <c r="PMU40" s="56"/>
      <c r="PMV40" s="56"/>
      <c r="PMW40" s="56"/>
      <c r="PMX40" s="56"/>
      <c r="PMY40" s="56"/>
      <c r="PMZ40" s="56"/>
      <c r="PNA40" s="56"/>
      <c r="PNB40" s="56"/>
      <c r="PNC40" s="56"/>
      <c r="PND40" s="56"/>
      <c r="PNE40" s="56"/>
      <c r="PNF40" s="56"/>
      <c r="PNG40" s="56"/>
      <c r="PNH40" s="56"/>
      <c r="PNI40" s="56"/>
      <c r="PNJ40" s="56"/>
      <c r="PNK40" s="56"/>
      <c r="PNL40" s="56"/>
      <c r="PNM40" s="56"/>
      <c r="PNN40" s="56"/>
      <c r="PNO40" s="56"/>
      <c r="PNP40" s="56"/>
      <c r="PNQ40" s="56"/>
      <c r="PNR40" s="56"/>
      <c r="PNS40" s="56"/>
      <c r="PNT40" s="56"/>
      <c r="PNU40" s="56"/>
      <c r="PNV40" s="56"/>
      <c r="PNW40" s="56"/>
      <c r="PNX40" s="56"/>
      <c r="PNY40" s="56"/>
      <c r="PNZ40" s="56"/>
      <c r="POA40" s="56"/>
      <c r="POB40" s="56"/>
      <c r="POC40" s="56"/>
      <c r="POD40" s="56"/>
      <c r="POE40" s="56"/>
      <c r="POF40" s="56"/>
      <c r="POG40" s="56"/>
      <c r="POH40" s="56"/>
      <c r="POI40" s="56"/>
      <c r="POJ40" s="56"/>
      <c r="POK40" s="56"/>
      <c r="POL40" s="56"/>
      <c r="POM40" s="56"/>
      <c r="PON40" s="56"/>
      <c r="POO40" s="56"/>
      <c r="POP40" s="56"/>
      <c r="POQ40" s="56"/>
      <c r="POR40" s="56"/>
      <c r="POS40" s="56"/>
      <c r="POT40" s="56"/>
      <c r="POU40" s="56"/>
      <c r="POV40" s="56"/>
      <c r="POW40" s="56"/>
      <c r="POX40" s="56"/>
      <c r="POY40" s="56"/>
      <c r="POZ40" s="56"/>
      <c r="PPA40" s="56"/>
      <c r="PPB40" s="56"/>
      <c r="PPC40" s="56"/>
      <c r="PPD40" s="56"/>
      <c r="PPE40" s="56"/>
      <c r="PPF40" s="56"/>
      <c r="PPG40" s="56"/>
      <c r="PPH40" s="56"/>
      <c r="PPI40" s="56"/>
      <c r="PPJ40" s="56"/>
      <c r="PPK40" s="56"/>
      <c r="PPL40" s="56"/>
      <c r="PPM40" s="56"/>
      <c r="PPN40" s="56"/>
      <c r="PPO40" s="56"/>
      <c r="PPP40" s="56"/>
      <c r="PPQ40" s="56"/>
      <c r="PPR40" s="56"/>
      <c r="PPS40" s="56"/>
      <c r="PPT40" s="56"/>
      <c r="PPU40" s="56"/>
      <c r="PPV40" s="56"/>
      <c r="PPW40" s="56"/>
      <c r="PPX40" s="56"/>
      <c r="PPY40" s="56"/>
      <c r="PPZ40" s="56"/>
      <c r="PQA40" s="56"/>
      <c r="PQB40" s="56"/>
      <c r="PQC40" s="56"/>
      <c r="PQD40" s="56"/>
      <c r="PQE40" s="56"/>
      <c r="PQF40" s="56"/>
      <c r="PQG40" s="56"/>
      <c r="PQH40" s="56"/>
      <c r="PQI40" s="56"/>
      <c r="PQJ40" s="56"/>
      <c r="PQK40" s="56"/>
      <c r="PQL40" s="56"/>
      <c r="PQM40" s="56"/>
      <c r="PQN40" s="56"/>
      <c r="PQO40" s="56"/>
      <c r="PQP40" s="56"/>
      <c r="PQQ40" s="56"/>
      <c r="PQR40" s="56"/>
      <c r="PQS40" s="56"/>
      <c r="PQT40" s="56"/>
      <c r="PQU40" s="56"/>
      <c r="PQV40" s="56"/>
      <c r="PQW40" s="56"/>
      <c r="PQX40" s="56"/>
      <c r="PQY40" s="56"/>
      <c r="PQZ40" s="56"/>
      <c r="PRA40" s="56"/>
      <c r="PRB40" s="56"/>
      <c r="PRC40" s="56"/>
      <c r="PRD40" s="56"/>
      <c r="PRE40" s="56"/>
      <c r="PRF40" s="56"/>
      <c r="PRG40" s="56"/>
      <c r="PRH40" s="56"/>
      <c r="PRI40" s="56"/>
      <c r="PRJ40" s="56"/>
      <c r="PRK40" s="56"/>
      <c r="PRL40" s="56"/>
      <c r="PRM40" s="56"/>
      <c r="PRN40" s="56"/>
      <c r="PRO40" s="56"/>
      <c r="PRP40" s="56"/>
      <c r="PRQ40" s="56"/>
      <c r="PRR40" s="56"/>
      <c r="PRS40" s="56"/>
      <c r="PRT40" s="56"/>
      <c r="PRU40" s="56"/>
      <c r="PRV40" s="56"/>
      <c r="PRW40" s="56"/>
      <c r="PRX40" s="56"/>
      <c r="PRY40" s="56"/>
      <c r="PRZ40" s="56"/>
      <c r="PSA40" s="56"/>
      <c r="PSB40" s="56"/>
      <c r="PSC40" s="56"/>
      <c r="PSD40" s="56"/>
      <c r="PSE40" s="56"/>
      <c r="PSF40" s="56"/>
      <c r="PSG40" s="56"/>
      <c r="PSH40" s="56"/>
      <c r="PSI40" s="56"/>
      <c r="PSJ40" s="56"/>
      <c r="PSK40" s="56"/>
      <c r="PSL40" s="56"/>
      <c r="PSM40" s="56"/>
      <c r="PSN40" s="56"/>
      <c r="PSO40" s="56"/>
      <c r="PSP40" s="56"/>
      <c r="PSQ40" s="56"/>
      <c r="PSR40" s="56"/>
      <c r="PSS40" s="56"/>
      <c r="PST40" s="56"/>
      <c r="PSU40" s="56"/>
      <c r="PSV40" s="56"/>
      <c r="PSW40" s="56"/>
      <c r="PSX40" s="56"/>
      <c r="PSY40" s="56"/>
      <c r="PSZ40" s="56"/>
      <c r="PTA40" s="56"/>
      <c r="PTB40" s="56"/>
      <c r="PTC40" s="56"/>
      <c r="PTD40" s="56"/>
      <c r="PTE40" s="56"/>
      <c r="PTF40" s="56"/>
      <c r="PTG40" s="56"/>
      <c r="PTH40" s="56"/>
      <c r="PTI40" s="56"/>
      <c r="PTJ40" s="56"/>
      <c r="PTK40" s="56"/>
      <c r="PTL40" s="56"/>
      <c r="PTM40" s="56"/>
      <c r="PTN40" s="56"/>
      <c r="PTO40" s="56"/>
      <c r="PTP40" s="56"/>
      <c r="PTQ40" s="56"/>
      <c r="PTR40" s="56"/>
      <c r="PTS40" s="56"/>
      <c r="PTT40" s="56"/>
      <c r="PTU40" s="56"/>
      <c r="PTV40" s="56"/>
      <c r="PTW40" s="56"/>
      <c r="PTX40" s="56"/>
      <c r="PTY40" s="56"/>
      <c r="PTZ40" s="56"/>
      <c r="PUA40" s="56"/>
      <c r="PUB40" s="56"/>
      <c r="PUC40" s="56"/>
      <c r="PUD40" s="56"/>
      <c r="PUE40" s="56"/>
      <c r="PUF40" s="56"/>
      <c r="PUG40" s="56"/>
      <c r="PUH40" s="56"/>
      <c r="PUI40" s="56"/>
      <c r="PUJ40" s="56"/>
      <c r="PUK40" s="56"/>
      <c r="PUL40" s="56"/>
      <c r="PUM40" s="56"/>
      <c r="PUN40" s="56"/>
      <c r="PUO40" s="56"/>
      <c r="PUP40" s="56"/>
      <c r="PUQ40" s="56"/>
      <c r="PUR40" s="56"/>
      <c r="PUS40" s="56"/>
      <c r="PUT40" s="56"/>
      <c r="PUU40" s="56"/>
      <c r="PUV40" s="56"/>
      <c r="PUW40" s="56"/>
      <c r="PUX40" s="56"/>
      <c r="PUY40" s="56"/>
      <c r="PUZ40" s="56"/>
      <c r="PVA40" s="56"/>
      <c r="PVB40" s="56"/>
      <c r="PVC40" s="56"/>
      <c r="PVD40" s="56"/>
      <c r="PVE40" s="56"/>
      <c r="PVF40" s="56"/>
      <c r="PVG40" s="56"/>
      <c r="PVH40" s="56"/>
      <c r="PVI40" s="56"/>
      <c r="PVJ40" s="56"/>
      <c r="PVK40" s="56"/>
      <c r="PVL40" s="56"/>
      <c r="PVM40" s="56"/>
      <c r="PVN40" s="56"/>
      <c r="PVO40" s="56"/>
      <c r="PVP40" s="56"/>
      <c r="PVQ40" s="56"/>
      <c r="PVR40" s="56"/>
      <c r="PVS40" s="56"/>
      <c r="PVT40" s="56"/>
      <c r="PVU40" s="56"/>
      <c r="PVV40" s="56"/>
      <c r="PVW40" s="56"/>
      <c r="PVX40" s="56"/>
      <c r="PVY40" s="56"/>
      <c r="PVZ40" s="56"/>
      <c r="PWA40" s="56"/>
      <c r="PWB40" s="56"/>
      <c r="PWC40" s="56"/>
      <c r="PWD40" s="56"/>
      <c r="PWE40" s="56"/>
      <c r="PWF40" s="56"/>
      <c r="PWG40" s="56"/>
      <c r="PWH40" s="56"/>
      <c r="PWI40" s="56"/>
      <c r="PWJ40" s="56"/>
      <c r="PWK40" s="56"/>
      <c r="PWL40" s="56"/>
      <c r="PWM40" s="56"/>
      <c r="PWN40" s="56"/>
      <c r="PWO40" s="56"/>
      <c r="PWP40" s="56"/>
      <c r="PWQ40" s="56"/>
      <c r="PWR40" s="56"/>
      <c r="PWS40" s="56"/>
      <c r="PWT40" s="56"/>
      <c r="PWU40" s="56"/>
      <c r="PWV40" s="56"/>
      <c r="PWW40" s="56"/>
      <c r="PWX40" s="56"/>
      <c r="PWY40" s="56"/>
      <c r="PWZ40" s="56"/>
      <c r="PXA40" s="56"/>
      <c r="PXB40" s="56"/>
      <c r="PXC40" s="56"/>
      <c r="PXD40" s="56"/>
      <c r="PXE40" s="56"/>
      <c r="PXF40" s="56"/>
      <c r="PXG40" s="56"/>
      <c r="PXH40" s="56"/>
      <c r="PXI40" s="56"/>
      <c r="PXJ40" s="56"/>
      <c r="PXK40" s="56"/>
      <c r="PXL40" s="56"/>
      <c r="PXM40" s="56"/>
      <c r="PXN40" s="56"/>
      <c r="PXO40" s="56"/>
      <c r="PXP40" s="56"/>
      <c r="PXQ40" s="56"/>
      <c r="PXR40" s="56"/>
      <c r="PXS40" s="56"/>
      <c r="PXT40" s="56"/>
      <c r="PXU40" s="56"/>
      <c r="PXV40" s="56"/>
      <c r="PXW40" s="56"/>
      <c r="PXX40" s="56"/>
      <c r="PXY40" s="56"/>
      <c r="PXZ40" s="56"/>
      <c r="PYA40" s="56"/>
      <c r="PYB40" s="56"/>
      <c r="PYC40" s="56"/>
      <c r="PYD40" s="56"/>
      <c r="PYE40" s="56"/>
      <c r="PYF40" s="56"/>
      <c r="PYG40" s="56"/>
      <c r="PYH40" s="56"/>
      <c r="PYI40" s="56"/>
      <c r="PYJ40" s="56"/>
      <c r="PYK40" s="56"/>
      <c r="PYL40" s="56"/>
      <c r="PYM40" s="56"/>
      <c r="PYN40" s="56"/>
      <c r="PYO40" s="56"/>
      <c r="PYP40" s="56"/>
      <c r="PYQ40" s="56"/>
      <c r="PYR40" s="56"/>
      <c r="PYS40" s="56"/>
      <c r="PYT40" s="56"/>
      <c r="PYU40" s="56"/>
      <c r="PYV40" s="56"/>
      <c r="PYW40" s="56"/>
      <c r="PYX40" s="56"/>
      <c r="PYY40" s="56"/>
      <c r="PYZ40" s="56"/>
      <c r="PZA40" s="56"/>
      <c r="PZB40" s="56"/>
      <c r="PZC40" s="56"/>
      <c r="PZD40" s="56"/>
      <c r="PZE40" s="56"/>
      <c r="PZF40" s="56"/>
      <c r="PZG40" s="56"/>
      <c r="PZH40" s="56"/>
      <c r="PZI40" s="56"/>
      <c r="PZJ40" s="56"/>
      <c r="PZK40" s="56"/>
      <c r="PZL40" s="56"/>
      <c r="PZM40" s="56"/>
      <c r="PZN40" s="56"/>
      <c r="PZO40" s="56"/>
      <c r="PZP40" s="56"/>
      <c r="PZQ40" s="56"/>
      <c r="PZR40" s="56"/>
      <c r="PZS40" s="56"/>
      <c r="PZT40" s="56"/>
      <c r="PZU40" s="56"/>
      <c r="PZV40" s="56"/>
      <c r="PZW40" s="56"/>
      <c r="PZX40" s="56"/>
      <c r="PZY40" s="56"/>
      <c r="PZZ40" s="56"/>
      <c r="QAA40" s="56"/>
      <c r="QAB40" s="56"/>
      <c r="QAC40" s="56"/>
      <c r="QAD40" s="56"/>
      <c r="QAE40" s="56"/>
      <c r="QAF40" s="56"/>
      <c r="QAG40" s="56"/>
      <c r="QAH40" s="56"/>
      <c r="QAI40" s="56"/>
      <c r="QAJ40" s="56"/>
      <c r="QAK40" s="56"/>
      <c r="QAL40" s="56"/>
      <c r="QAM40" s="56"/>
      <c r="QAN40" s="56"/>
      <c r="QAO40" s="56"/>
      <c r="QAP40" s="56"/>
      <c r="QAQ40" s="56"/>
      <c r="QAR40" s="56"/>
      <c r="QAS40" s="56"/>
      <c r="QAT40" s="56"/>
      <c r="QAU40" s="56"/>
      <c r="QAV40" s="56"/>
      <c r="QAW40" s="56"/>
      <c r="QAX40" s="56"/>
      <c r="QAY40" s="56"/>
      <c r="QAZ40" s="56"/>
      <c r="QBA40" s="56"/>
      <c r="QBB40" s="56"/>
      <c r="QBC40" s="56"/>
      <c r="QBD40" s="56"/>
      <c r="QBE40" s="56"/>
      <c r="QBF40" s="56"/>
      <c r="QBG40" s="56"/>
      <c r="QBH40" s="56"/>
      <c r="QBI40" s="56"/>
      <c r="QBJ40" s="56"/>
      <c r="QBK40" s="56"/>
      <c r="QBL40" s="56"/>
      <c r="QBM40" s="56"/>
      <c r="QBN40" s="56"/>
      <c r="QBO40" s="56"/>
      <c r="QBP40" s="56"/>
      <c r="QBQ40" s="56"/>
      <c r="QBR40" s="56"/>
      <c r="QBS40" s="56"/>
      <c r="QBT40" s="56"/>
      <c r="QBU40" s="56"/>
      <c r="QBV40" s="56"/>
      <c r="QBW40" s="56"/>
      <c r="QBX40" s="56"/>
      <c r="QBY40" s="56"/>
      <c r="QBZ40" s="56"/>
      <c r="QCA40" s="56"/>
      <c r="QCB40" s="56"/>
      <c r="QCC40" s="56"/>
      <c r="QCD40" s="56"/>
      <c r="QCE40" s="56"/>
      <c r="QCF40" s="56"/>
      <c r="QCG40" s="56"/>
      <c r="QCH40" s="56"/>
      <c r="QCI40" s="56"/>
      <c r="QCJ40" s="56"/>
      <c r="QCK40" s="56"/>
      <c r="QCL40" s="56"/>
      <c r="QCM40" s="56"/>
      <c r="QCN40" s="56"/>
      <c r="QCO40" s="56"/>
      <c r="QCP40" s="56"/>
      <c r="QCQ40" s="56"/>
      <c r="QCR40" s="56"/>
      <c r="QCS40" s="56"/>
      <c r="QCT40" s="56"/>
      <c r="QCU40" s="56"/>
      <c r="QCV40" s="56"/>
      <c r="QCW40" s="56"/>
      <c r="QCX40" s="56"/>
      <c r="QCY40" s="56"/>
      <c r="QCZ40" s="56"/>
      <c r="QDA40" s="56"/>
      <c r="QDB40" s="56"/>
      <c r="QDC40" s="56"/>
      <c r="QDD40" s="56"/>
      <c r="QDE40" s="56"/>
      <c r="QDF40" s="56"/>
      <c r="QDG40" s="56"/>
      <c r="QDH40" s="56"/>
      <c r="QDI40" s="56"/>
      <c r="QDJ40" s="56"/>
      <c r="QDK40" s="56"/>
      <c r="QDL40" s="56"/>
      <c r="QDM40" s="56"/>
      <c r="QDN40" s="56"/>
      <c r="QDO40" s="56"/>
      <c r="QDP40" s="56"/>
      <c r="QDQ40" s="56"/>
      <c r="QDR40" s="56"/>
      <c r="QDS40" s="56"/>
      <c r="QDT40" s="56"/>
      <c r="QDU40" s="56"/>
      <c r="QDV40" s="56"/>
      <c r="QDW40" s="56"/>
      <c r="QDX40" s="56"/>
      <c r="QDY40" s="56"/>
      <c r="QDZ40" s="56"/>
      <c r="QEA40" s="56"/>
      <c r="QEB40" s="56"/>
      <c r="QEC40" s="56"/>
      <c r="QED40" s="56"/>
      <c r="QEE40" s="56"/>
      <c r="QEF40" s="56"/>
      <c r="QEG40" s="56"/>
      <c r="QEH40" s="56"/>
      <c r="QEI40" s="56"/>
      <c r="QEJ40" s="56"/>
      <c r="QEK40" s="56"/>
      <c r="QEL40" s="56"/>
      <c r="QEM40" s="56"/>
      <c r="QEN40" s="56"/>
      <c r="QEO40" s="56"/>
      <c r="QEP40" s="56"/>
      <c r="QEQ40" s="56"/>
      <c r="QER40" s="56"/>
      <c r="QES40" s="56"/>
      <c r="QET40" s="56"/>
      <c r="QEU40" s="56"/>
      <c r="QEV40" s="56"/>
      <c r="QEW40" s="56"/>
      <c r="QEX40" s="56"/>
      <c r="QEY40" s="56"/>
      <c r="QEZ40" s="56"/>
      <c r="QFA40" s="56"/>
      <c r="QFB40" s="56"/>
      <c r="QFC40" s="56"/>
      <c r="QFD40" s="56"/>
      <c r="QFE40" s="56"/>
      <c r="QFF40" s="56"/>
      <c r="QFG40" s="56"/>
      <c r="QFH40" s="56"/>
      <c r="QFI40" s="56"/>
      <c r="QFJ40" s="56"/>
      <c r="QFK40" s="56"/>
      <c r="QFL40" s="56"/>
      <c r="QFM40" s="56"/>
      <c r="QFN40" s="56"/>
      <c r="QFO40" s="56"/>
      <c r="QFP40" s="56"/>
      <c r="QFQ40" s="56"/>
      <c r="QFR40" s="56"/>
      <c r="QFS40" s="56"/>
      <c r="QFT40" s="56"/>
      <c r="QFU40" s="56"/>
      <c r="QFV40" s="56"/>
      <c r="QFW40" s="56"/>
      <c r="QFX40" s="56"/>
      <c r="QFY40" s="56"/>
      <c r="QFZ40" s="56"/>
      <c r="QGA40" s="56"/>
      <c r="QGB40" s="56"/>
      <c r="QGC40" s="56"/>
      <c r="QGD40" s="56"/>
      <c r="QGE40" s="56"/>
      <c r="QGF40" s="56"/>
      <c r="QGG40" s="56"/>
      <c r="QGH40" s="56"/>
      <c r="QGI40" s="56"/>
      <c r="QGJ40" s="56"/>
      <c r="QGK40" s="56"/>
      <c r="QGL40" s="56"/>
      <c r="QGM40" s="56"/>
      <c r="QGN40" s="56"/>
      <c r="QGO40" s="56"/>
      <c r="QGP40" s="56"/>
      <c r="QGQ40" s="56"/>
      <c r="QGR40" s="56"/>
      <c r="QGS40" s="56"/>
      <c r="QGT40" s="56"/>
      <c r="QGU40" s="56"/>
      <c r="QGV40" s="56"/>
      <c r="QGW40" s="56"/>
      <c r="QGX40" s="56"/>
      <c r="QGY40" s="56"/>
      <c r="QGZ40" s="56"/>
      <c r="QHA40" s="56"/>
      <c r="QHB40" s="56"/>
      <c r="QHC40" s="56"/>
      <c r="QHD40" s="56"/>
      <c r="QHE40" s="56"/>
      <c r="QHF40" s="56"/>
      <c r="QHG40" s="56"/>
      <c r="QHH40" s="56"/>
      <c r="QHI40" s="56"/>
      <c r="QHJ40" s="56"/>
      <c r="QHK40" s="56"/>
      <c r="QHL40" s="56"/>
      <c r="QHM40" s="56"/>
      <c r="QHN40" s="56"/>
      <c r="QHO40" s="56"/>
      <c r="QHP40" s="56"/>
      <c r="QHQ40" s="56"/>
      <c r="QHR40" s="56"/>
      <c r="QHS40" s="56"/>
      <c r="QHT40" s="56"/>
      <c r="QHU40" s="56"/>
      <c r="QHV40" s="56"/>
      <c r="QHW40" s="56"/>
      <c r="QHX40" s="56"/>
      <c r="QHY40" s="56"/>
      <c r="QHZ40" s="56"/>
      <c r="QIA40" s="56"/>
      <c r="QIB40" s="56"/>
      <c r="QIC40" s="56"/>
      <c r="QID40" s="56"/>
      <c r="QIE40" s="56"/>
      <c r="QIF40" s="56"/>
      <c r="QIG40" s="56"/>
      <c r="QIH40" s="56"/>
      <c r="QII40" s="56"/>
      <c r="QIJ40" s="56"/>
      <c r="QIK40" s="56"/>
      <c r="QIL40" s="56"/>
      <c r="QIM40" s="56"/>
      <c r="QIN40" s="56"/>
      <c r="QIO40" s="56"/>
      <c r="QIP40" s="56"/>
      <c r="QIQ40" s="56"/>
      <c r="QIR40" s="56"/>
      <c r="QIS40" s="56"/>
      <c r="QIT40" s="56"/>
      <c r="QIU40" s="56"/>
      <c r="QIV40" s="56"/>
      <c r="QIW40" s="56"/>
      <c r="QIX40" s="56"/>
      <c r="QIY40" s="56"/>
      <c r="QIZ40" s="56"/>
      <c r="QJA40" s="56"/>
      <c r="QJB40" s="56"/>
      <c r="QJC40" s="56"/>
      <c r="QJD40" s="56"/>
      <c r="QJE40" s="56"/>
      <c r="QJF40" s="56"/>
      <c r="QJG40" s="56"/>
      <c r="QJH40" s="56"/>
      <c r="QJI40" s="56"/>
      <c r="QJJ40" s="56"/>
      <c r="QJK40" s="56"/>
      <c r="QJL40" s="56"/>
      <c r="QJM40" s="56"/>
      <c r="QJN40" s="56"/>
      <c r="QJO40" s="56"/>
      <c r="QJP40" s="56"/>
      <c r="QJQ40" s="56"/>
      <c r="QJR40" s="56"/>
      <c r="QJS40" s="56"/>
      <c r="QJT40" s="56"/>
      <c r="QJU40" s="56"/>
      <c r="QJV40" s="56"/>
      <c r="QJW40" s="56"/>
      <c r="QJX40" s="56"/>
      <c r="QJY40" s="56"/>
      <c r="QJZ40" s="56"/>
      <c r="QKA40" s="56"/>
      <c r="QKB40" s="56"/>
      <c r="QKC40" s="56"/>
      <c r="QKD40" s="56"/>
      <c r="QKE40" s="56"/>
      <c r="QKF40" s="56"/>
      <c r="QKG40" s="56"/>
      <c r="QKH40" s="56"/>
      <c r="QKI40" s="56"/>
      <c r="QKJ40" s="56"/>
      <c r="QKK40" s="56"/>
      <c r="QKL40" s="56"/>
      <c r="QKM40" s="56"/>
      <c r="QKN40" s="56"/>
      <c r="QKO40" s="56"/>
      <c r="QKP40" s="56"/>
      <c r="QKQ40" s="56"/>
      <c r="QKR40" s="56"/>
      <c r="QKS40" s="56"/>
      <c r="QKT40" s="56"/>
      <c r="QKU40" s="56"/>
      <c r="QKV40" s="56"/>
      <c r="QKW40" s="56"/>
      <c r="QKX40" s="56"/>
      <c r="QKY40" s="56"/>
      <c r="QKZ40" s="56"/>
      <c r="QLA40" s="56"/>
      <c r="QLB40" s="56"/>
      <c r="QLC40" s="56"/>
      <c r="QLD40" s="56"/>
      <c r="QLE40" s="56"/>
      <c r="QLF40" s="56"/>
      <c r="QLG40" s="56"/>
      <c r="QLH40" s="56"/>
      <c r="QLI40" s="56"/>
      <c r="QLJ40" s="56"/>
      <c r="QLK40" s="56"/>
      <c r="QLL40" s="56"/>
      <c r="QLM40" s="56"/>
      <c r="QLN40" s="56"/>
      <c r="QLO40" s="56"/>
      <c r="QLP40" s="56"/>
      <c r="QLQ40" s="56"/>
      <c r="QLR40" s="56"/>
      <c r="QLS40" s="56"/>
      <c r="QLT40" s="56"/>
      <c r="QLU40" s="56"/>
      <c r="QLV40" s="56"/>
      <c r="QLW40" s="56"/>
      <c r="QLX40" s="56"/>
      <c r="QLY40" s="56"/>
      <c r="QLZ40" s="56"/>
      <c r="QMA40" s="56"/>
      <c r="QMB40" s="56"/>
      <c r="QMC40" s="56"/>
      <c r="QMD40" s="56"/>
      <c r="QME40" s="56"/>
      <c r="QMF40" s="56"/>
      <c r="QMG40" s="56"/>
      <c r="QMH40" s="56"/>
      <c r="QMI40" s="56"/>
      <c r="QMJ40" s="56"/>
      <c r="QMK40" s="56"/>
      <c r="QML40" s="56"/>
      <c r="QMM40" s="56"/>
      <c r="QMN40" s="56"/>
      <c r="QMO40" s="56"/>
      <c r="QMP40" s="56"/>
      <c r="QMQ40" s="56"/>
      <c r="QMR40" s="56"/>
      <c r="QMS40" s="56"/>
      <c r="QMT40" s="56"/>
      <c r="QMU40" s="56"/>
      <c r="QMV40" s="56"/>
      <c r="QMW40" s="56"/>
      <c r="QMX40" s="56"/>
      <c r="QMY40" s="56"/>
      <c r="QMZ40" s="56"/>
      <c r="QNA40" s="56"/>
      <c r="QNB40" s="56"/>
      <c r="QNC40" s="56"/>
      <c r="QND40" s="56"/>
      <c r="QNE40" s="56"/>
      <c r="QNF40" s="56"/>
      <c r="QNG40" s="56"/>
      <c r="QNH40" s="56"/>
      <c r="QNI40" s="56"/>
      <c r="QNJ40" s="56"/>
      <c r="QNK40" s="56"/>
      <c r="QNL40" s="56"/>
      <c r="QNM40" s="56"/>
      <c r="QNN40" s="56"/>
      <c r="QNO40" s="56"/>
      <c r="QNP40" s="56"/>
      <c r="QNQ40" s="56"/>
      <c r="QNR40" s="56"/>
      <c r="QNS40" s="56"/>
      <c r="QNT40" s="56"/>
      <c r="QNU40" s="56"/>
      <c r="QNV40" s="56"/>
      <c r="QNW40" s="56"/>
      <c r="QNX40" s="56"/>
      <c r="QNY40" s="56"/>
      <c r="QNZ40" s="56"/>
      <c r="QOA40" s="56"/>
      <c r="QOB40" s="56"/>
      <c r="QOC40" s="56"/>
      <c r="QOD40" s="56"/>
      <c r="QOE40" s="56"/>
      <c r="QOF40" s="56"/>
      <c r="QOG40" s="56"/>
      <c r="QOH40" s="56"/>
      <c r="QOI40" s="56"/>
      <c r="QOJ40" s="56"/>
      <c r="QOK40" s="56"/>
      <c r="QOL40" s="56"/>
      <c r="QOM40" s="56"/>
      <c r="QON40" s="56"/>
      <c r="QOO40" s="56"/>
      <c r="QOP40" s="56"/>
      <c r="QOQ40" s="56"/>
      <c r="QOR40" s="56"/>
      <c r="QOS40" s="56"/>
      <c r="QOT40" s="56"/>
      <c r="QOU40" s="56"/>
      <c r="QOV40" s="56"/>
      <c r="QOW40" s="56"/>
      <c r="QOX40" s="56"/>
      <c r="QOY40" s="56"/>
      <c r="QOZ40" s="56"/>
      <c r="QPA40" s="56"/>
      <c r="QPB40" s="56"/>
      <c r="QPC40" s="56"/>
      <c r="QPD40" s="56"/>
      <c r="QPE40" s="56"/>
      <c r="QPF40" s="56"/>
      <c r="QPG40" s="56"/>
      <c r="QPH40" s="56"/>
      <c r="QPI40" s="56"/>
      <c r="QPJ40" s="56"/>
      <c r="QPK40" s="56"/>
      <c r="QPL40" s="56"/>
      <c r="QPM40" s="56"/>
      <c r="QPN40" s="56"/>
      <c r="QPO40" s="56"/>
      <c r="QPP40" s="56"/>
      <c r="QPQ40" s="56"/>
      <c r="QPR40" s="56"/>
      <c r="QPS40" s="56"/>
      <c r="QPT40" s="56"/>
      <c r="QPU40" s="56"/>
      <c r="QPV40" s="56"/>
      <c r="QPW40" s="56"/>
      <c r="QPX40" s="56"/>
      <c r="QPY40" s="56"/>
      <c r="QPZ40" s="56"/>
      <c r="QQA40" s="56"/>
      <c r="QQB40" s="56"/>
      <c r="QQC40" s="56"/>
      <c r="QQD40" s="56"/>
      <c r="QQE40" s="56"/>
      <c r="QQF40" s="56"/>
      <c r="QQG40" s="56"/>
      <c r="QQH40" s="56"/>
      <c r="QQI40" s="56"/>
      <c r="QQJ40" s="56"/>
      <c r="QQK40" s="56"/>
      <c r="QQL40" s="56"/>
      <c r="QQM40" s="56"/>
      <c r="QQN40" s="56"/>
      <c r="QQO40" s="56"/>
      <c r="QQP40" s="56"/>
      <c r="QQQ40" s="56"/>
      <c r="QQR40" s="56"/>
      <c r="QQS40" s="56"/>
      <c r="QQT40" s="56"/>
      <c r="QQU40" s="56"/>
      <c r="QQV40" s="56"/>
      <c r="QQW40" s="56"/>
      <c r="QQX40" s="56"/>
      <c r="QQY40" s="56"/>
      <c r="QQZ40" s="56"/>
      <c r="QRA40" s="56"/>
      <c r="QRB40" s="56"/>
      <c r="QRC40" s="56"/>
      <c r="QRD40" s="56"/>
      <c r="QRE40" s="56"/>
      <c r="QRF40" s="56"/>
      <c r="QRG40" s="56"/>
      <c r="QRH40" s="56"/>
      <c r="QRI40" s="56"/>
      <c r="QRJ40" s="56"/>
      <c r="QRK40" s="56"/>
      <c r="QRL40" s="56"/>
      <c r="QRM40" s="56"/>
      <c r="QRN40" s="56"/>
      <c r="QRO40" s="56"/>
      <c r="QRP40" s="56"/>
      <c r="QRQ40" s="56"/>
      <c r="QRR40" s="56"/>
      <c r="QRS40" s="56"/>
      <c r="QRT40" s="56"/>
      <c r="QRU40" s="56"/>
      <c r="QRV40" s="56"/>
      <c r="QRW40" s="56"/>
      <c r="QRX40" s="56"/>
      <c r="QRY40" s="56"/>
      <c r="QRZ40" s="56"/>
      <c r="QSA40" s="56"/>
      <c r="QSB40" s="56"/>
      <c r="QSC40" s="56"/>
      <c r="QSD40" s="56"/>
      <c r="QSE40" s="56"/>
      <c r="QSF40" s="56"/>
      <c r="QSG40" s="56"/>
      <c r="QSH40" s="56"/>
      <c r="QSI40" s="56"/>
      <c r="QSJ40" s="56"/>
      <c r="QSK40" s="56"/>
      <c r="QSL40" s="56"/>
      <c r="QSM40" s="56"/>
      <c r="QSN40" s="56"/>
      <c r="QSO40" s="56"/>
      <c r="QSP40" s="56"/>
      <c r="QSQ40" s="56"/>
      <c r="QSR40" s="56"/>
      <c r="QSS40" s="56"/>
      <c r="QST40" s="56"/>
      <c r="QSU40" s="56"/>
      <c r="QSV40" s="56"/>
      <c r="QSW40" s="56"/>
      <c r="QSX40" s="56"/>
      <c r="QSY40" s="56"/>
      <c r="QSZ40" s="56"/>
      <c r="QTA40" s="56"/>
      <c r="QTB40" s="56"/>
      <c r="QTC40" s="56"/>
      <c r="QTD40" s="56"/>
      <c r="QTE40" s="56"/>
      <c r="QTF40" s="56"/>
      <c r="QTG40" s="56"/>
      <c r="QTH40" s="56"/>
      <c r="QTI40" s="56"/>
      <c r="QTJ40" s="56"/>
      <c r="QTK40" s="56"/>
      <c r="QTL40" s="56"/>
      <c r="QTM40" s="56"/>
      <c r="QTN40" s="56"/>
      <c r="QTO40" s="56"/>
      <c r="QTP40" s="56"/>
      <c r="QTQ40" s="56"/>
      <c r="QTR40" s="56"/>
      <c r="QTS40" s="56"/>
      <c r="QTT40" s="56"/>
      <c r="QTU40" s="56"/>
      <c r="QTV40" s="56"/>
      <c r="QTW40" s="56"/>
      <c r="QTX40" s="56"/>
      <c r="QTY40" s="56"/>
      <c r="QTZ40" s="56"/>
      <c r="QUA40" s="56"/>
      <c r="QUB40" s="56"/>
      <c r="QUC40" s="56"/>
      <c r="QUD40" s="56"/>
      <c r="QUE40" s="56"/>
      <c r="QUF40" s="56"/>
      <c r="QUG40" s="56"/>
      <c r="QUH40" s="56"/>
      <c r="QUI40" s="56"/>
      <c r="QUJ40" s="56"/>
      <c r="QUK40" s="56"/>
      <c r="QUL40" s="56"/>
      <c r="QUM40" s="56"/>
      <c r="QUN40" s="56"/>
      <c r="QUO40" s="56"/>
      <c r="QUP40" s="56"/>
      <c r="QUQ40" s="56"/>
      <c r="QUR40" s="56"/>
      <c r="QUS40" s="56"/>
      <c r="QUT40" s="56"/>
      <c r="QUU40" s="56"/>
      <c r="QUV40" s="56"/>
      <c r="QUW40" s="56"/>
      <c r="QUX40" s="56"/>
      <c r="QUY40" s="56"/>
      <c r="QUZ40" s="56"/>
      <c r="QVA40" s="56"/>
      <c r="QVB40" s="56"/>
      <c r="QVC40" s="56"/>
      <c r="QVD40" s="56"/>
      <c r="QVE40" s="56"/>
      <c r="QVF40" s="56"/>
      <c r="QVG40" s="56"/>
      <c r="QVH40" s="56"/>
      <c r="QVI40" s="56"/>
      <c r="QVJ40" s="56"/>
      <c r="QVK40" s="56"/>
      <c r="QVL40" s="56"/>
      <c r="QVM40" s="56"/>
      <c r="QVN40" s="56"/>
      <c r="QVO40" s="56"/>
      <c r="QVP40" s="56"/>
      <c r="QVQ40" s="56"/>
      <c r="QVR40" s="56"/>
      <c r="QVS40" s="56"/>
      <c r="QVT40" s="56"/>
      <c r="QVU40" s="56"/>
      <c r="QVV40" s="56"/>
      <c r="QVW40" s="56"/>
      <c r="QVX40" s="56"/>
      <c r="QVY40" s="56"/>
      <c r="QVZ40" s="56"/>
      <c r="QWA40" s="56"/>
      <c r="QWB40" s="56"/>
      <c r="QWC40" s="56"/>
      <c r="QWD40" s="56"/>
      <c r="QWE40" s="56"/>
      <c r="QWF40" s="56"/>
      <c r="QWG40" s="56"/>
      <c r="QWH40" s="56"/>
      <c r="QWI40" s="56"/>
      <c r="QWJ40" s="56"/>
      <c r="QWK40" s="56"/>
      <c r="QWL40" s="56"/>
      <c r="QWM40" s="56"/>
      <c r="QWN40" s="56"/>
      <c r="QWO40" s="56"/>
      <c r="QWP40" s="56"/>
      <c r="QWQ40" s="56"/>
      <c r="QWR40" s="56"/>
      <c r="QWS40" s="56"/>
      <c r="QWT40" s="56"/>
      <c r="QWU40" s="56"/>
      <c r="QWV40" s="56"/>
      <c r="QWW40" s="56"/>
      <c r="QWX40" s="56"/>
      <c r="QWY40" s="56"/>
      <c r="QWZ40" s="56"/>
      <c r="QXA40" s="56"/>
      <c r="QXB40" s="56"/>
      <c r="QXC40" s="56"/>
      <c r="QXD40" s="56"/>
      <c r="QXE40" s="56"/>
      <c r="QXF40" s="56"/>
      <c r="QXG40" s="56"/>
      <c r="QXH40" s="56"/>
      <c r="QXI40" s="56"/>
      <c r="QXJ40" s="56"/>
      <c r="QXK40" s="56"/>
      <c r="QXL40" s="56"/>
      <c r="QXM40" s="56"/>
      <c r="QXN40" s="56"/>
      <c r="QXO40" s="56"/>
      <c r="QXP40" s="56"/>
      <c r="QXQ40" s="56"/>
      <c r="QXR40" s="56"/>
      <c r="QXS40" s="56"/>
      <c r="QXT40" s="56"/>
      <c r="QXU40" s="56"/>
      <c r="QXV40" s="56"/>
      <c r="QXW40" s="56"/>
      <c r="QXX40" s="56"/>
      <c r="QXY40" s="56"/>
      <c r="QXZ40" s="56"/>
      <c r="QYA40" s="56"/>
      <c r="QYB40" s="56"/>
      <c r="QYC40" s="56"/>
      <c r="QYD40" s="56"/>
      <c r="QYE40" s="56"/>
      <c r="QYF40" s="56"/>
      <c r="QYG40" s="56"/>
      <c r="QYH40" s="56"/>
      <c r="QYI40" s="56"/>
      <c r="QYJ40" s="56"/>
      <c r="QYK40" s="56"/>
      <c r="QYL40" s="56"/>
      <c r="QYM40" s="56"/>
      <c r="QYN40" s="56"/>
      <c r="QYO40" s="56"/>
      <c r="QYP40" s="56"/>
      <c r="QYQ40" s="56"/>
      <c r="QYR40" s="56"/>
      <c r="QYS40" s="56"/>
      <c r="QYT40" s="56"/>
      <c r="QYU40" s="56"/>
      <c r="QYV40" s="56"/>
      <c r="QYW40" s="56"/>
      <c r="QYX40" s="56"/>
      <c r="QYY40" s="56"/>
      <c r="QYZ40" s="56"/>
      <c r="QZA40" s="56"/>
      <c r="QZB40" s="56"/>
      <c r="QZC40" s="56"/>
      <c r="QZD40" s="56"/>
      <c r="QZE40" s="56"/>
      <c r="QZF40" s="56"/>
      <c r="QZG40" s="56"/>
      <c r="QZH40" s="56"/>
      <c r="QZI40" s="56"/>
      <c r="QZJ40" s="56"/>
      <c r="QZK40" s="56"/>
      <c r="QZL40" s="56"/>
      <c r="QZM40" s="56"/>
      <c r="QZN40" s="56"/>
      <c r="QZO40" s="56"/>
      <c r="QZP40" s="56"/>
      <c r="QZQ40" s="56"/>
      <c r="QZR40" s="56"/>
      <c r="QZS40" s="56"/>
      <c r="QZT40" s="56"/>
      <c r="QZU40" s="56"/>
      <c r="QZV40" s="56"/>
      <c r="QZW40" s="56"/>
      <c r="QZX40" s="56"/>
      <c r="QZY40" s="56"/>
      <c r="QZZ40" s="56"/>
      <c r="RAA40" s="56"/>
      <c r="RAB40" s="56"/>
      <c r="RAC40" s="56"/>
      <c r="RAD40" s="56"/>
      <c r="RAE40" s="56"/>
      <c r="RAF40" s="56"/>
      <c r="RAG40" s="56"/>
      <c r="RAH40" s="56"/>
      <c r="RAI40" s="56"/>
      <c r="RAJ40" s="56"/>
      <c r="RAK40" s="56"/>
      <c r="RAL40" s="56"/>
      <c r="RAM40" s="56"/>
      <c r="RAN40" s="56"/>
      <c r="RAO40" s="56"/>
      <c r="RAP40" s="56"/>
      <c r="RAQ40" s="56"/>
      <c r="RAR40" s="56"/>
      <c r="RAS40" s="56"/>
      <c r="RAT40" s="56"/>
      <c r="RAU40" s="56"/>
      <c r="RAV40" s="56"/>
      <c r="RAW40" s="56"/>
      <c r="RAX40" s="56"/>
      <c r="RAY40" s="56"/>
      <c r="RAZ40" s="56"/>
      <c r="RBA40" s="56"/>
      <c r="RBB40" s="56"/>
      <c r="RBC40" s="56"/>
      <c r="RBD40" s="56"/>
      <c r="RBE40" s="56"/>
      <c r="RBF40" s="56"/>
      <c r="RBG40" s="56"/>
      <c r="RBH40" s="56"/>
      <c r="RBI40" s="56"/>
      <c r="RBJ40" s="56"/>
      <c r="RBK40" s="56"/>
      <c r="RBL40" s="56"/>
      <c r="RBM40" s="56"/>
      <c r="RBN40" s="56"/>
      <c r="RBO40" s="56"/>
      <c r="RBP40" s="56"/>
      <c r="RBQ40" s="56"/>
      <c r="RBR40" s="56"/>
      <c r="RBS40" s="56"/>
      <c r="RBT40" s="56"/>
      <c r="RBU40" s="56"/>
      <c r="RBV40" s="56"/>
      <c r="RBW40" s="56"/>
      <c r="RBX40" s="56"/>
      <c r="RBY40" s="56"/>
      <c r="RBZ40" s="56"/>
      <c r="RCA40" s="56"/>
      <c r="RCB40" s="56"/>
      <c r="RCC40" s="56"/>
      <c r="RCD40" s="56"/>
      <c r="RCE40" s="56"/>
      <c r="RCF40" s="56"/>
      <c r="RCG40" s="56"/>
      <c r="RCH40" s="56"/>
      <c r="RCI40" s="56"/>
      <c r="RCJ40" s="56"/>
      <c r="RCK40" s="56"/>
      <c r="RCL40" s="56"/>
      <c r="RCM40" s="56"/>
      <c r="RCN40" s="56"/>
      <c r="RCO40" s="56"/>
      <c r="RCP40" s="56"/>
      <c r="RCQ40" s="56"/>
      <c r="RCR40" s="56"/>
      <c r="RCS40" s="56"/>
      <c r="RCT40" s="56"/>
      <c r="RCU40" s="56"/>
      <c r="RCV40" s="56"/>
      <c r="RCW40" s="56"/>
      <c r="RCX40" s="56"/>
      <c r="RCY40" s="56"/>
      <c r="RCZ40" s="56"/>
      <c r="RDA40" s="56"/>
      <c r="RDB40" s="56"/>
      <c r="RDC40" s="56"/>
      <c r="RDD40" s="56"/>
      <c r="RDE40" s="56"/>
      <c r="RDF40" s="56"/>
      <c r="RDG40" s="56"/>
      <c r="RDH40" s="56"/>
      <c r="RDI40" s="56"/>
      <c r="RDJ40" s="56"/>
      <c r="RDK40" s="56"/>
      <c r="RDL40" s="56"/>
      <c r="RDM40" s="56"/>
      <c r="RDN40" s="56"/>
      <c r="RDO40" s="56"/>
      <c r="RDP40" s="56"/>
      <c r="RDQ40" s="56"/>
      <c r="RDR40" s="56"/>
      <c r="RDS40" s="56"/>
      <c r="RDT40" s="56"/>
      <c r="RDU40" s="56"/>
      <c r="RDV40" s="56"/>
      <c r="RDW40" s="56"/>
      <c r="RDX40" s="56"/>
      <c r="RDY40" s="56"/>
      <c r="RDZ40" s="56"/>
      <c r="REA40" s="56"/>
      <c r="REB40" s="56"/>
      <c r="REC40" s="56"/>
      <c r="RED40" s="56"/>
      <c r="REE40" s="56"/>
      <c r="REF40" s="56"/>
      <c r="REG40" s="56"/>
      <c r="REH40" s="56"/>
      <c r="REI40" s="56"/>
      <c r="REJ40" s="56"/>
      <c r="REK40" s="56"/>
      <c r="REL40" s="56"/>
      <c r="REM40" s="56"/>
      <c r="REN40" s="56"/>
      <c r="REO40" s="56"/>
      <c r="REP40" s="56"/>
      <c r="REQ40" s="56"/>
      <c r="RER40" s="56"/>
      <c r="RES40" s="56"/>
      <c r="RET40" s="56"/>
      <c r="REU40" s="56"/>
      <c r="REV40" s="56"/>
      <c r="REW40" s="56"/>
      <c r="REX40" s="56"/>
      <c r="REY40" s="56"/>
      <c r="REZ40" s="56"/>
      <c r="RFA40" s="56"/>
      <c r="RFB40" s="56"/>
      <c r="RFC40" s="56"/>
      <c r="RFD40" s="56"/>
      <c r="RFE40" s="56"/>
      <c r="RFF40" s="56"/>
      <c r="RFG40" s="56"/>
      <c r="RFH40" s="56"/>
      <c r="RFI40" s="56"/>
      <c r="RFJ40" s="56"/>
      <c r="RFK40" s="56"/>
      <c r="RFL40" s="56"/>
      <c r="RFM40" s="56"/>
      <c r="RFN40" s="56"/>
      <c r="RFO40" s="56"/>
      <c r="RFP40" s="56"/>
      <c r="RFQ40" s="56"/>
      <c r="RFR40" s="56"/>
      <c r="RFS40" s="56"/>
      <c r="RFT40" s="56"/>
      <c r="RFU40" s="56"/>
      <c r="RFV40" s="56"/>
      <c r="RFW40" s="56"/>
      <c r="RFX40" s="56"/>
      <c r="RFY40" s="56"/>
      <c r="RFZ40" s="56"/>
      <c r="RGA40" s="56"/>
      <c r="RGB40" s="56"/>
      <c r="RGC40" s="56"/>
      <c r="RGD40" s="56"/>
      <c r="RGE40" s="56"/>
      <c r="RGF40" s="56"/>
      <c r="RGG40" s="56"/>
      <c r="RGH40" s="56"/>
      <c r="RGI40" s="56"/>
      <c r="RGJ40" s="56"/>
      <c r="RGK40" s="56"/>
      <c r="RGL40" s="56"/>
      <c r="RGM40" s="56"/>
      <c r="RGN40" s="56"/>
      <c r="RGO40" s="56"/>
      <c r="RGP40" s="56"/>
      <c r="RGQ40" s="56"/>
      <c r="RGR40" s="56"/>
      <c r="RGS40" s="56"/>
      <c r="RGT40" s="56"/>
      <c r="RGU40" s="56"/>
      <c r="RGV40" s="56"/>
      <c r="RGW40" s="56"/>
      <c r="RGX40" s="56"/>
      <c r="RGY40" s="56"/>
      <c r="RGZ40" s="56"/>
      <c r="RHA40" s="56"/>
      <c r="RHB40" s="56"/>
      <c r="RHC40" s="56"/>
      <c r="RHD40" s="56"/>
      <c r="RHE40" s="56"/>
      <c r="RHF40" s="56"/>
      <c r="RHG40" s="56"/>
      <c r="RHH40" s="56"/>
      <c r="RHI40" s="56"/>
      <c r="RHJ40" s="56"/>
      <c r="RHK40" s="56"/>
      <c r="RHL40" s="56"/>
      <c r="RHM40" s="56"/>
      <c r="RHN40" s="56"/>
      <c r="RHO40" s="56"/>
      <c r="RHP40" s="56"/>
      <c r="RHQ40" s="56"/>
      <c r="RHR40" s="56"/>
      <c r="RHS40" s="56"/>
      <c r="RHT40" s="56"/>
      <c r="RHU40" s="56"/>
      <c r="RHV40" s="56"/>
      <c r="RHW40" s="56"/>
      <c r="RHX40" s="56"/>
      <c r="RHY40" s="56"/>
      <c r="RHZ40" s="56"/>
      <c r="RIA40" s="56"/>
      <c r="RIB40" s="56"/>
      <c r="RIC40" s="56"/>
      <c r="RID40" s="56"/>
      <c r="RIE40" s="56"/>
      <c r="RIF40" s="56"/>
      <c r="RIG40" s="56"/>
      <c r="RIH40" s="56"/>
      <c r="RII40" s="56"/>
      <c r="RIJ40" s="56"/>
      <c r="RIK40" s="56"/>
      <c r="RIL40" s="56"/>
      <c r="RIM40" s="56"/>
      <c r="RIN40" s="56"/>
      <c r="RIO40" s="56"/>
      <c r="RIP40" s="56"/>
      <c r="RIQ40" s="56"/>
      <c r="RIR40" s="56"/>
      <c r="RIS40" s="56"/>
      <c r="RIT40" s="56"/>
      <c r="RIU40" s="56"/>
      <c r="RIV40" s="56"/>
      <c r="RIW40" s="56"/>
      <c r="RIX40" s="56"/>
      <c r="RIY40" s="56"/>
      <c r="RIZ40" s="56"/>
      <c r="RJA40" s="56"/>
      <c r="RJB40" s="56"/>
      <c r="RJC40" s="56"/>
      <c r="RJD40" s="56"/>
      <c r="RJE40" s="56"/>
      <c r="RJF40" s="56"/>
      <c r="RJG40" s="56"/>
      <c r="RJH40" s="56"/>
      <c r="RJI40" s="56"/>
      <c r="RJJ40" s="56"/>
      <c r="RJK40" s="56"/>
      <c r="RJL40" s="56"/>
      <c r="RJM40" s="56"/>
      <c r="RJN40" s="56"/>
      <c r="RJO40" s="56"/>
      <c r="RJP40" s="56"/>
      <c r="RJQ40" s="56"/>
      <c r="RJR40" s="56"/>
      <c r="RJS40" s="56"/>
      <c r="RJT40" s="56"/>
      <c r="RJU40" s="56"/>
      <c r="RJV40" s="56"/>
      <c r="RJW40" s="56"/>
      <c r="RJX40" s="56"/>
      <c r="RJY40" s="56"/>
      <c r="RJZ40" s="56"/>
      <c r="RKA40" s="56"/>
      <c r="RKB40" s="56"/>
      <c r="RKC40" s="56"/>
      <c r="RKD40" s="56"/>
      <c r="RKE40" s="56"/>
      <c r="RKF40" s="56"/>
      <c r="RKG40" s="56"/>
      <c r="RKH40" s="56"/>
      <c r="RKI40" s="56"/>
      <c r="RKJ40" s="56"/>
      <c r="RKK40" s="56"/>
      <c r="RKL40" s="56"/>
      <c r="RKM40" s="56"/>
      <c r="RKN40" s="56"/>
      <c r="RKO40" s="56"/>
      <c r="RKP40" s="56"/>
      <c r="RKQ40" s="56"/>
      <c r="RKR40" s="56"/>
      <c r="RKS40" s="56"/>
      <c r="RKT40" s="56"/>
      <c r="RKU40" s="56"/>
      <c r="RKV40" s="56"/>
      <c r="RKW40" s="56"/>
      <c r="RKX40" s="56"/>
      <c r="RKY40" s="56"/>
      <c r="RKZ40" s="56"/>
      <c r="RLA40" s="56"/>
      <c r="RLB40" s="56"/>
      <c r="RLC40" s="56"/>
      <c r="RLD40" s="56"/>
      <c r="RLE40" s="56"/>
      <c r="RLF40" s="56"/>
      <c r="RLG40" s="56"/>
      <c r="RLH40" s="56"/>
      <c r="RLI40" s="56"/>
      <c r="RLJ40" s="56"/>
      <c r="RLK40" s="56"/>
      <c r="RLL40" s="56"/>
      <c r="RLM40" s="56"/>
      <c r="RLN40" s="56"/>
      <c r="RLO40" s="56"/>
      <c r="RLP40" s="56"/>
      <c r="RLQ40" s="56"/>
      <c r="RLR40" s="56"/>
      <c r="RLS40" s="56"/>
      <c r="RLT40" s="56"/>
      <c r="RLU40" s="56"/>
      <c r="RLV40" s="56"/>
      <c r="RLW40" s="56"/>
      <c r="RLX40" s="56"/>
      <c r="RLY40" s="56"/>
      <c r="RLZ40" s="56"/>
      <c r="RMA40" s="56"/>
      <c r="RMB40" s="56"/>
      <c r="RMC40" s="56"/>
      <c r="RMD40" s="56"/>
      <c r="RME40" s="56"/>
      <c r="RMF40" s="56"/>
      <c r="RMG40" s="56"/>
      <c r="RMH40" s="56"/>
      <c r="RMI40" s="56"/>
      <c r="RMJ40" s="56"/>
      <c r="RMK40" s="56"/>
      <c r="RML40" s="56"/>
      <c r="RMM40" s="56"/>
      <c r="RMN40" s="56"/>
      <c r="RMO40" s="56"/>
      <c r="RMP40" s="56"/>
      <c r="RMQ40" s="56"/>
      <c r="RMR40" s="56"/>
      <c r="RMS40" s="56"/>
      <c r="RMT40" s="56"/>
      <c r="RMU40" s="56"/>
      <c r="RMV40" s="56"/>
      <c r="RMW40" s="56"/>
      <c r="RMX40" s="56"/>
      <c r="RMY40" s="56"/>
      <c r="RMZ40" s="56"/>
      <c r="RNA40" s="56"/>
      <c r="RNB40" s="56"/>
      <c r="RNC40" s="56"/>
      <c r="RND40" s="56"/>
      <c r="RNE40" s="56"/>
      <c r="RNF40" s="56"/>
      <c r="RNG40" s="56"/>
      <c r="RNH40" s="56"/>
      <c r="RNI40" s="56"/>
      <c r="RNJ40" s="56"/>
      <c r="RNK40" s="56"/>
      <c r="RNL40" s="56"/>
      <c r="RNM40" s="56"/>
      <c r="RNN40" s="56"/>
      <c r="RNO40" s="56"/>
      <c r="RNP40" s="56"/>
      <c r="RNQ40" s="56"/>
      <c r="RNR40" s="56"/>
      <c r="RNS40" s="56"/>
      <c r="RNT40" s="56"/>
      <c r="RNU40" s="56"/>
      <c r="RNV40" s="56"/>
      <c r="RNW40" s="56"/>
      <c r="RNX40" s="56"/>
      <c r="RNY40" s="56"/>
      <c r="RNZ40" s="56"/>
      <c r="ROA40" s="56"/>
      <c r="ROB40" s="56"/>
      <c r="ROC40" s="56"/>
      <c r="ROD40" s="56"/>
      <c r="ROE40" s="56"/>
      <c r="ROF40" s="56"/>
      <c r="ROG40" s="56"/>
      <c r="ROH40" s="56"/>
      <c r="ROI40" s="56"/>
      <c r="ROJ40" s="56"/>
      <c r="ROK40" s="56"/>
      <c r="ROL40" s="56"/>
      <c r="ROM40" s="56"/>
      <c r="RON40" s="56"/>
      <c r="ROO40" s="56"/>
      <c r="ROP40" s="56"/>
      <c r="ROQ40" s="56"/>
      <c r="ROR40" s="56"/>
      <c r="ROS40" s="56"/>
      <c r="ROT40" s="56"/>
      <c r="ROU40" s="56"/>
      <c r="ROV40" s="56"/>
      <c r="ROW40" s="56"/>
      <c r="ROX40" s="56"/>
      <c r="ROY40" s="56"/>
      <c r="ROZ40" s="56"/>
      <c r="RPA40" s="56"/>
      <c r="RPB40" s="56"/>
      <c r="RPC40" s="56"/>
      <c r="RPD40" s="56"/>
      <c r="RPE40" s="56"/>
      <c r="RPF40" s="56"/>
      <c r="RPG40" s="56"/>
      <c r="RPH40" s="56"/>
      <c r="RPI40" s="56"/>
      <c r="RPJ40" s="56"/>
      <c r="RPK40" s="56"/>
      <c r="RPL40" s="56"/>
      <c r="RPM40" s="56"/>
      <c r="RPN40" s="56"/>
      <c r="RPO40" s="56"/>
      <c r="RPP40" s="56"/>
      <c r="RPQ40" s="56"/>
      <c r="RPR40" s="56"/>
      <c r="RPS40" s="56"/>
      <c r="RPT40" s="56"/>
      <c r="RPU40" s="56"/>
      <c r="RPV40" s="56"/>
      <c r="RPW40" s="56"/>
      <c r="RPX40" s="56"/>
      <c r="RPY40" s="56"/>
      <c r="RPZ40" s="56"/>
      <c r="RQA40" s="56"/>
      <c r="RQB40" s="56"/>
      <c r="RQC40" s="56"/>
      <c r="RQD40" s="56"/>
      <c r="RQE40" s="56"/>
      <c r="RQF40" s="56"/>
      <c r="RQG40" s="56"/>
      <c r="RQH40" s="56"/>
      <c r="RQI40" s="56"/>
      <c r="RQJ40" s="56"/>
      <c r="RQK40" s="56"/>
      <c r="RQL40" s="56"/>
      <c r="RQM40" s="56"/>
      <c r="RQN40" s="56"/>
      <c r="RQO40" s="56"/>
      <c r="RQP40" s="56"/>
      <c r="RQQ40" s="56"/>
      <c r="RQR40" s="56"/>
      <c r="RQS40" s="56"/>
      <c r="RQT40" s="56"/>
      <c r="RQU40" s="56"/>
      <c r="RQV40" s="56"/>
      <c r="RQW40" s="56"/>
      <c r="RQX40" s="56"/>
      <c r="RQY40" s="56"/>
      <c r="RQZ40" s="56"/>
      <c r="RRA40" s="56"/>
      <c r="RRB40" s="56"/>
      <c r="RRC40" s="56"/>
      <c r="RRD40" s="56"/>
      <c r="RRE40" s="56"/>
      <c r="RRF40" s="56"/>
      <c r="RRG40" s="56"/>
      <c r="RRH40" s="56"/>
      <c r="RRI40" s="56"/>
      <c r="RRJ40" s="56"/>
      <c r="RRK40" s="56"/>
      <c r="RRL40" s="56"/>
      <c r="RRM40" s="56"/>
      <c r="RRN40" s="56"/>
      <c r="RRO40" s="56"/>
      <c r="RRP40" s="56"/>
      <c r="RRQ40" s="56"/>
      <c r="RRR40" s="56"/>
      <c r="RRS40" s="56"/>
      <c r="RRT40" s="56"/>
      <c r="RRU40" s="56"/>
      <c r="RRV40" s="56"/>
      <c r="RRW40" s="56"/>
      <c r="RRX40" s="56"/>
      <c r="RRY40" s="56"/>
      <c r="RRZ40" s="56"/>
      <c r="RSA40" s="56"/>
      <c r="RSB40" s="56"/>
      <c r="RSC40" s="56"/>
      <c r="RSD40" s="56"/>
      <c r="RSE40" s="56"/>
      <c r="RSF40" s="56"/>
      <c r="RSG40" s="56"/>
      <c r="RSH40" s="56"/>
      <c r="RSI40" s="56"/>
      <c r="RSJ40" s="56"/>
      <c r="RSK40" s="56"/>
      <c r="RSL40" s="56"/>
      <c r="RSM40" s="56"/>
      <c r="RSN40" s="56"/>
      <c r="RSO40" s="56"/>
      <c r="RSP40" s="56"/>
      <c r="RSQ40" s="56"/>
      <c r="RSR40" s="56"/>
      <c r="RSS40" s="56"/>
      <c r="RST40" s="56"/>
      <c r="RSU40" s="56"/>
      <c r="RSV40" s="56"/>
      <c r="RSW40" s="56"/>
      <c r="RSX40" s="56"/>
      <c r="RSY40" s="56"/>
      <c r="RSZ40" s="56"/>
      <c r="RTA40" s="56"/>
      <c r="RTB40" s="56"/>
      <c r="RTC40" s="56"/>
      <c r="RTD40" s="56"/>
      <c r="RTE40" s="56"/>
      <c r="RTF40" s="56"/>
      <c r="RTG40" s="56"/>
      <c r="RTH40" s="56"/>
      <c r="RTI40" s="56"/>
      <c r="RTJ40" s="56"/>
      <c r="RTK40" s="56"/>
      <c r="RTL40" s="56"/>
      <c r="RTM40" s="56"/>
      <c r="RTN40" s="56"/>
      <c r="RTO40" s="56"/>
      <c r="RTP40" s="56"/>
      <c r="RTQ40" s="56"/>
      <c r="RTR40" s="56"/>
      <c r="RTS40" s="56"/>
      <c r="RTT40" s="56"/>
      <c r="RTU40" s="56"/>
      <c r="RTV40" s="56"/>
      <c r="RTW40" s="56"/>
      <c r="RTX40" s="56"/>
      <c r="RTY40" s="56"/>
      <c r="RTZ40" s="56"/>
      <c r="RUA40" s="56"/>
      <c r="RUB40" s="56"/>
      <c r="RUC40" s="56"/>
      <c r="RUD40" s="56"/>
      <c r="RUE40" s="56"/>
      <c r="RUF40" s="56"/>
      <c r="RUG40" s="56"/>
      <c r="RUH40" s="56"/>
      <c r="RUI40" s="56"/>
      <c r="RUJ40" s="56"/>
      <c r="RUK40" s="56"/>
      <c r="RUL40" s="56"/>
      <c r="RUM40" s="56"/>
      <c r="RUN40" s="56"/>
      <c r="RUO40" s="56"/>
      <c r="RUP40" s="56"/>
      <c r="RUQ40" s="56"/>
      <c r="RUR40" s="56"/>
      <c r="RUS40" s="56"/>
      <c r="RUT40" s="56"/>
      <c r="RUU40" s="56"/>
      <c r="RUV40" s="56"/>
      <c r="RUW40" s="56"/>
      <c r="RUX40" s="56"/>
      <c r="RUY40" s="56"/>
      <c r="RUZ40" s="56"/>
      <c r="RVA40" s="56"/>
      <c r="RVB40" s="56"/>
      <c r="RVC40" s="56"/>
      <c r="RVD40" s="56"/>
      <c r="RVE40" s="56"/>
      <c r="RVF40" s="56"/>
      <c r="RVG40" s="56"/>
      <c r="RVH40" s="56"/>
      <c r="RVI40" s="56"/>
      <c r="RVJ40" s="56"/>
      <c r="RVK40" s="56"/>
      <c r="RVL40" s="56"/>
      <c r="RVM40" s="56"/>
      <c r="RVN40" s="56"/>
      <c r="RVO40" s="56"/>
      <c r="RVP40" s="56"/>
      <c r="RVQ40" s="56"/>
      <c r="RVR40" s="56"/>
      <c r="RVS40" s="56"/>
      <c r="RVT40" s="56"/>
      <c r="RVU40" s="56"/>
      <c r="RVV40" s="56"/>
      <c r="RVW40" s="56"/>
      <c r="RVX40" s="56"/>
      <c r="RVY40" s="56"/>
      <c r="RVZ40" s="56"/>
      <c r="RWA40" s="56"/>
      <c r="RWB40" s="56"/>
      <c r="RWC40" s="56"/>
      <c r="RWD40" s="56"/>
      <c r="RWE40" s="56"/>
      <c r="RWF40" s="56"/>
      <c r="RWG40" s="56"/>
      <c r="RWH40" s="56"/>
      <c r="RWI40" s="56"/>
      <c r="RWJ40" s="56"/>
      <c r="RWK40" s="56"/>
      <c r="RWL40" s="56"/>
      <c r="RWM40" s="56"/>
      <c r="RWN40" s="56"/>
      <c r="RWO40" s="56"/>
      <c r="RWP40" s="56"/>
      <c r="RWQ40" s="56"/>
      <c r="RWR40" s="56"/>
      <c r="RWS40" s="56"/>
      <c r="RWT40" s="56"/>
      <c r="RWU40" s="56"/>
      <c r="RWV40" s="56"/>
      <c r="RWW40" s="56"/>
      <c r="RWX40" s="56"/>
      <c r="RWY40" s="56"/>
      <c r="RWZ40" s="56"/>
      <c r="RXA40" s="56"/>
      <c r="RXB40" s="56"/>
      <c r="RXC40" s="56"/>
      <c r="RXD40" s="56"/>
      <c r="RXE40" s="56"/>
      <c r="RXF40" s="56"/>
      <c r="RXG40" s="56"/>
      <c r="RXH40" s="56"/>
      <c r="RXI40" s="56"/>
      <c r="RXJ40" s="56"/>
      <c r="RXK40" s="56"/>
      <c r="RXL40" s="56"/>
      <c r="RXM40" s="56"/>
      <c r="RXN40" s="56"/>
      <c r="RXO40" s="56"/>
      <c r="RXP40" s="56"/>
      <c r="RXQ40" s="56"/>
      <c r="RXR40" s="56"/>
      <c r="RXS40" s="56"/>
      <c r="RXT40" s="56"/>
      <c r="RXU40" s="56"/>
      <c r="RXV40" s="56"/>
      <c r="RXW40" s="56"/>
      <c r="RXX40" s="56"/>
      <c r="RXY40" s="56"/>
      <c r="RXZ40" s="56"/>
      <c r="RYA40" s="56"/>
      <c r="RYB40" s="56"/>
      <c r="RYC40" s="56"/>
      <c r="RYD40" s="56"/>
      <c r="RYE40" s="56"/>
      <c r="RYF40" s="56"/>
      <c r="RYG40" s="56"/>
      <c r="RYH40" s="56"/>
      <c r="RYI40" s="56"/>
      <c r="RYJ40" s="56"/>
      <c r="RYK40" s="56"/>
      <c r="RYL40" s="56"/>
      <c r="RYM40" s="56"/>
      <c r="RYN40" s="56"/>
      <c r="RYO40" s="56"/>
      <c r="RYP40" s="56"/>
      <c r="RYQ40" s="56"/>
      <c r="RYR40" s="56"/>
      <c r="RYS40" s="56"/>
      <c r="RYT40" s="56"/>
      <c r="RYU40" s="56"/>
      <c r="RYV40" s="56"/>
      <c r="RYW40" s="56"/>
      <c r="RYX40" s="56"/>
      <c r="RYY40" s="56"/>
      <c r="RYZ40" s="56"/>
      <c r="RZA40" s="56"/>
      <c r="RZB40" s="56"/>
      <c r="RZC40" s="56"/>
      <c r="RZD40" s="56"/>
      <c r="RZE40" s="56"/>
      <c r="RZF40" s="56"/>
      <c r="RZG40" s="56"/>
      <c r="RZH40" s="56"/>
      <c r="RZI40" s="56"/>
      <c r="RZJ40" s="56"/>
      <c r="RZK40" s="56"/>
      <c r="RZL40" s="56"/>
      <c r="RZM40" s="56"/>
      <c r="RZN40" s="56"/>
      <c r="RZO40" s="56"/>
      <c r="RZP40" s="56"/>
      <c r="RZQ40" s="56"/>
      <c r="RZR40" s="56"/>
      <c r="RZS40" s="56"/>
      <c r="RZT40" s="56"/>
      <c r="RZU40" s="56"/>
      <c r="RZV40" s="56"/>
      <c r="RZW40" s="56"/>
      <c r="RZX40" s="56"/>
      <c r="RZY40" s="56"/>
      <c r="RZZ40" s="56"/>
      <c r="SAA40" s="56"/>
      <c r="SAB40" s="56"/>
      <c r="SAC40" s="56"/>
      <c r="SAD40" s="56"/>
      <c r="SAE40" s="56"/>
      <c r="SAF40" s="56"/>
      <c r="SAG40" s="56"/>
      <c r="SAH40" s="56"/>
      <c r="SAI40" s="56"/>
      <c r="SAJ40" s="56"/>
      <c r="SAK40" s="56"/>
      <c r="SAL40" s="56"/>
      <c r="SAM40" s="56"/>
      <c r="SAN40" s="56"/>
      <c r="SAO40" s="56"/>
      <c r="SAP40" s="56"/>
      <c r="SAQ40" s="56"/>
      <c r="SAR40" s="56"/>
      <c r="SAS40" s="56"/>
      <c r="SAT40" s="56"/>
      <c r="SAU40" s="56"/>
      <c r="SAV40" s="56"/>
      <c r="SAW40" s="56"/>
      <c r="SAX40" s="56"/>
      <c r="SAY40" s="56"/>
      <c r="SAZ40" s="56"/>
      <c r="SBA40" s="56"/>
      <c r="SBB40" s="56"/>
      <c r="SBC40" s="56"/>
      <c r="SBD40" s="56"/>
      <c r="SBE40" s="56"/>
      <c r="SBF40" s="56"/>
      <c r="SBG40" s="56"/>
      <c r="SBH40" s="56"/>
      <c r="SBI40" s="56"/>
      <c r="SBJ40" s="56"/>
      <c r="SBK40" s="56"/>
      <c r="SBL40" s="56"/>
      <c r="SBM40" s="56"/>
      <c r="SBN40" s="56"/>
      <c r="SBO40" s="56"/>
      <c r="SBP40" s="56"/>
      <c r="SBQ40" s="56"/>
      <c r="SBR40" s="56"/>
      <c r="SBS40" s="56"/>
      <c r="SBT40" s="56"/>
      <c r="SBU40" s="56"/>
      <c r="SBV40" s="56"/>
      <c r="SBW40" s="56"/>
      <c r="SBX40" s="56"/>
      <c r="SBY40" s="56"/>
      <c r="SBZ40" s="56"/>
      <c r="SCA40" s="56"/>
      <c r="SCB40" s="56"/>
      <c r="SCC40" s="56"/>
      <c r="SCD40" s="56"/>
      <c r="SCE40" s="56"/>
      <c r="SCF40" s="56"/>
      <c r="SCG40" s="56"/>
      <c r="SCH40" s="56"/>
      <c r="SCI40" s="56"/>
      <c r="SCJ40" s="56"/>
      <c r="SCK40" s="56"/>
      <c r="SCL40" s="56"/>
      <c r="SCM40" s="56"/>
      <c r="SCN40" s="56"/>
      <c r="SCO40" s="56"/>
      <c r="SCP40" s="56"/>
      <c r="SCQ40" s="56"/>
      <c r="SCR40" s="56"/>
      <c r="SCS40" s="56"/>
      <c r="SCT40" s="56"/>
      <c r="SCU40" s="56"/>
      <c r="SCV40" s="56"/>
      <c r="SCW40" s="56"/>
      <c r="SCX40" s="56"/>
      <c r="SCY40" s="56"/>
      <c r="SCZ40" s="56"/>
      <c r="SDA40" s="56"/>
      <c r="SDB40" s="56"/>
      <c r="SDC40" s="56"/>
      <c r="SDD40" s="56"/>
      <c r="SDE40" s="56"/>
      <c r="SDF40" s="56"/>
      <c r="SDG40" s="56"/>
      <c r="SDH40" s="56"/>
      <c r="SDI40" s="56"/>
      <c r="SDJ40" s="56"/>
      <c r="SDK40" s="56"/>
      <c r="SDL40" s="56"/>
      <c r="SDM40" s="56"/>
      <c r="SDN40" s="56"/>
      <c r="SDO40" s="56"/>
      <c r="SDP40" s="56"/>
      <c r="SDQ40" s="56"/>
      <c r="SDR40" s="56"/>
      <c r="SDS40" s="56"/>
      <c r="SDT40" s="56"/>
      <c r="SDU40" s="56"/>
      <c r="SDV40" s="56"/>
      <c r="SDW40" s="56"/>
      <c r="SDX40" s="56"/>
      <c r="SDY40" s="56"/>
      <c r="SDZ40" s="56"/>
      <c r="SEA40" s="56"/>
      <c r="SEB40" s="56"/>
      <c r="SEC40" s="56"/>
      <c r="SED40" s="56"/>
      <c r="SEE40" s="56"/>
      <c r="SEF40" s="56"/>
      <c r="SEG40" s="56"/>
      <c r="SEH40" s="56"/>
      <c r="SEI40" s="56"/>
      <c r="SEJ40" s="56"/>
      <c r="SEK40" s="56"/>
      <c r="SEL40" s="56"/>
      <c r="SEM40" s="56"/>
      <c r="SEN40" s="56"/>
      <c r="SEO40" s="56"/>
      <c r="SEP40" s="56"/>
      <c r="SEQ40" s="56"/>
      <c r="SER40" s="56"/>
      <c r="SES40" s="56"/>
      <c r="SET40" s="56"/>
      <c r="SEU40" s="56"/>
      <c r="SEV40" s="56"/>
      <c r="SEW40" s="56"/>
      <c r="SEX40" s="56"/>
      <c r="SEY40" s="56"/>
      <c r="SEZ40" s="56"/>
      <c r="SFA40" s="56"/>
      <c r="SFB40" s="56"/>
      <c r="SFC40" s="56"/>
      <c r="SFD40" s="56"/>
      <c r="SFE40" s="56"/>
      <c r="SFF40" s="56"/>
      <c r="SFG40" s="56"/>
      <c r="SFH40" s="56"/>
      <c r="SFI40" s="56"/>
      <c r="SFJ40" s="56"/>
      <c r="SFK40" s="56"/>
      <c r="SFL40" s="56"/>
      <c r="SFM40" s="56"/>
      <c r="SFN40" s="56"/>
      <c r="SFO40" s="56"/>
      <c r="SFP40" s="56"/>
      <c r="SFQ40" s="56"/>
      <c r="SFR40" s="56"/>
      <c r="SFS40" s="56"/>
      <c r="SFT40" s="56"/>
      <c r="SFU40" s="56"/>
      <c r="SFV40" s="56"/>
      <c r="SFW40" s="56"/>
      <c r="SFX40" s="56"/>
      <c r="SFY40" s="56"/>
      <c r="SFZ40" s="56"/>
      <c r="SGA40" s="56"/>
      <c r="SGB40" s="56"/>
      <c r="SGC40" s="56"/>
      <c r="SGD40" s="56"/>
      <c r="SGE40" s="56"/>
      <c r="SGF40" s="56"/>
      <c r="SGG40" s="56"/>
      <c r="SGH40" s="56"/>
      <c r="SGI40" s="56"/>
      <c r="SGJ40" s="56"/>
      <c r="SGK40" s="56"/>
      <c r="SGL40" s="56"/>
      <c r="SGM40" s="56"/>
      <c r="SGN40" s="56"/>
      <c r="SGO40" s="56"/>
      <c r="SGP40" s="56"/>
      <c r="SGQ40" s="56"/>
      <c r="SGR40" s="56"/>
      <c r="SGS40" s="56"/>
      <c r="SGT40" s="56"/>
      <c r="SGU40" s="56"/>
      <c r="SGV40" s="56"/>
      <c r="SGW40" s="56"/>
      <c r="SGX40" s="56"/>
      <c r="SGY40" s="56"/>
      <c r="SGZ40" s="56"/>
      <c r="SHA40" s="56"/>
      <c r="SHB40" s="56"/>
      <c r="SHC40" s="56"/>
      <c r="SHD40" s="56"/>
      <c r="SHE40" s="56"/>
      <c r="SHF40" s="56"/>
      <c r="SHG40" s="56"/>
      <c r="SHH40" s="56"/>
      <c r="SHI40" s="56"/>
      <c r="SHJ40" s="56"/>
      <c r="SHK40" s="56"/>
      <c r="SHL40" s="56"/>
      <c r="SHM40" s="56"/>
      <c r="SHN40" s="56"/>
      <c r="SHO40" s="56"/>
      <c r="SHP40" s="56"/>
      <c r="SHQ40" s="56"/>
      <c r="SHR40" s="56"/>
      <c r="SHS40" s="56"/>
      <c r="SHT40" s="56"/>
      <c r="SHU40" s="56"/>
      <c r="SHV40" s="56"/>
      <c r="SHW40" s="56"/>
      <c r="SHX40" s="56"/>
      <c r="SHY40" s="56"/>
      <c r="SHZ40" s="56"/>
      <c r="SIA40" s="56"/>
      <c r="SIB40" s="56"/>
      <c r="SIC40" s="56"/>
      <c r="SID40" s="56"/>
      <c r="SIE40" s="56"/>
      <c r="SIF40" s="56"/>
      <c r="SIG40" s="56"/>
      <c r="SIH40" s="56"/>
      <c r="SII40" s="56"/>
      <c r="SIJ40" s="56"/>
      <c r="SIK40" s="56"/>
      <c r="SIL40" s="56"/>
      <c r="SIM40" s="56"/>
      <c r="SIN40" s="56"/>
      <c r="SIO40" s="56"/>
      <c r="SIP40" s="56"/>
      <c r="SIQ40" s="56"/>
      <c r="SIR40" s="56"/>
      <c r="SIS40" s="56"/>
      <c r="SIT40" s="56"/>
      <c r="SIU40" s="56"/>
      <c r="SIV40" s="56"/>
      <c r="SIW40" s="56"/>
      <c r="SIX40" s="56"/>
      <c r="SIY40" s="56"/>
      <c r="SIZ40" s="56"/>
      <c r="SJA40" s="56"/>
      <c r="SJB40" s="56"/>
      <c r="SJC40" s="56"/>
      <c r="SJD40" s="56"/>
      <c r="SJE40" s="56"/>
      <c r="SJF40" s="56"/>
      <c r="SJG40" s="56"/>
      <c r="SJH40" s="56"/>
      <c r="SJI40" s="56"/>
      <c r="SJJ40" s="56"/>
      <c r="SJK40" s="56"/>
      <c r="SJL40" s="56"/>
      <c r="SJM40" s="56"/>
      <c r="SJN40" s="56"/>
      <c r="SJO40" s="56"/>
      <c r="SJP40" s="56"/>
      <c r="SJQ40" s="56"/>
      <c r="SJR40" s="56"/>
      <c r="SJS40" s="56"/>
      <c r="SJT40" s="56"/>
      <c r="SJU40" s="56"/>
      <c r="SJV40" s="56"/>
      <c r="SJW40" s="56"/>
      <c r="SJX40" s="56"/>
      <c r="SJY40" s="56"/>
      <c r="SJZ40" s="56"/>
      <c r="SKA40" s="56"/>
      <c r="SKB40" s="56"/>
      <c r="SKC40" s="56"/>
      <c r="SKD40" s="56"/>
      <c r="SKE40" s="56"/>
      <c r="SKF40" s="56"/>
      <c r="SKG40" s="56"/>
      <c r="SKH40" s="56"/>
      <c r="SKI40" s="56"/>
      <c r="SKJ40" s="56"/>
      <c r="SKK40" s="56"/>
      <c r="SKL40" s="56"/>
      <c r="SKM40" s="56"/>
      <c r="SKN40" s="56"/>
      <c r="SKO40" s="56"/>
      <c r="SKP40" s="56"/>
      <c r="SKQ40" s="56"/>
      <c r="SKR40" s="56"/>
      <c r="SKS40" s="56"/>
      <c r="SKT40" s="56"/>
      <c r="SKU40" s="56"/>
      <c r="SKV40" s="56"/>
      <c r="SKW40" s="56"/>
      <c r="SKX40" s="56"/>
      <c r="SKY40" s="56"/>
      <c r="SKZ40" s="56"/>
      <c r="SLA40" s="56"/>
      <c r="SLB40" s="56"/>
      <c r="SLC40" s="56"/>
      <c r="SLD40" s="56"/>
      <c r="SLE40" s="56"/>
      <c r="SLF40" s="56"/>
      <c r="SLG40" s="56"/>
      <c r="SLH40" s="56"/>
      <c r="SLI40" s="56"/>
      <c r="SLJ40" s="56"/>
      <c r="SLK40" s="56"/>
      <c r="SLL40" s="56"/>
      <c r="SLM40" s="56"/>
      <c r="SLN40" s="56"/>
      <c r="SLO40" s="56"/>
      <c r="SLP40" s="56"/>
      <c r="SLQ40" s="56"/>
      <c r="SLR40" s="56"/>
      <c r="SLS40" s="56"/>
      <c r="SLT40" s="56"/>
      <c r="SLU40" s="56"/>
      <c r="SLV40" s="56"/>
      <c r="SLW40" s="56"/>
      <c r="SLX40" s="56"/>
      <c r="SLY40" s="56"/>
      <c r="SLZ40" s="56"/>
      <c r="SMA40" s="56"/>
      <c r="SMB40" s="56"/>
      <c r="SMC40" s="56"/>
      <c r="SMD40" s="56"/>
      <c r="SME40" s="56"/>
      <c r="SMF40" s="56"/>
      <c r="SMG40" s="56"/>
      <c r="SMH40" s="56"/>
      <c r="SMI40" s="56"/>
      <c r="SMJ40" s="56"/>
      <c r="SMK40" s="56"/>
      <c r="SML40" s="56"/>
      <c r="SMM40" s="56"/>
      <c r="SMN40" s="56"/>
      <c r="SMO40" s="56"/>
      <c r="SMP40" s="56"/>
      <c r="SMQ40" s="56"/>
      <c r="SMR40" s="56"/>
      <c r="SMS40" s="56"/>
      <c r="SMT40" s="56"/>
      <c r="SMU40" s="56"/>
      <c r="SMV40" s="56"/>
      <c r="SMW40" s="56"/>
      <c r="SMX40" s="56"/>
      <c r="SMY40" s="56"/>
      <c r="SMZ40" s="56"/>
      <c r="SNA40" s="56"/>
      <c r="SNB40" s="56"/>
      <c r="SNC40" s="56"/>
      <c r="SND40" s="56"/>
      <c r="SNE40" s="56"/>
      <c r="SNF40" s="56"/>
      <c r="SNG40" s="56"/>
      <c r="SNH40" s="56"/>
      <c r="SNI40" s="56"/>
      <c r="SNJ40" s="56"/>
      <c r="SNK40" s="56"/>
      <c r="SNL40" s="56"/>
      <c r="SNM40" s="56"/>
      <c r="SNN40" s="56"/>
      <c r="SNO40" s="56"/>
      <c r="SNP40" s="56"/>
      <c r="SNQ40" s="56"/>
      <c r="SNR40" s="56"/>
      <c r="SNS40" s="56"/>
      <c r="SNT40" s="56"/>
      <c r="SNU40" s="56"/>
      <c r="SNV40" s="56"/>
      <c r="SNW40" s="56"/>
      <c r="SNX40" s="56"/>
      <c r="SNY40" s="56"/>
      <c r="SNZ40" s="56"/>
      <c r="SOA40" s="56"/>
      <c r="SOB40" s="56"/>
      <c r="SOC40" s="56"/>
      <c r="SOD40" s="56"/>
      <c r="SOE40" s="56"/>
      <c r="SOF40" s="56"/>
      <c r="SOG40" s="56"/>
      <c r="SOH40" s="56"/>
      <c r="SOI40" s="56"/>
      <c r="SOJ40" s="56"/>
      <c r="SOK40" s="56"/>
      <c r="SOL40" s="56"/>
      <c r="SOM40" s="56"/>
      <c r="SON40" s="56"/>
      <c r="SOO40" s="56"/>
      <c r="SOP40" s="56"/>
      <c r="SOQ40" s="56"/>
      <c r="SOR40" s="56"/>
      <c r="SOS40" s="56"/>
      <c r="SOT40" s="56"/>
      <c r="SOU40" s="56"/>
      <c r="SOV40" s="56"/>
      <c r="SOW40" s="56"/>
      <c r="SOX40" s="56"/>
      <c r="SOY40" s="56"/>
      <c r="SOZ40" s="56"/>
      <c r="SPA40" s="56"/>
      <c r="SPB40" s="56"/>
      <c r="SPC40" s="56"/>
      <c r="SPD40" s="56"/>
      <c r="SPE40" s="56"/>
      <c r="SPF40" s="56"/>
      <c r="SPG40" s="56"/>
      <c r="SPH40" s="56"/>
      <c r="SPI40" s="56"/>
      <c r="SPJ40" s="56"/>
      <c r="SPK40" s="56"/>
      <c r="SPL40" s="56"/>
      <c r="SPM40" s="56"/>
      <c r="SPN40" s="56"/>
      <c r="SPO40" s="56"/>
      <c r="SPP40" s="56"/>
      <c r="SPQ40" s="56"/>
      <c r="SPR40" s="56"/>
      <c r="SPS40" s="56"/>
      <c r="SPT40" s="56"/>
      <c r="SPU40" s="56"/>
      <c r="SPV40" s="56"/>
      <c r="SPW40" s="56"/>
      <c r="SPX40" s="56"/>
      <c r="SPY40" s="56"/>
      <c r="SPZ40" s="56"/>
      <c r="SQA40" s="56"/>
      <c r="SQB40" s="56"/>
      <c r="SQC40" s="56"/>
      <c r="SQD40" s="56"/>
      <c r="SQE40" s="56"/>
      <c r="SQF40" s="56"/>
      <c r="SQG40" s="56"/>
      <c r="SQH40" s="56"/>
      <c r="SQI40" s="56"/>
      <c r="SQJ40" s="56"/>
      <c r="SQK40" s="56"/>
      <c r="SQL40" s="56"/>
      <c r="SQM40" s="56"/>
      <c r="SQN40" s="56"/>
      <c r="SQO40" s="56"/>
      <c r="SQP40" s="56"/>
      <c r="SQQ40" s="56"/>
      <c r="SQR40" s="56"/>
      <c r="SQS40" s="56"/>
      <c r="SQT40" s="56"/>
      <c r="SQU40" s="56"/>
      <c r="SQV40" s="56"/>
      <c r="SQW40" s="56"/>
      <c r="SQX40" s="56"/>
      <c r="SQY40" s="56"/>
      <c r="SQZ40" s="56"/>
      <c r="SRA40" s="56"/>
      <c r="SRB40" s="56"/>
      <c r="SRC40" s="56"/>
      <c r="SRD40" s="56"/>
      <c r="SRE40" s="56"/>
      <c r="SRF40" s="56"/>
      <c r="SRG40" s="56"/>
      <c r="SRH40" s="56"/>
      <c r="SRI40" s="56"/>
      <c r="SRJ40" s="56"/>
      <c r="SRK40" s="56"/>
      <c r="SRL40" s="56"/>
      <c r="SRM40" s="56"/>
      <c r="SRN40" s="56"/>
      <c r="SRO40" s="56"/>
      <c r="SRP40" s="56"/>
      <c r="SRQ40" s="56"/>
      <c r="SRR40" s="56"/>
      <c r="SRS40" s="56"/>
      <c r="SRT40" s="56"/>
      <c r="SRU40" s="56"/>
      <c r="SRV40" s="56"/>
      <c r="SRW40" s="56"/>
      <c r="SRX40" s="56"/>
      <c r="SRY40" s="56"/>
      <c r="SRZ40" s="56"/>
      <c r="SSA40" s="56"/>
      <c r="SSB40" s="56"/>
      <c r="SSC40" s="56"/>
      <c r="SSD40" s="56"/>
      <c r="SSE40" s="56"/>
      <c r="SSF40" s="56"/>
      <c r="SSG40" s="56"/>
      <c r="SSH40" s="56"/>
      <c r="SSI40" s="56"/>
      <c r="SSJ40" s="56"/>
      <c r="SSK40" s="56"/>
      <c r="SSL40" s="56"/>
      <c r="SSM40" s="56"/>
      <c r="SSN40" s="56"/>
      <c r="SSO40" s="56"/>
      <c r="SSP40" s="56"/>
      <c r="SSQ40" s="56"/>
      <c r="SSR40" s="56"/>
      <c r="SSS40" s="56"/>
      <c r="SST40" s="56"/>
      <c r="SSU40" s="56"/>
      <c r="SSV40" s="56"/>
      <c r="SSW40" s="56"/>
      <c r="SSX40" s="56"/>
      <c r="SSY40" s="56"/>
      <c r="SSZ40" s="56"/>
      <c r="STA40" s="56"/>
      <c r="STB40" s="56"/>
      <c r="STC40" s="56"/>
      <c r="STD40" s="56"/>
      <c r="STE40" s="56"/>
      <c r="STF40" s="56"/>
      <c r="STG40" s="56"/>
      <c r="STH40" s="56"/>
      <c r="STI40" s="56"/>
      <c r="STJ40" s="56"/>
      <c r="STK40" s="56"/>
      <c r="STL40" s="56"/>
      <c r="STM40" s="56"/>
      <c r="STN40" s="56"/>
      <c r="STO40" s="56"/>
      <c r="STP40" s="56"/>
      <c r="STQ40" s="56"/>
      <c r="STR40" s="56"/>
      <c r="STS40" s="56"/>
      <c r="STT40" s="56"/>
      <c r="STU40" s="56"/>
      <c r="STV40" s="56"/>
      <c r="STW40" s="56"/>
      <c r="STX40" s="56"/>
      <c r="STY40" s="56"/>
      <c r="STZ40" s="56"/>
      <c r="SUA40" s="56"/>
      <c r="SUB40" s="56"/>
      <c r="SUC40" s="56"/>
      <c r="SUD40" s="56"/>
      <c r="SUE40" s="56"/>
      <c r="SUF40" s="56"/>
      <c r="SUG40" s="56"/>
      <c r="SUH40" s="56"/>
      <c r="SUI40" s="56"/>
      <c r="SUJ40" s="56"/>
      <c r="SUK40" s="56"/>
      <c r="SUL40" s="56"/>
      <c r="SUM40" s="56"/>
      <c r="SUN40" s="56"/>
      <c r="SUO40" s="56"/>
      <c r="SUP40" s="56"/>
      <c r="SUQ40" s="56"/>
      <c r="SUR40" s="56"/>
      <c r="SUS40" s="56"/>
      <c r="SUT40" s="56"/>
      <c r="SUU40" s="56"/>
      <c r="SUV40" s="56"/>
      <c r="SUW40" s="56"/>
      <c r="SUX40" s="56"/>
      <c r="SUY40" s="56"/>
      <c r="SUZ40" s="56"/>
      <c r="SVA40" s="56"/>
      <c r="SVB40" s="56"/>
      <c r="SVC40" s="56"/>
      <c r="SVD40" s="56"/>
      <c r="SVE40" s="56"/>
      <c r="SVF40" s="56"/>
      <c r="SVG40" s="56"/>
      <c r="SVH40" s="56"/>
      <c r="SVI40" s="56"/>
      <c r="SVJ40" s="56"/>
      <c r="SVK40" s="56"/>
      <c r="SVL40" s="56"/>
      <c r="SVM40" s="56"/>
      <c r="SVN40" s="56"/>
      <c r="SVO40" s="56"/>
      <c r="SVP40" s="56"/>
      <c r="SVQ40" s="56"/>
      <c r="SVR40" s="56"/>
      <c r="SVS40" s="56"/>
      <c r="SVT40" s="56"/>
      <c r="SVU40" s="56"/>
      <c r="SVV40" s="56"/>
      <c r="SVW40" s="56"/>
      <c r="SVX40" s="56"/>
      <c r="SVY40" s="56"/>
      <c r="SVZ40" s="56"/>
      <c r="SWA40" s="56"/>
      <c r="SWB40" s="56"/>
      <c r="SWC40" s="56"/>
      <c r="SWD40" s="56"/>
      <c r="SWE40" s="56"/>
      <c r="SWF40" s="56"/>
      <c r="SWG40" s="56"/>
      <c r="SWH40" s="56"/>
      <c r="SWI40" s="56"/>
      <c r="SWJ40" s="56"/>
      <c r="SWK40" s="56"/>
      <c r="SWL40" s="56"/>
      <c r="SWM40" s="56"/>
      <c r="SWN40" s="56"/>
      <c r="SWO40" s="56"/>
      <c r="SWP40" s="56"/>
      <c r="SWQ40" s="56"/>
      <c r="SWR40" s="56"/>
      <c r="SWS40" s="56"/>
      <c r="SWT40" s="56"/>
      <c r="SWU40" s="56"/>
      <c r="SWV40" s="56"/>
      <c r="SWW40" s="56"/>
      <c r="SWX40" s="56"/>
      <c r="SWY40" s="56"/>
      <c r="SWZ40" s="56"/>
      <c r="SXA40" s="56"/>
      <c r="SXB40" s="56"/>
      <c r="SXC40" s="56"/>
      <c r="SXD40" s="56"/>
      <c r="SXE40" s="56"/>
      <c r="SXF40" s="56"/>
      <c r="SXG40" s="56"/>
      <c r="SXH40" s="56"/>
      <c r="SXI40" s="56"/>
      <c r="SXJ40" s="56"/>
      <c r="SXK40" s="56"/>
      <c r="SXL40" s="56"/>
      <c r="SXM40" s="56"/>
      <c r="SXN40" s="56"/>
      <c r="SXO40" s="56"/>
      <c r="SXP40" s="56"/>
      <c r="SXQ40" s="56"/>
      <c r="SXR40" s="56"/>
      <c r="SXS40" s="56"/>
      <c r="SXT40" s="56"/>
      <c r="SXU40" s="56"/>
      <c r="SXV40" s="56"/>
      <c r="SXW40" s="56"/>
      <c r="SXX40" s="56"/>
      <c r="SXY40" s="56"/>
      <c r="SXZ40" s="56"/>
      <c r="SYA40" s="56"/>
      <c r="SYB40" s="56"/>
      <c r="SYC40" s="56"/>
      <c r="SYD40" s="56"/>
      <c r="SYE40" s="56"/>
      <c r="SYF40" s="56"/>
      <c r="SYG40" s="56"/>
      <c r="SYH40" s="56"/>
      <c r="SYI40" s="56"/>
      <c r="SYJ40" s="56"/>
      <c r="SYK40" s="56"/>
      <c r="SYL40" s="56"/>
      <c r="SYM40" s="56"/>
      <c r="SYN40" s="56"/>
      <c r="SYO40" s="56"/>
      <c r="SYP40" s="56"/>
      <c r="SYQ40" s="56"/>
      <c r="SYR40" s="56"/>
      <c r="SYS40" s="56"/>
      <c r="SYT40" s="56"/>
      <c r="SYU40" s="56"/>
      <c r="SYV40" s="56"/>
      <c r="SYW40" s="56"/>
      <c r="SYX40" s="56"/>
      <c r="SYY40" s="56"/>
      <c r="SYZ40" s="56"/>
      <c r="SZA40" s="56"/>
      <c r="SZB40" s="56"/>
      <c r="SZC40" s="56"/>
      <c r="SZD40" s="56"/>
      <c r="SZE40" s="56"/>
      <c r="SZF40" s="56"/>
      <c r="SZG40" s="56"/>
      <c r="SZH40" s="56"/>
      <c r="SZI40" s="56"/>
      <c r="SZJ40" s="56"/>
      <c r="SZK40" s="56"/>
      <c r="SZL40" s="56"/>
      <c r="SZM40" s="56"/>
      <c r="SZN40" s="56"/>
      <c r="SZO40" s="56"/>
      <c r="SZP40" s="56"/>
      <c r="SZQ40" s="56"/>
      <c r="SZR40" s="56"/>
      <c r="SZS40" s="56"/>
      <c r="SZT40" s="56"/>
      <c r="SZU40" s="56"/>
      <c r="SZV40" s="56"/>
      <c r="SZW40" s="56"/>
      <c r="SZX40" s="56"/>
      <c r="SZY40" s="56"/>
      <c r="SZZ40" s="56"/>
      <c r="TAA40" s="56"/>
      <c r="TAB40" s="56"/>
      <c r="TAC40" s="56"/>
      <c r="TAD40" s="56"/>
      <c r="TAE40" s="56"/>
      <c r="TAF40" s="56"/>
      <c r="TAG40" s="56"/>
      <c r="TAH40" s="56"/>
      <c r="TAI40" s="56"/>
      <c r="TAJ40" s="56"/>
      <c r="TAK40" s="56"/>
      <c r="TAL40" s="56"/>
      <c r="TAM40" s="56"/>
      <c r="TAN40" s="56"/>
      <c r="TAO40" s="56"/>
      <c r="TAP40" s="56"/>
      <c r="TAQ40" s="56"/>
      <c r="TAR40" s="56"/>
      <c r="TAS40" s="56"/>
      <c r="TAT40" s="56"/>
      <c r="TAU40" s="56"/>
      <c r="TAV40" s="56"/>
      <c r="TAW40" s="56"/>
      <c r="TAX40" s="56"/>
      <c r="TAY40" s="56"/>
      <c r="TAZ40" s="56"/>
      <c r="TBA40" s="56"/>
      <c r="TBB40" s="56"/>
      <c r="TBC40" s="56"/>
      <c r="TBD40" s="56"/>
      <c r="TBE40" s="56"/>
      <c r="TBF40" s="56"/>
      <c r="TBG40" s="56"/>
      <c r="TBH40" s="56"/>
      <c r="TBI40" s="56"/>
      <c r="TBJ40" s="56"/>
      <c r="TBK40" s="56"/>
      <c r="TBL40" s="56"/>
      <c r="TBM40" s="56"/>
      <c r="TBN40" s="56"/>
      <c r="TBO40" s="56"/>
      <c r="TBP40" s="56"/>
      <c r="TBQ40" s="56"/>
      <c r="TBR40" s="56"/>
      <c r="TBS40" s="56"/>
      <c r="TBT40" s="56"/>
      <c r="TBU40" s="56"/>
      <c r="TBV40" s="56"/>
      <c r="TBW40" s="56"/>
      <c r="TBX40" s="56"/>
      <c r="TBY40" s="56"/>
      <c r="TBZ40" s="56"/>
      <c r="TCA40" s="56"/>
      <c r="TCB40" s="56"/>
      <c r="TCC40" s="56"/>
      <c r="TCD40" s="56"/>
      <c r="TCE40" s="56"/>
      <c r="TCF40" s="56"/>
      <c r="TCG40" s="56"/>
      <c r="TCH40" s="56"/>
      <c r="TCI40" s="56"/>
      <c r="TCJ40" s="56"/>
      <c r="TCK40" s="56"/>
      <c r="TCL40" s="56"/>
      <c r="TCM40" s="56"/>
      <c r="TCN40" s="56"/>
      <c r="TCO40" s="56"/>
      <c r="TCP40" s="56"/>
      <c r="TCQ40" s="56"/>
      <c r="TCR40" s="56"/>
      <c r="TCS40" s="56"/>
      <c r="TCT40" s="56"/>
      <c r="TCU40" s="56"/>
      <c r="TCV40" s="56"/>
      <c r="TCW40" s="56"/>
      <c r="TCX40" s="56"/>
      <c r="TCY40" s="56"/>
      <c r="TCZ40" s="56"/>
      <c r="TDA40" s="56"/>
      <c r="TDB40" s="56"/>
      <c r="TDC40" s="56"/>
      <c r="TDD40" s="56"/>
      <c r="TDE40" s="56"/>
      <c r="TDF40" s="56"/>
      <c r="TDG40" s="56"/>
      <c r="TDH40" s="56"/>
      <c r="TDI40" s="56"/>
      <c r="TDJ40" s="56"/>
      <c r="TDK40" s="56"/>
      <c r="TDL40" s="56"/>
      <c r="TDM40" s="56"/>
      <c r="TDN40" s="56"/>
      <c r="TDO40" s="56"/>
      <c r="TDP40" s="56"/>
      <c r="TDQ40" s="56"/>
      <c r="TDR40" s="56"/>
      <c r="TDS40" s="56"/>
      <c r="TDT40" s="56"/>
      <c r="TDU40" s="56"/>
      <c r="TDV40" s="56"/>
      <c r="TDW40" s="56"/>
      <c r="TDX40" s="56"/>
      <c r="TDY40" s="56"/>
      <c r="TDZ40" s="56"/>
      <c r="TEA40" s="56"/>
      <c r="TEB40" s="56"/>
      <c r="TEC40" s="56"/>
      <c r="TED40" s="56"/>
      <c r="TEE40" s="56"/>
      <c r="TEF40" s="56"/>
      <c r="TEG40" s="56"/>
      <c r="TEH40" s="56"/>
      <c r="TEI40" s="56"/>
      <c r="TEJ40" s="56"/>
      <c r="TEK40" s="56"/>
      <c r="TEL40" s="56"/>
      <c r="TEM40" s="56"/>
      <c r="TEN40" s="56"/>
      <c r="TEO40" s="56"/>
      <c r="TEP40" s="56"/>
      <c r="TEQ40" s="56"/>
      <c r="TER40" s="56"/>
      <c r="TES40" s="56"/>
      <c r="TET40" s="56"/>
      <c r="TEU40" s="56"/>
      <c r="TEV40" s="56"/>
      <c r="TEW40" s="56"/>
      <c r="TEX40" s="56"/>
      <c r="TEY40" s="56"/>
      <c r="TEZ40" s="56"/>
      <c r="TFA40" s="56"/>
      <c r="TFB40" s="56"/>
      <c r="TFC40" s="56"/>
      <c r="TFD40" s="56"/>
      <c r="TFE40" s="56"/>
      <c r="TFF40" s="56"/>
      <c r="TFG40" s="56"/>
      <c r="TFH40" s="56"/>
      <c r="TFI40" s="56"/>
      <c r="TFJ40" s="56"/>
      <c r="TFK40" s="56"/>
      <c r="TFL40" s="56"/>
      <c r="TFM40" s="56"/>
      <c r="TFN40" s="56"/>
      <c r="TFO40" s="56"/>
      <c r="TFP40" s="56"/>
      <c r="TFQ40" s="56"/>
      <c r="TFR40" s="56"/>
      <c r="TFS40" s="56"/>
      <c r="TFT40" s="56"/>
      <c r="TFU40" s="56"/>
      <c r="TFV40" s="56"/>
      <c r="TFW40" s="56"/>
      <c r="TFX40" s="56"/>
      <c r="TFY40" s="56"/>
      <c r="TFZ40" s="56"/>
      <c r="TGA40" s="56"/>
      <c r="TGB40" s="56"/>
      <c r="TGC40" s="56"/>
      <c r="TGD40" s="56"/>
      <c r="TGE40" s="56"/>
      <c r="TGF40" s="56"/>
      <c r="TGG40" s="56"/>
      <c r="TGH40" s="56"/>
      <c r="TGI40" s="56"/>
      <c r="TGJ40" s="56"/>
      <c r="TGK40" s="56"/>
      <c r="TGL40" s="56"/>
      <c r="TGM40" s="56"/>
      <c r="TGN40" s="56"/>
      <c r="TGO40" s="56"/>
      <c r="TGP40" s="56"/>
      <c r="TGQ40" s="56"/>
      <c r="TGR40" s="56"/>
      <c r="TGS40" s="56"/>
      <c r="TGT40" s="56"/>
      <c r="TGU40" s="56"/>
      <c r="TGV40" s="56"/>
      <c r="TGW40" s="56"/>
      <c r="TGX40" s="56"/>
      <c r="TGY40" s="56"/>
      <c r="TGZ40" s="56"/>
      <c r="THA40" s="56"/>
      <c r="THB40" s="56"/>
      <c r="THC40" s="56"/>
      <c r="THD40" s="56"/>
      <c r="THE40" s="56"/>
      <c r="THF40" s="56"/>
      <c r="THG40" s="56"/>
      <c r="THH40" s="56"/>
      <c r="THI40" s="56"/>
      <c r="THJ40" s="56"/>
      <c r="THK40" s="56"/>
      <c r="THL40" s="56"/>
      <c r="THM40" s="56"/>
      <c r="THN40" s="56"/>
      <c r="THO40" s="56"/>
      <c r="THP40" s="56"/>
      <c r="THQ40" s="56"/>
      <c r="THR40" s="56"/>
      <c r="THS40" s="56"/>
      <c r="THT40" s="56"/>
      <c r="THU40" s="56"/>
      <c r="THV40" s="56"/>
      <c r="THW40" s="56"/>
      <c r="THX40" s="56"/>
      <c r="THY40" s="56"/>
      <c r="THZ40" s="56"/>
      <c r="TIA40" s="56"/>
      <c r="TIB40" s="56"/>
      <c r="TIC40" s="56"/>
      <c r="TID40" s="56"/>
      <c r="TIE40" s="56"/>
      <c r="TIF40" s="56"/>
      <c r="TIG40" s="56"/>
      <c r="TIH40" s="56"/>
      <c r="TII40" s="56"/>
      <c r="TIJ40" s="56"/>
      <c r="TIK40" s="56"/>
      <c r="TIL40" s="56"/>
      <c r="TIM40" s="56"/>
      <c r="TIN40" s="56"/>
      <c r="TIO40" s="56"/>
      <c r="TIP40" s="56"/>
      <c r="TIQ40" s="56"/>
      <c r="TIR40" s="56"/>
      <c r="TIS40" s="56"/>
      <c r="TIT40" s="56"/>
      <c r="TIU40" s="56"/>
      <c r="TIV40" s="56"/>
      <c r="TIW40" s="56"/>
      <c r="TIX40" s="56"/>
      <c r="TIY40" s="56"/>
      <c r="TIZ40" s="56"/>
      <c r="TJA40" s="56"/>
      <c r="TJB40" s="56"/>
      <c r="TJC40" s="56"/>
      <c r="TJD40" s="56"/>
      <c r="TJE40" s="56"/>
      <c r="TJF40" s="56"/>
      <c r="TJG40" s="56"/>
      <c r="TJH40" s="56"/>
      <c r="TJI40" s="56"/>
      <c r="TJJ40" s="56"/>
      <c r="TJK40" s="56"/>
      <c r="TJL40" s="56"/>
      <c r="TJM40" s="56"/>
      <c r="TJN40" s="56"/>
      <c r="TJO40" s="56"/>
      <c r="TJP40" s="56"/>
      <c r="TJQ40" s="56"/>
      <c r="TJR40" s="56"/>
      <c r="TJS40" s="56"/>
      <c r="TJT40" s="56"/>
      <c r="TJU40" s="56"/>
      <c r="TJV40" s="56"/>
      <c r="TJW40" s="56"/>
      <c r="TJX40" s="56"/>
      <c r="TJY40" s="56"/>
      <c r="TJZ40" s="56"/>
      <c r="TKA40" s="56"/>
      <c r="TKB40" s="56"/>
      <c r="TKC40" s="56"/>
      <c r="TKD40" s="56"/>
      <c r="TKE40" s="56"/>
      <c r="TKF40" s="56"/>
      <c r="TKG40" s="56"/>
      <c r="TKH40" s="56"/>
      <c r="TKI40" s="56"/>
      <c r="TKJ40" s="56"/>
      <c r="TKK40" s="56"/>
      <c r="TKL40" s="56"/>
      <c r="TKM40" s="56"/>
      <c r="TKN40" s="56"/>
      <c r="TKO40" s="56"/>
      <c r="TKP40" s="56"/>
      <c r="TKQ40" s="56"/>
      <c r="TKR40" s="56"/>
      <c r="TKS40" s="56"/>
      <c r="TKT40" s="56"/>
      <c r="TKU40" s="56"/>
      <c r="TKV40" s="56"/>
      <c r="TKW40" s="56"/>
      <c r="TKX40" s="56"/>
      <c r="TKY40" s="56"/>
      <c r="TKZ40" s="56"/>
      <c r="TLA40" s="56"/>
      <c r="TLB40" s="56"/>
      <c r="TLC40" s="56"/>
      <c r="TLD40" s="56"/>
      <c r="TLE40" s="56"/>
      <c r="TLF40" s="56"/>
      <c r="TLG40" s="56"/>
      <c r="TLH40" s="56"/>
      <c r="TLI40" s="56"/>
      <c r="TLJ40" s="56"/>
      <c r="TLK40" s="56"/>
      <c r="TLL40" s="56"/>
      <c r="TLM40" s="56"/>
      <c r="TLN40" s="56"/>
      <c r="TLO40" s="56"/>
      <c r="TLP40" s="56"/>
      <c r="TLQ40" s="56"/>
      <c r="TLR40" s="56"/>
      <c r="TLS40" s="56"/>
      <c r="TLT40" s="56"/>
      <c r="TLU40" s="56"/>
      <c r="TLV40" s="56"/>
      <c r="TLW40" s="56"/>
      <c r="TLX40" s="56"/>
      <c r="TLY40" s="56"/>
      <c r="TLZ40" s="56"/>
      <c r="TMA40" s="56"/>
      <c r="TMB40" s="56"/>
      <c r="TMC40" s="56"/>
      <c r="TMD40" s="56"/>
      <c r="TME40" s="56"/>
      <c r="TMF40" s="56"/>
      <c r="TMG40" s="56"/>
      <c r="TMH40" s="56"/>
      <c r="TMI40" s="56"/>
      <c r="TMJ40" s="56"/>
      <c r="TMK40" s="56"/>
      <c r="TML40" s="56"/>
      <c r="TMM40" s="56"/>
      <c r="TMN40" s="56"/>
      <c r="TMO40" s="56"/>
      <c r="TMP40" s="56"/>
      <c r="TMQ40" s="56"/>
      <c r="TMR40" s="56"/>
      <c r="TMS40" s="56"/>
      <c r="TMT40" s="56"/>
      <c r="TMU40" s="56"/>
      <c r="TMV40" s="56"/>
      <c r="TMW40" s="56"/>
      <c r="TMX40" s="56"/>
      <c r="TMY40" s="56"/>
      <c r="TMZ40" s="56"/>
      <c r="TNA40" s="56"/>
      <c r="TNB40" s="56"/>
      <c r="TNC40" s="56"/>
      <c r="TND40" s="56"/>
      <c r="TNE40" s="56"/>
      <c r="TNF40" s="56"/>
      <c r="TNG40" s="56"/>
      <c r="TNH40" s="56"/>
      <c r="TNI40" s="56"/>
      <c r="TNJ40" s="56"/>
      <c r="TNK40" s="56"/>
      <c r="TNL40" s="56"/>
      <c r="TNM40" s="56"/>
      <c r="TNN40" s="56"/>
      <c r="TNO40" s="56"/>
      <c r="TNP40" s="56"/>
      <c r="TNQ40" s="56"/>
      <c r="TNR40" s="56"/>
      <c r="TNS40" s="56"/>
      <c r="TNT40" s="56"/>
      <c r="TNU40" s="56"/>
      <c r="TNV40" s="56"/>
      <c r="TNW40" s="56"/>
      <c r="TNX40" s="56"/>
      <c r="TNY40" s="56"/>
      <c r="TNZ40" s="56"/>
      <c r="TOA40" s="56"/>
      <c r="TOB40" s="56"/>
      <c r="TOC40" s="56"/>
      <c r="TOD40" s="56"/>
      <c r="TOE40" s="56"/>
      <c r="TOF40" s="56"/>
      <c r="TOG40" s="56"/>
      <c r="TOH40" s="56"/>
      <c r="TOI40" s="56"/>
      <c r="TOJ40" s="56"/>
      <c r="TOK40" s="56"/>
      <c r="TOL40" s="56"/>
      <c r="TOM40" s="56"/>
      <c r="TON40" s="56"/>
      <c r="TOO40" s="56"/>
      <c r="TOP40" s="56"/>
      <c r="TOQ40" s="56"/>
      <c r="TOR40" s="56"/>
      <c r="TOS40" s="56"/>
      <c r="TOT40" s="56"/>
      <c r="TOU40" s="56"/>
      <c r="TOV40" s="56"/>
      <c r="TOW40" s="56"/>
      <c r="TOX40" s="56"/>
      <c r="TOY40" s="56"/>
      <c r="TOZ40" s="56"/>
      <c r="TPA40" s="56"/>
      <c r="TPB40" s="56"/>
      <c r="TPC40" s="56"/>
      <c r="TPD40" s="56"/>
      <c r="TPE40" s="56"/>
      <c r="TPF40" s="56"/>
      <c r="TPG40" s="56"/>
      <c r="TPH40" s="56"/>
      <c r="TPI40" s="56"/>
      <c r="TPJ40" s="56"/>
      <c r="TPK40" s="56"/>
      <c r="TPL40" s="56"/>
      <c r="TPM40" s="56"/>
      <c r="TPN40" s="56"/>
      <c r="TPO40" s="56"/>
      <c r="TPP40" s="56"/>
      <c r="TPQ40" s="56"/>
      <c r="TPR40" s="56"/>
      <c r="TPS40" s="56"/>
      <c r="TPT40" s="56"/>
      <c r="TPU40" s="56"/>
      <c r="TPV40" s="56"/>
      <c r="TPW40" s="56"/>
      <c r="TPX40" s="56"/>
      <c r="TPY40" s="56"/>
      <c r="TPZ40" s="56"/>
      <c r="TQA40" s="56"/>
      <c r="TQB40" s="56"/>
      <c r="TQC40" s="56"/>
      <c r="TQD40" s="56"/>
      <c r="TQE40" s="56"/>
      <c r="TQF40" s="56"/>
      <c r="TQG40" s="56"/>
      <c r="TQH40" s="56"/>
      <c r="TQI40" s="56"/>
      <c r="TQJ40" s="56"/>
      <c r="TQK40" s="56"/>
      <c r="TQL40" s="56"/>
      <c r="TQM40" s="56"/>
      <c r="TQN40" s="56"/>
      <c r="TQO40" s="56"/>
      <c r="TQP40" s="56"/>
      <c r="TQQ40" s="56"/>
      <c r="TQR40" s="56"/>
      <c r="TQS40" s="56"/>
      <c r="TQT40" s="56"/>
      <c r="TQU40" s="56"/>
      <c r="TQV40" s="56"/>
      <c r="TQW40" s="56"/>
      <c r="TQX40" s="56"/>
      <c r="TQY40" s="56"/>
      <c r="TQZ40" s="56"/>
      <c r="TRA40" s="56"/>
      <c r="TRB40" s="56"/>
      <c r="TRC40" s="56"/>
      <c r="TRD40" s="56"/>
      <c r="TRE40" s="56"/>
      <c r="TRF40" s="56"/>
      <c r="TRG40" s="56"/>
      <c r="TRH40" s="56"/>
      <c r="TRI40" s="56"/>
      <c r="TRJ40" s="56"/>
      <c r="TRK40" s="56"/>
      <c r="TRL40" s="56"/>
      <c r="TRM40" s="56"/>
      <c r="TRN40" s="56"/>
      <c r="TRO40" s="56"/>
      <c r="TRP40" s="56"/>
      <c r="TRQ40" s="56"/>
      <c r="TRR40" s="56"/>
      <c r="TRS40" s="56"/>
      <c r="TRT40" s="56"/>
      <c r="TRU40" s="56"/>
      <c r="TRV40" s="56"/>
      <c r="TRW40" s="56"/>
      <c r="TRX40" s="56"/>
      <c r="TRY40" s="56"/>
      <c r="TRZ40" s="56"/>
      <c r="TSA40" s="56"/>
      <c r="TSB40" s="56"/>
      <c r="TSC40" s="56"/>
      <c r="TSD40" s="56"/>
      <c r="TSE40" s="56"/>
      <c r="TSF40" s="56"/>
      <c r="TSG40" s="56"/>
      <c r="TSH40" s="56"/>
      <c r="TSI40" s="56"/>
      <c r="TSJ40" s="56"/>
      <c r="TSK40" s="56"/>
      <c r="TSL40" s="56"/>
      <c r="TSM40" s="56"/>
      <c r="TSN40" s="56"/>
      <c r="TSO40" s="56"/>
      <c r="TSP40" s="56"/>
      <c r="TSQ40" s="56"/>
      <c r="TSR40" s="56"/>
      <c r="TSS40" s="56"/>
      <c r="TST40" s="56"/>
      <c r="TSU40" s="56"/>
      <c r="TSV40" s="56"/>
      <c r="TSW40" s="56"/>
      <c r="TSX40" s="56"/>
      <c r="TSY40" s="56"/>
      <c r="TSZ40" s="56"/>
      <c r="TTA40" s="56"/>
      <c r="TTB40" s="56"/>
      <c r="TTC40" s="56"/>
      <c r="TTD40" s="56"/>
      <c r="TTE40" s="56"/>
      <c r="TTF40" s="56"/>
      <c r="TTG40" s="56"/>
      <c r="TTH40" s="56"/>
      <c r="TTI40" s="56"/>
      <c r="TTJ40" s="56"/>
      <c r="TTK40" s="56"/>
      <c r="TTL40" s="56"/>
      <c r="TTM40" s="56"/>
      <c r="TTN40" s="56"/>
      <c r="TTO40" s="56"/>
      <c r="TTP40" s="56"/>
      <c r="TTQ40" s="56"/>
      <c r="TTR40" s="56"/>
      <c r="TTS40" s="56"/>
      <c r="TTT40" s="56"/>
      <c r="TTU40" s="56"/>
      <c r="TTV40" s="56"/>
      <c r="TTW40" s="56"/>
      <c r="TTX40" s="56"/>
      <c r="TTY40" s="56"/>
      <c r="TTZ40" s="56"/>
      <c r="TUA40" s="56"/>
      <c r="TUB40" s="56"/>
      <c r="TUC40" s="56"/>
      <c r="TUD40" s="56"/>
      <c r="TUE40" s="56"/>
      <c r="TUF40" s="56"/>
      <c r="TUG40" s="56"/>
      <c r="TUH40" s="56"/>
      <c r="TUI40" s="56"/>
      <c r="TUJ40" s="56"/>
      <c r="TUK40" s="56"/>
      <c r="TUL40" s="56"/>
      <c r="TUM40" s="56"/>
      <c r="TUN40" s="56"/>
      <c r="TUO40" s="56"/>
      <c r="TUP40" s="56"/>
      <c r="TUQ40" s="56"/>
      <c r="TUR40" s="56"/>
      <c r="TUS40" s="56"/>
      <c r="TUT40" s="56"/>
      <c r="TUU40" s="56"/>
      <c r="TUV40" s="56"/>
      <c r="TUW40" s="56"/>
      <c r="TUX40" s="56"/>
      <c r="TUY40" s="56"/>
      <c r="TUZ40" s="56"/>
      <c r="TVA40" s="56"/>
      <c r="TVB40" s="56"/>
      <c r="TVC40" s="56"/>
      <c r="TVD40" s="56"/>
      <c r="TVE40" s="56"/>
      <c r="TVF40" s="56"/>
      <c r="TVG40" s="56"/>
      <c r="TVH40" s="56"/>
      <c r="TVI40" s="56"/>
      <c r="TVJ40" s="56"/>
      <c r="TVK40" s="56"/>
      <c r="TVL40" s="56"/>
      <c r="TVM40" s="56"/>
      <c r="TVN40" s="56"/>
      <c r="TVO40" s="56"/>
      <c r="TVP40" s="56"/>
      <c r="TVQ40" s="56"/>
      <c r="TVR40" s="56"/>
      <c r="TVS40" s="56"/>
      <c r="TVT40" s="56"/>
      <c r="TVU40" s="56"/>
      <c r="TVV40" s="56"/>
      <c r="TVW40" s="56"/>
      <c r="TVX40" s="56"/>
      <c r="TVY40" s="56"/>
      <c r="TVZ40" s="56"/>
      <c r="TWA40" s="56"/>
      <c r="TWB40" s="56"/>
      <c r="TWC40" s="56"/>
      <c r="TWD40" s="56"/>
      <c r="TWE40" s="56"/>
      <c r="TWF40" s="56"/>
      <c r="TWG40" s="56"/>
      <c r="TWH40" s="56"/>
      <c r="TWI40" s="56"/>
      <c r="TWJ40" s="56"/>
      <c r="TWK40" s="56"/>
      <c r="TWL40" s="56"/>
      <c r="TWM40" s="56"/>
      <c r="TWN40" s="56"/>
      <c r="TWO40" s="56"/>
      <c r="TWP40" s="56"/>
      <c r="TWQ40" s="56"/>
      <c r="TWR40" s="56"/>
      <c r="TWS40" s="56"/>
      <c r="TWT40" s="56"/>
      <c r="TWU40" s="56"/>
      <c r="TWV40" s="56"/>
      <c r="TWW40" s="56"/>
      <c r="TWX40" s="56"/>
      <c r="TWY40" s="56"/>
      <c r="TWZ40" s="56"/>
      <c r="TXA40" s="56"/>
      <c r="TXB40" s="56"/>
      <c r="TXC40" s="56"/>
      <c r="TXD40" s="56"/>
      <c r="TXE40" s="56"/>
      <c r="TXF40" s="56"/>
      <c r="TXG40" s="56"/>
      <c r="TXH40" s="56"/>
      <c r="TXI40" s="56"/>
      <c r="TXJ40" s="56"/>
      <c r="TXK40" s="56"/>
      <c r="TXL40" s="56"/>
      <c r="TXM40" s="56"/>
      <c r="TXN40" s="56"/>
      <c r="TXO40" s="56"/>
      <c r="TXP40" s="56"/>
      <c r="TXQ40" s="56"/>
      <c r="TXR40" s="56"/>
      <c r="TXS40" s="56"/>
      <c r="TXT40" s="56"/>
      <c r="TXU40" s="56"/>
      <c r="TXV40" s="56"/>
      <c r="TXW40" s="56"/>
      <c r="TXX40" s="56"/>
      <c r="TXY40" s="56"/>
      <c r="TXZ40" s="56"/>
      <c r="TYA40" s="56"/>
      <c r="TYB40" s="56"/>
      <c r="TYC40" s="56"/>
      <c r="TYD40" s="56"/>
      <c r="TYE40" s="56"/>
      <c r="TYF40" s="56"/>
      <c r="TYG40" s="56"/>
      <c r="TYH40" s="56"/>
      <c r="TYI40" s="56"/>
      <c r="TYJ40" s="56"/>
      <c r="TYK40" s="56"/>
      <c r="TYL40" s="56"/>
      <c r="TYM40" s="56"/>
      <c r="TYN40" s="56"/>
      <c r="TYO40" s="56"/>
      <c r="TYP40" s="56"/>
      <c r="TYQ40" s="56"/>
      <c r="TYR40" s="56"/>
      <c r="TYS40" s="56"/>
      <c r="TYT40" s="56"/>
      <c r="TYU40" s="56"/>
      <c r="TYV40" s="56"/>
      <c r="TYW40" s="56"/>
      <c r="TYX40" s="56"/>
      <c r="TYY40" s="56"/>
      <c r="TYZ40" s="56"/>
      <c r="TZA40" s="56"/>
      <c r="TZB40" s="56"/>
      <c r="TZC40" s="56"/>
      <c r="TZD40" s="56"/>
      <c r="TZE40" s="56"/>
      <c r="TZF40" s="56"/>
      <c r="TZG40" s="56"/>
      <c r="TZH40" s="56"/>
      <c r="TZI40" s="56"/>
      <c r="TZJ40" s="56"/>
      <c r="TZK40" s="56"/>
      <c r="TZL40" s="56"/>
      <c r="TZM40" s="56"/>
      <c r="TZN40" s="56"/>
      <c r="TZO40" s="56"/>
      <c r="TZP40" s="56"/>
      <c r="TZQ40" s="56"/>
      <c r="TZR40" s="56"/>
      <c r="TZS40" s="56"/>
      <c r="TZT40" s="56"/>
      <c r="TZU40" s="56"/>
      <c r="TZV40" s="56"/>
      <c r="TZW40" s="56"/>
      <c r="TZX40" s="56"/>
      <c r="TZY40" s="56"/>
      <c r="TZZ40" s="56"/>
      <c r="UAA40" s="56"/>
      <c r="UAB40" s="56"/>
      <c r="UAC40" s="56"/>
      <c r="UAD40" s="56"/>
      <c r="UAE40" s="56"/>
      <c r="UAF40" s="56"/>
      <c r="UAG40" s="56"/>
      <c r="UAH40" s="56"/>
      <c r="UAI40" s="56"/>
      <c r="UAJ40" s="56"/>
      <c r="UAK40" s="56"/>
      <c r="UAL40" s="56"/>
      <c r="UAM40" s="56"/>
      <c r="UAN40" s="56"/>
      <c r="UAO40" s="56"/>
      <c r="UAP40" s="56"/>
      <c r="UAQ40" s="56"/>
      <c r="UAR40" s="56"/>
      <c r="UAS40" s="56"/>
      <c r="UAT40" s="56"/>
      <c r="UAU40" s="56"/>
      <c r="UAV40" s="56"/>
      <c r="UAW40" s="56"/>
      <c r="UAX40" s="56"/>
      <c r="UAY40" s="56"/>
      <c r="UAZ40" s="56"/>
      <c r="UBA40" s="56"/>
      <c r="UBB40" s="56"/>
      <c r="UBC40" s="56"/>
      <c r="UBD40" s="56"/>
      <c r="UBE40" s="56"/>
      <c r="UBF40" s="56"/>
      <c r="UBG40" s="56"/>
      <c r="UBH40" s="56"/>
      <c r="UBI40" s="56"/>
      <c r="UBJ40" s="56"/>
      <c r="UBK40" s="56"/>
      <c r="UBL40" s="56"/>
      <c r="UBM40" s="56"/>
      <c r="UBN40" s="56"/>
      <c r="UBO40" s="56"/>
      <c r="UBP40" s="56"/>
      <c r="UBQ40" s="56"/>
      <c r="UBR40" s="56"/>
      <c r="UBS40" s="56"/>
      <c r="UBT40" s="56"/>
      <c r="UBU40" s="56"/>
      <c r="UBV40" s="56"/>
      <c r="UBW40" s="56"/>
      <c r="UBX40" s="56"/>
      <c r="UBY40" s="56"/>
      <c r="UBZ40" s="56"/>
      <c r="UCA40" s="56"/>
      <c r="UCB40" s="56"/>
      <c r="UCC40" s="56"/>
      <c r="UCD40" s="56"/>
      <c r="UCE40" s="56"/>
      <c r="UCF40" s="56"/>
      <c r="UCG40" s="56"/>
      <c r="UCH40" s="56"/>
      <c r="UCI40" s="56"/>
      <c r="UCJ40" s="56"/>
      <c r="UCK40" s="56"/>
      <c r="UCL40" s="56"/>
      <c r="UCM40" s="56"/>
      <c r="UCN40" s="56"/>
      <c r="UCO40" s="56"/>
      <c r="UCP40" s="56"/>
      <c r="UCQ40" s="56"/>
      <c r="UCR40" s="56"/>
      <c r="UCS40" s="56"/>
      <c r="UCT40" s="56"/>
      <c r="UCU40" s="56"/>
      <c r="UCV40" s="56"/>
      <c r="UCW40" s="56"/>
      <c r="UCX40" s="56"/>
      <c r="UCY40" s="56"/>
      <c r="UCZ40" s="56"/>
      <c r="UDA40" s="56"/>
      <c r="UDB40" s="56"/>
      <c r="UDC40" s="56"/>
      <c r="UDD40" s="56"/>
      <c r="UDE40" s="56"/>
      <c r="UDF40" s="56"/>
      <c r="UDG40" s="56"/>
      <c r="UDH40" s="56"/>
      <c r="UDI40" s="56"/>
      <c r="UDJ40" s="56"/>
      <c r="UDK40" s="56"/>
      <c r="UDL40" s="56"/>
      <c r="UDM40" s="56"/>
      <c r="UDN40" s="56"/>
      <c r="UDO40" s="56"/>
      <c r="UDP40" s="56"/>
      <c r="UDQ40" s="56"/>
      <c r="UDR40" s="56"/>
      <c r="UDS40" s="56"/>
      <c r="UDT40" s="56"/>
      <c r="UDU40" s="56"/>
      <c r="UDV40" s="56"/>
      <c r="UDW40" s="56"/>
      <c r="UDX40" s="56"/>
      <c r="UDY40" s="56"/>
      <c r="UDZ40" s="56"/>
      <c r="UEA40" s="56"/>
      <c r="UEB40" s="56"/>
      <c r="UEC40" s="56"/>
      <c r="UED40" s="56"/>
      <c r="UEE40" s="56"/>
      <c r="UEF40" s="56"/>
      <c r="UEG40" s="56"/>
      <c r="UEH40" s="56"/>
      <c r="UEI40" s="56"/>
      <c r="UEJ40" s="56"/>
      <c r="UEK40" s="56"/>
      <c r="UEL40" s="56"/>
      <c r="UEM40" s="56"/>
      <c r="UEN40" s="56"/>
      <c r="UEO40" s="56"/>
      <c r="UEP40" s="56"/>
      <c r="UEQ40" s="56"/>
      <c r="UER40" s="56"/>
      <c r="UES40" s="56"/>
      <c r="UET40" s="56"/>
      <c r="UEU40" s="56"/>
      <c r="UEV40" s="56"/>
      <c r="UEW40" s="56"/>
      <c r="UEX40" s="56"/>
      <c r="UEY40" s="56"/>
      <c r="UEZ40" s="56"/>
      <c r="UFA40" s="56"/>
      <c r="UFB40" s="56"/>
      <c r="UFC40" s="56"/>
      <c r="UFD40" s="56"/>
      <c r="UFE40" s="56"/>
      <c r="UFF40" s="56"/>
      <c r="UFG40" s="56"/>
      <c r="UFH40" s="56"/>
      <c r="UFI40" s="56"/>
      <c r="UFJ40" s="56"/>
      <c r="UFK40" s="56"/>
      <c r="UFL40" s="56"/>
      <c r="UFM40" s="56"/>
      <c r="UFN40" s="56"/>
      <c r="UFO40" s="56"/>
      <c r="UFP40" s="56"/>
      <c r="UFQ40" s="56"/>
      <c r="UFR40" s="56"/>
      <c r="UFS40" s="56"/>
      <c r="UFT40" s="56"/>
      <c r="UFU40" s="56"/>
      <c r="UFV40" s="56"/>
      <c r="UFW40" s="56"/>
      <c r="UFX40" s="56"/>
      <c r="UFY40" s="56"/>
      <c r="UFZ40" s="56"/>
      <c r="UGA40" s="56"/>
      <c r="UGB40" s="56"/>
      <c r="UGC40" s="56"/>
      <c r="UGD40" s="56"/>
      <c r="UGE40" s="56"/>
      <c r="UGF40" s="56"/>
      <c r="UGG40" s="56"/>
      <c r="UGH40" s="56"/>
      <c r="UGI40" s="56"/>
      <c r="UGJ40" s="56"/>
      <c r="UGK40" s="56"/>
      <c r="UGL40" s="56"/>
      <c r="UGM40" s="56"/>
      <c r="UGN40" s="56"/>
      <c r="UGO40" s="56"/>
      <c r="UGP40" s="56"/>
      <c r="UGQ40" s="56"/>
      <c r="UGR40" s="56"/>
      <c r="UGS40" s="56"/>
      <c r="UGT40" s="56"/>
      <c r="UGU40" s="56"/>
      <c r="UGV40" s="56"/>
      <c r="UGW40" s="56"/>
      <c r="UGX40" s="56"/>
      <c r="UGY40" s="56"/>
      <c r="UGZ40" s="56"/>
      <c r="UHA40" s="56"/>
      <c r="UHB40" s="56"/>
      <c r="UHC40" s="56"/>
      <c r="UHD40" s="56"/>
      <c r="UHE40" s="56"/>
      <c r="UHF40" s="56"/>
      <c r="UHG40" s="56"/>
      <c r="UHH40" s="56"/>
      <c r="UHI40" s="56"/>
      <c r="UHJ40" s="56"/>
      <c r="UHK40" s="56"/>
      <c r="UHL40" s="56"/>
      <c r="UHM40" s="56"/>
      <c r="UHN40" s="56"/>
      <c r="UHO40" s="56"/>
      <c r="UHP40" s="56"/>
      <c r="UHQ40" s="56"/>
      <c r="UHR40" s="56"/>
      <c r="UHS40" s="56"/>
      <c r="UHT40" s="56"/>
      <c r="UHU40" s="56"/>
      <c r="UHV40" s="56"/>
      <c r="UHW40" s="56"/>
      <c r="UHX40" s="56"/>
      <c r="UHY40" s="56"/>
      <c r="UHZ40" s="56"/>
      <c r="UIA40" s="56"/>
      <c r="UIB40" s="56"/>
      <c r="UIC40" s="56"/>
      <c r="UID40" s="56"/>
      <c r="UIE40" s="56"/>
      <c r="UIF40" s="56"/>
      <c r="UIG40" s="56"/>
      <c r="UIH40" s="56"/>
      <c r="UII40" s="56"/>
      <c r="UIJ40" s="56"/>
      <c r="UIK40" s="56"/>
      <c r="UIL40" s="56"/>
      <c r="UIM40" s="56"/>
      <c r="UIN40" s="56"/>
      <c r="UIO40" s="56"/>
      <c r="UIP40" s="56"/>
      <c r="UIQ40" s="56"/>
      <c r="UIR40" s="56"/>
      <c r="UIS40" s="56"/>
      <c r="UIT40" s="56"/>
      <c r="UIU40" s="56"/>
      <c r="UIV40" s="56"/>
      <c r="UIW40" s="56"/>
      <c r="UIX40" s="56"/>
      <c r="UIY40" s="56"/>
      <c r="UIZ40" s="56"/>
      <c r="UJA40" s="56"/>
      <c r="UJB40" s="56"/>
      <c r="UJC40" s="56"/>
      <c r="UJD40" s="56"/>
      <c r="UJE40" s="56"/>
      <c r="UJF40" s="56"/>
      <c r="UJG40" s="56"/>
      <c r="UJH40" s="56"/>
      <c r="UJI40" s="56"/>
      <c r="UJJ40" s="56"/>
      <c r="UJK40" s="56"/>
      <c r="UJL40" s="56"/>
      <c r="UJM40" s="56"/>
      <c r="UJN40" s="56"/>
      <c r="UJO40" s="56"/>
      <c r="UJP40" s="56"/>
      <c r="UJQ40" s="56"/>
      <c r="UJR40" s="56"/>
      <c r="UJS40" s="56"/>
      <c r="UJT40" s="56"/>
      <c r="UJU40" s="56"/>
      <c r="UJV40" s="56"/>
      <c r="UJW40" s="56"/>
      <c r="UJX40" s="56"/>
      <c r="UJY40" s="56"/>
      <c r="UJZ40" s="56"/>
      <c r="UKA40" s="56"/>
      <c r="UKB40" s="56"/>
      <c r="UKC40" s="56"/>
      <c r="UKD40" s="56"/>
      <c r="UKE40" s="56"/>
      <c r="UKF40" s="56"/>
      <c r="UKG40" s="56"/>
      <c r="UKH40" s="56"/>
      <c r="UKI40" s="56"/>
      <c r="UKJ40" s="56"/>
      <c r="UKK40" s="56"/>
      <c r="UKL40" s="56"/>
      <c r="UKM40" s="56"/>
      <c r="UKN40" s="56"/>
      <c r="UKO40" s="56"/>
      <c r="UKP40" s="56"/>
      <c r="UKQ40" s="56"/>
      <c r="UKR40" s="56"/>
      <c r="UKS40" s="56"/>
      <c r="UKT40" s="56"/>
      <c r="UKU40" s="56"/>
      <c r="UKV40" s="56"/>
      <c r="UKW40" s="56"/>
      <c r="UKX40" s="56"/>
      <c r="UKY40" s="56"/>
      <c r="UKZ40" s="56"/>
      <c r="ULA40" s="56"/>
      <c r="ULB40" s="56"/>
      <c r="ULC40" s="56"/>
      <c r="ULD40" s="56"/>
      <c r="ULE40" s="56"/>
      <c r="ULF40" s="56"/>
      <c r="ULG40" s="56"/>
      <c r="ULH40" s="56"/>
      <c r="ULI40" s="56"/>
      <c r="ULJ40" s="56"/>
      <c r="ULK40" s="56"/>
      <c r="ULL40" s="56"/>
      <c r="ULM40" s="56"/>
      <c r="ULN40" s="56"/>
      <c r="ULO40" s="56"/>
      <c r="ULP40" s="56"/>
      <c r="ULQ40" s="56"/>
      <c r="ULR40" s="56"/>
      <c r="ULS40" s="56"/>
      <c r="ULT40" s="56"/>
      <c r="ULU40" s="56"/>
      <c r="ULV40" s="56"/>
      <c r="ULW40" s="56"/>
      <c r="ULX40" s="56"/>
      <c r="ULY40" s="56"/>
      <c r="ULZ40" s="56"/>
      <c r="UMA40" s="56"/>
      <c r="UMB40" s="56"/>
      <c r="UMC40" s="56"/>
      <c r="UMD40" s="56"/>
      <c r="UME40" s="56"/>
      <c r="UMF40" s="56"/>
      <c r="UMG40" s="56"/>
      <c r="UMH40" s="56"/>
      <c r="UMI40" s="56"/>
      <c r="UMJ40" s="56"/>
      <c r="UMK40" s="56"/>
      <c r="UML40" s="56"/>
      <c r="UMM40" s="56"/>
      <c r="UMN40" s="56"/>
      <c r="UMO40" s="56"/>
      <c r="UMP40" s="56"/>
      <c r="UMQ40" s="56"/>
      <c r="UMR40" s="56"/>
      <c r="UMS40" s="56"/>
      <c r="UMT40" s="56"/>
      <c r="UMU40" s="56"/>
      <c r="UMV40" s="56"/>
      <c r="UMW40" s="56"/>
      <c r="UMX40" s="56"/>
      <c r="UMY40" s="56"/>
      <c r="UMZ40" s="56"/>
      <c r="UNA40" s="56"/>
      <c r="UNB40" s="56"/>
      <c r="UNC40" s="56"/>
      <c r="UND40" s="56"/>
      <c r="UNE40" s="56"/>
      <c r="UNF40" s="56"/>
      <c r="UNG40" s="56"/>
      <c r="UNH40" s="56"/>
      <c r="UNI40" s="56"/>
      <c r="UNJ40" s="56"/>
      <c r="UNK40" s="56"/>
      <c r="UNL40" s="56"/>
      <c r="UNM40" s="56"/>
      <c r="UNN40" s="56"/>
      <c r="UNO40" s="56"/>
      <c r="UNP40" s="56"/>
      <c r="UNQ40" s="56"/>
      <c r="UNR40" s="56"/>
      <c r="UNS40" s="56"/>
      <c r="UNT40" s="56"/>
      <c r="UNU40" s="56"/>
      <c r="UNV40" s="56"/>
      <c r="UNW40" s="56"/>
      <c r="UNX40" s="56"/>
      <c r="UNY40" s="56"/>
      <c r="UNZ40" s="56"/>
      <c r="UOA40" s="56"/>
      <c r="UOB40" s="56"/>
      <c r="UOC40" s="56"/>
      <c r="UOD40" s="56"/>
      <c r="UOE40" s="56"/>
      <c r="UOF40" s="56"/>
      <c r="UOG40" s="56"/>
      <c r="UOH40" s="56"/>
      <c r="UOI40" s="56"/>
      <c r="UOJ40" s="56"/>
      <c r="UOK40" s="56"/>
      <c r="UOL40" s="56"/>
      <c r="UOM40" s="56"/>
      <c r="UON40" s="56"/>
      <c r="UOO40" s="56"/>
      <c r="UOP40" s="56"/>
      <c r="UOQ40" s="56"/>
      <c r="UOR40" s="56"/>
      <c r="UOS40" s="56"/>
      <c r="UOT40" s="56"/>
      <c r="UOU40" s="56"/>
      <c r="UOV40" s="56"/>
      <c r="UOW40" s="56"/>
      <c r="UOX40" s="56"/>
      <c r="UOY40" s="56"/>
      <c r="UOZ40" s="56"/>
      <c r="UPA40" s="56"/>
      <c r="UPB40" s="56"/>
      <c r="UPC40" s="56"/>
      <c r="UPD40" s="56"/>
      <c r="UPE40" s="56"/>
      <c r="UPF40" s="56"/>
      <c r="UPG40" s="56"/>
      <c r="UPH40" s="56"/>
      <c r="UPI40" s="56"/>
      <c r="UPJ40" s="56"/>
      <c r="UPK40" s="56"/>
      <c r="UPL40" s="56"/>
      <c r="UPM40" s="56"/>
      <c r="UPN40" s="56"/>
      <c r="UPO40" s="56"/>
      <c r="UPP40" s="56"/>
      <c r="UPQ40" s="56"/>
      <c r="UPR40" s="56"/>
      <c r="UPS40" s="56"/>
      <c r="UPT40" s="56"/>
      <c r="UPU40" s="56"/>
      <c r="UPV40" s="56"/>
      <c r="UPW40" s="56"/>
      <c r="UPX40" s="56"/>
      <c r="UPY40" s="56"/>
      <c r="UPZ40" s="56"/>
      <c r="UQA40" s="56"/>
      <c r="UQB40" s="56"/>
      <c r="UQC40" s="56"/>
      <c r="UQD40" s="56"/>
      <c r="UQE40" s="56"/>
      <c r="UQF40" s="56"/>
      <c r="UQG40" s="56"/>
      <c r="UQH40" s="56"/>
      <c r="UQI40" s="56"/>
      <c r="UQJ40" s="56"/>
      <c r="UQK40" s="56"/>
      <c r="UQL40" s="56"/>
      <c r="UQM40" s="56"/>
      <c r="UQN40" s="56"/>
      <c r="UQO40" s="56"/>
      <c r="UQP40" s="56"/>
      <c r="UQQ40" s="56"/>
      <c r="UQR40" s="56"/>
      <c r="UQS40" s="56"/>
      <c r="UQT40" s="56"/>
      <c r="UQU40" s="56"/>
      <c r="UQV40" s="56"/>
      <c r="UQW40" s="56"/>
      <c r="UQX40" s="56"/>
      <c r="UQY40" s="56"/>
      <c r="UQZ40" s="56"/>
      <c r="URA40" s="56"/>
      <c r="URB40" s="56"/>
      <c r="URC40" s="56"/>
      <c r="URD40" s="56"/>
      <c r="URE40" s="56"/>
      <c r="URF40" s="56"/>
      <c r="URG40" s="56"/>
      <c r="URH40" s="56"/>
      <c r="URI40" s="56"/>
      <c r="URJ40" s="56"/>
      <c r="URK40" s="56"/>
      <c r="URL40" s="56"/>
      <c r="URM40" s="56"/>
      <c r="URN40" s="56"/>
      <c r="URO40" s="56"/>
      <c r="URP40" s="56"/>
      <c r="URQ40" s="56"/>
      <c r="URR40" s="56"/>
      <c r="URS40" s="56"/>
      <c r="URT40" s="56"/>
      <c r="URU40" s="56"/>
      <c r="URV40" s="56"/>
      <c r="URW40" s="56"/>
      <c r="URX40" s="56"/>
      <c r="URY40" s="56"/>
      <c r="URZ40" s="56"/>
      <c r="USA40" s="56"/>
      <c r="USB40" s="56"/>
      <c r="USC40" s="56"/>
      <c r="USD40" s="56"/>
      <c r="USE40" s="56"/>
      <c r="USF40" s="56"/>
      <c r="USG40" s="56"/>
      <c r="USH40" s="56"/>
      <c r="USI40" s="56"/>
      <c r="USJ40" s="56"/>
      <c r="USK40" s="56"/>
      <c r="USL40" s="56"/>
      <c r="USM40" s="56"/>
      <c r="USN40" s="56"/>
      <c r="USO40" s="56"/>
      <c r="USP40" s="56"/>
      <c r="USQ40" s="56"/>
      <c r="USR40" s="56"/>
      <c r="USS40" s="56"/>
      <c r="UST40" s="56"/>
      <c r="USU40" s="56"/>
      <c r="USV40" s="56"/>
      <c r="USW40" s="56"/>
      <c r="USX40" s="56"/>
      <c r="USY40" s="56"/>
      <c r="USZ40" s="56"/>
      <c r="UTA40" s="56"/>
      <c r="UTB40" s="56"/>
      <c r="UTC40" s="56"/>
      <c r="UTD40" s="56"/>
      <c r="UTE40" s="56"/>
      <c r="UTF40" s="56"/>
      <c r="UTG40" s="56"/>
      <c r="UTH40" s="56"/>
      <c r="UTI40" s="56"/>
      <c r="UTJ40" s="56"/>
      <c r="UTK40" s="56"/>
      <c r="UTL40" s="56"/>
      <c r="UTM40" s="56"/>
      <c r="UTN40" s="56"/>
      <c r="UTO40" s="56"/>
      <c r="UTP40" s="56"/>
      <c r="UTQ40" s="56"/>
      <c r="UTR40" s="56"/>
      <c r="UTS40" s="56"/>
      <c r="UTT40" s="56"/>
      <c r="UTU40" s="56"/>
      <c r="UTV40" s="56"/>
      <c r="UTW40" s="56"/>
      <c r="UTX40" s="56"/>
      <c r="UTY40" s="56"/>
      <c r="UTZ40" s="56"/>
      <c r="UUA40" s="56"/>
      <c r="UUB40" s="56"/>
      <c r="UUC40" s="56"/>
      <c r="UUD40" s="56"/>
      <c r="UUE40" s="56"/>
      <c r="UUF40" s="56"/>
      <c r="UUG40" s="56"/>
      <c r="UUH40" s="56"/>
      <c r="UUI40" s="56"/>
      <c r="UUJ40" s="56"/>
      <c r="UUK40" s="56"/>
      <c r="UUL40" s="56"/>
      <c r="UUM40" s="56"/>
      <c r="UUN40" s="56"/>
      <c r="UUO40" s="56"/>
      <c r="UUP40" s="56"/>
      <c r="UUQ40" s="56"/>
      <c r="UUR40" s="56"/>
      <c r="UUS40" s="56"/>
      <c r="UUT40" s="56"/>
      <c r="UUU40" s="56"/>
      <c r="UUV40" s="56"/>
      <c r="UUW40" s="56"/>
      <c r="UUX40" s="56"/>
      <c r="UUY40" s="56"/>
      <c r="UUZ40" s="56"/>
      <c r="UVA40" s="56"/>
      <c r="UVB40" s="56"/>
      <c r="UVC40" s="56"/>
      <c r="UVD40" s="56"/>
      <c r="UVE40" s="56"/>
      <c r="UVF40" s="56"/>
      <c r="UVG40" s="56"/>
      <c r="UVH40" s="56"/>
      <c r="UVI40" s="56"/>
      <c r="UVJ40" s="56"/>
      <c r="UVK40" s="56"/>
      <c r="UVL40" s="56"/>
      <c r="UVM40" s="56"/>
      <c r="UVN40" s="56"/>
      <c r="UVO40" s="56"/>
      <c r="UVP40" s="56"/>
      <c r="UVQ40" s="56"/>
      <c r="UVR40" s="56"/>
      <c r="UVS40" s="56"/>
      <c r="UVT40" s="56"/>
      <c r="UVU40" s="56"/>
      <c r="UVV40" s="56"/>
      <c r="UVW40" s="56"/>
      <c r="UVX40" s="56"/>
      <c r="UVY40" s="56"/>
      <c r="UVZ40" s="56"/>
      <c r="UWA40" s="56"/>
      <c r="UWB40" s="56"/>
      <c r="UWC40" s="56"/>
      <c r="UWD40" s="56"/>
      <c r="UWE40" s="56"/>
      <c r="UWF40" s="56"/>
      <c r="UWG40" s="56"/>
      <c r="UWH40" s="56"/>
      <c r="UWI40" s="56"/>
      <c r="UWJ40" s="56"/>
      <c r="UWK40" s="56"/>
      <c r="UWL40" s="56"/>
      <c r="UWM40" s="56"/>
      <c r="UWN40" s="56"/>
      <c r="UWO40" s="56"/>
      <c r="UWP40" s="56"/>
      <c r="UWQ40" s="56"/>
      <c r="UWR40" s="56"/>
      <c r="UWS40" s="56"/>
      <c r="UWT40" s="56"/>
      <c r="UWU40" s="56"/>
      <c r="UWV40" s="56"/>
      <c r="UWW40" s="56"/>
      <c r="UWX40" s="56"/>
      <c r="UWY40" s="56"/>
      <c r="UWZ40" s="56"/>
      <c r="UXA40" s="56"/>
      <c r="UXB40" s="56"/>
      <c r="UXC40" s="56"/>
      <c r="UXD40" s="56"/>
      <c r="UXE40" s="56"/>
      <c r="UXF40" s="56"/>
      <c r="UXG40" s="56"/>
      <c r="UXH40" s="56"/>
      <c r="UXI40" s="56"/>
      <c r="UXJ40" s="56"/>
      <c r="UXK40" s="56"/>
      <c r="UXL40" s="56"/>
      <c r="UXM40" s="56"/>
      <c r="UXN40" s="56"/>
      <c r="UXO40" s="56"/>
      <c r="UXP40" s="56"/>
      <c r="UXQ40" s="56"/>
      <c r="UXR40" s="56"/>
      <c r="UXS40" s="56"/>
      <c r="UXT40" s="56"/>
      <c r="UXU40" s="56"/>
      <c r="UXV40" s="56"/>
      <c r="UXW40" s="56"/>
      <c r="UXX40" s="56"/>
      <c r="UXY40" s="56"/>
      <c r="UXZ40" s="56"/>
      <c r="UYA40" s="56"/>
      <c r="UYB40" s="56"/>
      <c r="UYC40" s="56"/>
      <c r="UYD40" s="56"/>
      <c r="UYE40" s="56"/>
      <c r="UYF40" s="56"/>
      <c r="UYG40" s="56"/>
      <c r="UYH40" s="56"/>
      <c r="UYI40" s="56"/>
      <c r="UYJ40" s="56"/>
      <c r="UYK40" s="56"/>
      <c r="UYL40" s="56"/>
      <c r="UYM40" s="56"/>
      <c r="UYN40" s="56"/>
      <c r="UYO40" s="56"/>
      <c r="UYP40" s="56"/>
      <c r="UYQ40" s="56"/>
      <c r="UYR40" s="56"/>
      <c r="UYS40" s="56"/>
      <c r="UYT40" s="56"/>
      <c r="UYU40" s="56"/>
      <c r="UYV40" s="56"/>
      <c r="UYW40" s="56"/>
      <c r="UYX40" s="56"/>
      <c r="UYY40" s="56"/>
      <c r="UYZ40" s="56"/>
      <c r="UZA40" s="56"/>
      <c r="UZB40" s="56"/>
      <c r="UZC40" s="56"/>
      <c r="UZD40" s="56"/>
      <c r="UZE40" s="56"/>
      <c r="UZF40" s="56"/>
      <c r="UZG40" s="56"/>
      <c r="UZH40" s="56"/>
      <c r="UZI40" s="56"/>
      <c r="UZJ40" s="56"/>
      <c r="UZK40" s="56"/>
      <c r="UZL40" s="56"/>
      <c r="UZM40" s="56"/>
      <c r="UZN40" s="56"/>
      <c r="UZO40" s="56"/>
      <c r="UZP40" s="56"/>
      <c r="UZQ40" s="56"/>
      <c r="UZR40" s="56"/>
      <c r="UZS40" s="56"/>
      <c r="UZT40" s="56"/>
      <c r="UZU40" s="56"/>
      <c r="UZV40" s="56"/>
      <c r="UZW40" s="56"/>
      <c r="UZX40" s="56"/>
      <c r="UZY40" s="56"/>
      <c r="UZZ40" s="56"/>
      <c r="VAA40" s="56"/>
      <c r="VAB40" s="56"/>
      <c r="VAC40" s="56"/>
      <c r="VAD40" s="56"/>
      <c r="VAE40" s="56"/>
      <c r="VAF40" s="56"/>
      <c r="VAG40" s="56"/>
      <c r="VAH40" s="56"/>
      <c r="VAI40" s="56"/>
      <c r="VAJ40" s="56"/>
      <c r="VAK40" s="56"/>
      <c r="VAL40" s="56"/>
      <c r="VAM40" s="56"/>
      <c r="VAN40" s="56"/>
      <c r="VAO40" s="56"/>
      <c r="VAP40" s="56"/>
      <c r="VAQ40" s="56"/>
      <c r="VAR40" s="56"/>
      <c r="VAS40" s="56"/>
      <c r="VAT40" s="56"/>
      <c r="VAU40" s="56"/>
      <c r="VAV40" s="56"/>
      <c r="VAW40" s="56"/>
      <c r="VAX40" s="56"/>
      <c r="VAY40" s="56"/>
      <c r="VAZ40" s="56"/>
      <c r="VBA40" s="56"/>
      <c r="VBB40" s="56"/>
      <c r="VBC40" s="56"/>
      <c r="VBD40" s="56"/>
      <c r="VBE40" s="56"/>
      <c r="VBF40" s="56"/>
      <c r="VBG40" s="56"/>
      <c r="VBH40" s="56"/>
      <c r="VBI40" s="56"/>
      <c r="VBJ40" s="56"/>
      <c r="VBK40" s="56"/>
      <c r="VBL40" s="56"/>
      <c r="VBM40" s="56"/>
      <c r="VBN40" s="56"/>
      <c r="VBO40" s="56"/>
      <c r="VBP40" s="56"/>
      <c r="VBQ40" s="56"/>
      <c r="VBR40" s="56"/>
      <c r="VBS40" s="56"/>
      <c r="VBT40" s="56"/>
      <c r="VBU40" s="56"/>
      <c r="VBV40" s="56"/>
      <c r="VBW40" s="56"/>
      <c r="VBX40" s="56"/>
      <c r="VBY40" s="56"/>
      <c r="VBZ40" s="56"/>
      <c r="VCA40" s="56"/>
      <c r="VCB40" s="56"/>
      <c r="VCC40" s="56"/>
      <c r="VCD40" s="56"/>
      <c r="VCE40" s="56"/>
      <c r="VCF40" s="56"/>
      <c r="VCG40" s="56"/>
      <c r="VCH40" s="56"/>
      <c r="VCI40" s="56"/>
      <c r="VCJ40" s="56"/>
      <c r="VCK40" s="56"/>
      <c r="VCL40" s="56"/>
      <c r="VCM40" s="56"/>
      <c r="VCN40" s="56"/>
      <c r="VCO40" s="56"/>
      <c r="VCP40" s="56"/>
      <c r="VCQ40" s="56"/>
      <c r="VCR40" s="56"/>
      <c r="VCS40" s="56"/>
      <c r="VCT40" s="56"/>
      <c r="VCU40" s="56"/>
      <c r="VCV40" s="56"/>
      <c r="VCW40" s="56"/>
      <c r="VCX40" s="56"/>
      <c r="VCY40" s="56"/>
      <c r="VCZ40" s="56"/>
      <c r="VDA40" s="56"/>
      <c r="VDB40" s="56"/>
      <c r="VDC40" s="56"/>
      <c r="VDD40" s="56"/>
      <c r="VDE40" s="56"/>
      <c r="VDF40" s="56"/>
      <c r="VDG40" s="56"/>
      <c r="VDH40" s="56"/>
      <c r="VDI40" s="56"/>
      <c r="VDJ40" s="56"/>
      <c r="VDK40" s="56"/>
      <c r="VDL40" s="56"/>
      <c r="VDM40" s="56"/>
      <c r="VDN40" s="56"/>
      <c r="VDO40" s="56"/>
      <c r="VDP40" s="56"/>
      <c r="VDQ40" s="56"/>
      <c r="VDR40" s="56"/>
      <c r="VDS40" s="56"/>
      <c r="VDT40" s="56"/>
      <c r="VDU40" s="56"/>
      <c r="VDV40" s="56"/>
      <c r="VDW40" s="56"/>
      <c r="VDX40" s="56"/>
      <c r="VDY40" s="56"/>
      <c r="VDZ40" s="56"/>
      <c r="VEA40" s="56"/>
      <c r="VEB40" s="56"/>
      <c r="VEC40" s="56"/>
      <c r="VED40" s="56"/>
      <c r="VEE40" s="56"/>
      <c r="VEF40" s="56"/>
      <c r="VEG40" s="56"/>
      <c r="VEH40" s="56"/>
      <c r="VEI40" s="56"/>
      <c r="VEJ40" s="56"/>
      <c r="VEK40" s="56"/>
      <c r="VEL40" s="56"/>
      <c r="VEM40" s="56"/>
      <c r="VEN40" s="56"/>
      <c r="VEO40" s="56"/>
      <c r="VEP40" s="56"/>
      <c r="VEQ40" s="56"/>
      <c r="VER40" s="56"/>
      <c r="VES40" s="56"/>
      <c r="VET40" s="56"/>
      <c r="VEU40" s="56"/>
      <c r="VEV40" s="56"/>
      <c r="VEW40" s="56"/>
      <c r="VEX40" s="56"/>
      <c r="VEY40" s="56"/>
      <c r="VEZ40" s="56"/>
      <c r="VFA40" s="56"/>
      <c r="VFB40" s="56"/>
      <c r="VFC40" s="56"/>
      <c r="VFD40" s="56"/>
      <c r="VFE40" s="56"/>
      <c r="VFF40" s="56"/>
      <c r="VFG40" s="56"/>
      <c r="VFH40" s="56"/>
      <c r="VFI40" s="56"/>
      <c r="VFJ40" s="56"/>
      <c r="VFK40" s="56"/>
      <c r="VFL40" s="56"/>
      <c r="VFM40" s="56"/>
      <c r="VFN40" s="56"/>
      <c r="VFO40" s="56"/>
      <c r="VFP40" s="56"/>
      <c r="VFQ40" s="56"/>
      <c r="VFR40" s="56"/>
      <c r="VFS40" s="56"/>
      <c r="VFT40" s="56"/>
      <c r="VFU40" s="56"/>
      <c r="VFV40" s="56"/>
      <c r="VFW40" s="56"/>
      <c r="VFX40" s="56"/>
      <c r="VFY40" s="56"/>
      <c r="VFZ40" s="56"/>
      <c r="VGA40" s="56"/>
      <c r="VGB40" s="56"/>
      <c r="VGC40" s="56"/>
      <c r="VGD40" s="56"/>
      <c r="VGE40" s="56"/>
      <c r="VGF40" s="56"/>
      <c r="VGG40" s="56"/>
      <c r="VGH40" s="56"/>
      <c r="VGI40" s="56"/>
      <c r="VGJ40" s="56"/>
      <c r="VGK40" s="56"/>
      <c r="VGL40" s="56"/>
      <c r="VGM40" s="56"/>
      <c r="VGN40" s="56"/>
      <c r="VGO40" s="56"/>
      <c r="VGP40" s="56"/>
      <c r="VGQ40" s="56"/>
      <c r="VGR40" s="56"/>
      <c r="VGS40" s="56"/>
      <c r="VGT40" s="56"/>
      <c r="VGU40" s="56"/>
      <c r="VGV40" s="56"/>
      <c r="VGW40" s="56"/>
      <c r="VGX40" s="56"/>
      <c r="VGY40" s="56"/>
      <c r="VGZ40" s="56"/>
      <c r="VHA40" s="56"/>
      <c r="VHB40" s="56"/>
      <c r="VHC40" s="56"/>
      <c r="VHD40" s="56"/>
      <c r="VHE40" s="56"/>
      <c r="VHF40" s="56"/>
      <c r="VHG40" s="56"/>
      <c r="VHH40" s="56"/>
      <c r="VHI40" s="56"/>
      <c r="VHJ40" s="56"/>
      <c r="VHK40" s="56"/>
      <c r="VHL40" s="56"/>
      <c r="VHM40" s="56"/>
      <c r="VHN40" s="56"/>
      <c r="VHO40" s="56"/>
      <c r="VHP40" s="56"/>
      <c r="VHQ40" s="56"/>
      <c r="VHR40" s="56"/>
      <c r="VHS40" s="56"/>
      <c r="VHT40" s="56"/>
      <c r="VHU40" s="56"/>
      <c r="VHV40" s="56"/>
      <c r="VHW40" s="56"/>
      <c r="VHX40" s="56"/>
      <c r="VHY40" s="56"/>
      <c r="VHZ40" s="56"/>
      <c r="VIA40" s="56"/>
      <c r="VIB40" s="56"/>
      <c r="VIC40" s="56"/>
      <c r="VID40" s="56"/>
      <c r="VIE40" s="56"/>
      <c r="VIF40" s="56"/>
      <c r="VIG40" s="56"/>
      <c r="VIH40" s="56"/>
      <c r="VII40" s="56"/>
      <c r="VIJ40" s="56"/>
      <c r="VIK40" s="56"/>
      <c r="VIL40" s="56"/>
      <c r="VIM40" s="56"/>
      <c r="VIN40" s="56"/>
      <c r="VIO40" s="56"/>
      <c r="VIP40" s="56"/>
      <c r="VIQ40" s="56"/>
      <c r="VIR40" s="56"/>
      <c r="VIS40" s="56"/>
      <c r="VIT40" s="56"/>
      <c r="VIU40" s="56"/>
      <c r="VIV40" s="56"/>
      <c r="VIW40" s="56"/>
      <c r="VIX40" s="56"/>
      <c r="VIY40" s="56"/>
      <c r="VIZ40" s="56"/>
      <c r="VJA40" s="56"/>
      <c r="VJB40" s="56"/>
      <c r="VJC40" s="56"/>
      <c r="VJD40" s="56"/>
      <c r="VJE40" s="56"/>
      <c r="VJF40" s="56"/>
      <c r="VJG40" s="56"/>
      <c r="VJH40" s="56"/>
      <c r="VJI40" s="56"/>
      <c r="VJJ40" s="56"/>
      <c r="VJK40" s="56"/>
      <c r="VJL40" s="56"/>
      <c r="VJM40" s="56"/>
      <c r="VJN40" s="56"/>
      <c r="VJO40" s="56"/>
      <c r="VJP40" s="56"/>
      <c r="VJQ40" s="56"/>
      <c r="VJR40" s="56"/>
      <c r="VJS40" s="56"/>
      <c r="VJT40" s="56"/>
      <c r="VJU40" s="56"/>
      <c r="VJV40" s="56"/>
      <c r="VJW40" s="56"/>
      <c r="VJX40" s="56"/>
      <c r="VJY40" s="56"/>
      <c r="VJZ40" s="56"/>
      <c r="VKA40" s="56"/>
      <c r="VKB40" s="56"/>
      <c r="VKC40" s="56"/>
      <c r="VKD40" s="56"/>
      <c r="VKE40" s="56"/>
      <c r="VKF40" s="56"/>
      <c r="VKG40" s="56"/>
      <c r="VKH40" s="56"/>
      <c r="VKI40" s="56"/>
      <c r="VKJ40" s="56"/>
      <c r="VKK40" s="56"/>
      <c r="VKL40" s="56"/>
      <c r="VKM40" s="56"/>
      <c r="VKN40" s="56"/>
      <c r="VKO40" s="56"/>
      <c r="VKP40" s="56"/>
      <c r="VKQ40" s="56"/>
      <c r="VKR40" s="56"/>
      <c r="VKS40" s="56"/>
      <c r="VKT40" s="56"/>
      <c r="VKU40" s="56"/>
      <c r="VKV40" s="56"/>
      <c r="VKW40" s="56"/>
      <c r="VKX40" s="56"/>
      <c r="VKY40" s="56"/>
      <c r="VKZ40" s="56"/>
      <c r="VLA40" s="56"/>
      <c r="VLB40" s="56"/>
      <c r="VLC40" s="56"/>
      <c r="VLD40" s="56"/>
      <c r="VLE40" s="56"/>
      <c r="VLF40" s="56"/>
      <c r="VLG40" s="56"/>
      <c r="VLH40" s="56"/>
      <c r="VLI40" s="56"/>
      <c r="VLJ40" s="56"/>
      <c r="VLK40" s="56"/>
      <c r="VLL40" s="56"/>
      <c r="VLM40" s="56"/>
      <c r="VLN40" s="56"/>
      <c r="VLO40" s="56"/>
      <c r="VLP40" s="56"/>
      <c r="VLQ40" s="56"/>
      <c r="VLR40" s="56"/>
      <c r="VLS40" s="56"/>
      <c r="VLT40" s="56"/>
      <c r="VLU40" s="56"/>
      <c r="VLV40" s="56"/>
      <c r="VLW40" s="56"/>
      <c r="VLX40" s="56"/>
      <c r="VLY40" s="56"/>
      <c r="VLZ40" s="56"/>
      <c r="VMA40" s="56"/>
      <c r="VMB40" s="56"/>
      <c r="VMC40" s="56"/>
      <c r="VMD40" s="56"/>
      <c r="VME40" s="56"/>
      <c r="VMF40" s="56"/>
      <c r="VMG40" s="56"/>
      <c r="VMH40" s="56"/>
      <c r="VMI40" s="56"/>
      <c r="VMJ40" s="56"/>
      <c r="VMK40" s="56"/>
      <c r="VML40" s="56"/>
      <c r="VMM40" s="56"/>
      <c r="VMN40" s="56"/>
      <c r="VMO40" s="56"/>
      <c r="VMP40" s="56"/>
      <c r="VMQ40" s="56"/>
      <c r="VMR40" s="56"/>
      <c r="VMS40" s="56"/>
      <c r="VMT40" s="56"/>
      <c r="VMU40" s="56"/>
      <c r="VMV40" s="56"/>
      <c r="VMW40" s="56"/>
      <c r="VMX40" s="56"/>
      <c r="VMY40" s="56"/>
      <c r="VMZ40" s="56"/>
      <c r="VNA40" s="56"/>
      <c r="VNB40" s="56"/>
      <c r="VNC40" s="56"/>
      <c r="VND40" s="56"/>
      <c r="VNE40" s="56"/>
      <c r="VNF40" s="56"/>
      <c r="VNG40" s="56"/>
      <c r="VNH40" s="56"/>
      <c r="VNI40" s="56"/>
      <c r="VNJ40" s="56"/>
      <c r="VNK40" s="56"/>
      <c r="VNL40" s="56"/>
      <c r="VNM40" s="56"/>
      <c r="VNN40" s="56"/>
      <c r="VNO40" s="56"/>
      <c r="VNP40" s="56"/>
      <c r="VNQ40" s="56"/>
      <c r="VNR40" s="56"/>
      <c r="VNS40" s="56"/>
      <c r="VNT40" s="56"/>
      <c r="VNU40" s="56"/>
      <c r="VNV40" s="56"/>
      <c r="VNW40" s="56"/>
      <c r="VNX40" s="56"/>
      <c r="VNY40" s="56"/>
      <c r="VNZ40" s="56"/>
      <c r="VOA40" s="56"/>
      <c r="VOB40" s="56"/>
      <c r="VOC40" s="56"/>
      <c r="VOD40" s="56"/>
      <c r="VOE40" s="56"/>
      <c r="VOF40" s="56"/>
      <c r="VOG40" s="56"/>
      <c r="VOH40" s="56"/>
      <c r="VOI40" s="56"/>
      <c r="VOJ40" s="56"/>
      <c r="VOK40" s="56"/>
      <c r="VOL40" s="56"/>
      <c r="VOM40" s="56"/>
      <c r="VON40" s="56"/>
      <c r="VOO40" s="56"/>
      <c r="VOP40" s="56"/>
      <c r="VOQ40" s="56"/>
      <c r="VOR40" s="56"/>
      <c r="VOS40" s="56"/>
      <c r="VOT40" s="56"/>
      <c r="VOU40" s="56"/>
      <c r="VOV40" s="56"/>
      <c r="VOW40" s="56"/>
      <c r="VOX40" s="56"/>
      <c r="VOY40" s="56"/>
      <c r="VOZ40" s="56"/>
      <c r="VPA40" s="56"/>
      <c r="VPB40" s="56"/>
      <c r="VPC40" s="56"/>
      <c r="VPD40" s="56"/>
      <c r="VPE40" s="56"/>
      <c r="VPF40" s="56"/>
      <c r="VPG40" s="56"/>
      <c r="VPH40" s="56"/>
      <c r="VPI40" s="56"/>
      <c r="VPJ40" s="56"/>
      <c r="VPK40" s="56"/>
      <c r="VPL40" s="56"/>
      <c r="VPM40" s="56"/>
      <c r="VPN40" s="56"/>
      <c r="VPO40" s="56"/>
      <c r="VPP40" s="56"/>
      <c r="VPQ40" s="56"/>
      <c r="VPR40" s="56"/>
      <c r="VPS40" s="56"/>
      <c r="VPT40" s="56"/>
      <c r="VPU40" s="56"/>
      <c r="VPV40" s="56"/>
      <c r="VPW40" s="56"/>
      <c r="VPX40" s="56"/>
      <c r="VPY40" s="56"/>
      <c r="VPZ40" s="56"/>
      <c r="VQA40" s="56"/>
      <c r="VQB40" s="56"/>
      <c r="VQC40" s="56"/>
      <c r="VQD40" s="56"/>
      <c r="VQE40" s="56"/>
      <c r="VQF40" s="56"/>
      <c r="VQG40" s="56"/>
      <c r="VQH40" s="56"/>
      <c r="VQI40" s="56"/>
      <c r="VQJ40" s="56"/>
      <c r="VQK40" s="56"/>
      <c r="VQL40" s="56"/>
      <c r="VQM40" s="56"/>
      <c r="VQN40" s="56"/>
      <c r="VQO40" s="56"/>
      <c r="VQP40" s="56"/>
      <c r="VQQ40" s="56"/>
      <c r="VQR40" s="56"/>
      <c r="VQS40" s="56"/>
      <c r="VQT40" s="56"/>
      <c r="VQU40" s="56"/>
      <c r="VQV40" s="56"/>
      <c r="VQW40" s="56"/>
      <c r="VQX40" s="56"/>
      <c r="VQY40" s="56"/>
      <c r="VQZ40" s="56"/>
      <c r="VRA40" s="56"/>
      <c r="VRB40" s="56"/>
      <c r="VRC40" s="56"/>
      <c r="VRD40" s="56"/>
      <c r="VRE40" s="56"/>
      <c r="VRF40" s="56"/>
      <c r="VRG40" s="56"/>
      <c r="VRH40" s="56"/>
      <c r="VRI40" s="56"/>
      <c r="VRJ40" s="56"/>
      <c r="VRK40" s="56"/>
      <c r="VRL40" s="56"/>
      <c r="VRM40" s="56"/>
      <c r="VRN40" s="56"/>
      <c r="VRO40" s="56"/>
      <c r="VRP40" s="56"/>
      <c r="VRQ40" s="56"/>
      <c r="VRR40" s="56"/>
      <c r="VRS40" s="56"/>
      <c r="VRT40" s="56"/>
      <c r="VRU40" s="56"/>
      <c r="VRV40" s="56"/>
      <c r="VRW40" s="56"/>
      <c r="VRX40" s="56"/>
      <c r="VRY40" s="56"/>
      <c r="VRZ40" s="56"/>
      <c r="VSA40" s="56"/>
      <c r="VSB40" s="56"/>
      <c r="VSC40" s="56"/>
      <c r="VSD40" s="56"/>
      <c r="VSE40" s="56"/>
      <c r="VSF40" s="56"/>
      <c r="VSG40" s="56"/>
      <c r="VSH40" s="56"/>
      <c r="VSI40" s="56"/>
      <c r="VSJ40" s="56"/>
      <c r="VSK40" s="56"/>
      <c r="VSL40" s="56"/>
      <c r="VSM40" s="56"/>
      <c r="VSN40" s="56"/>
      <c r="VSO40" s="56"/>
      <c r="VSP40" s="56"/>
      <c r="VSQ40" s="56"/>
      <c r="VSR40" s="56"/>
      <c r="VSS40" s="56"/>
      <c r="VST40" s="56"/>
      <c r="VSU40" s="56"/>
      <c r="VSV40" s="56"/>
      <c r="VSW40" s="56"/>
      <c r="VSX40" s="56"/>
      <c r="VSY40" s="56"/>
      <c r="VSZ40" s="56"/>
      <c r="VTA40" s="56"/>
      <c r="VTB40" s="56"/>
      <c r="VTC40" s="56"/>
      <c r="VTD40" s="56"/>
      <c r="VTE40" s="56"/>
      <c r="VTF40" s="56"/>
      <c r="VTG40" s="56"/>
      <c r="VTH40" s="56"/>
      <c r="VTI40" s="56"/>
      <c r="VTJ40" s="56"/>
      <c r="VTK40" s="56"/>
      <c r="VTL40" s="56"/>
      <c r="VTM40" s="56"/>
      <c r="VTN40" s="56"/>
      <c r="VTO40" s="56"/>
      <c r="VTP40" s="56"/>
      <c r="VTQ40" s="56"/>
      <c r="VTR40" s="56"/>
      <c r="VTS40" s="56"/>
      <c r="VTT40" s="56"/>
      <c r="VTU40" s="56"/>
      <c r="VTV40" s="56"/>
      <c r="VTW40" s="56"/>
      <c r="VTX40" s="56"/>
      <c r="VTY40" s="56"/>
      <c r="VTZ40" s="56"/>
      <c r="VUA40" s="56"/>
      <c r="VUB40" s="56"/>
      <c r="VUC40" s="56"/>
      <c r="VUD40" s="56"/>
      <c r="VUE40" s="56"/>
      <c r="VUF40" s="56"/>
      <c r="VUG40" s="56"/>
      <c r="VUH40" s="56"/>
      <c r="VUI40" s="56"/>
      <c r="VUJ40" s="56"/>
      <c r="VUK40" s="56"/>
      <c r="VUL40" s="56"/>
      <c r="VUM40" s="56"/>
      <c r="VUN40" s="56"/>
      <c r="VUO40" s="56"/>
      <c r="VUP40" s="56"/>
      <c r="VUQ40" s="56"/>
      <c r="VUR40" s="56"/>
      <c r="VUS40" s="56"/>
      <c r="VUT40" s="56"/>
      <c r="VUU40" s="56"/>
      <c r="VUV40" s="56"/>
      <c r="VUW40" s="56"/>
      <c r="VUX40" s="56"/>
      <c r="VUY40" s="56"/>
      <c r="VUZ40" s="56"/>
      <c r="VVA40" s="56"/>
      <c r="VVB40" s="56"/>
      <c r="VVC40" s="56"/>
      <c r="VVD40" s="56"/>
      <c r="VVE40" s="56"/>
      <c r="VVF40" s="56"/>
      <c r="VVG40" s="56"/>
      <c r="VVH40" s="56"/>
      <c r="VVI40" s="56"/>
      <c r="VVJ40" s="56"/>
      <c r="VVK40" s="56"/>
      <c r="VVL40" s="56"/>
      <c r="VVM40" s="56"/>
      <c r="VVN40" s="56"/>
      <c r="VVO40" s="56"/>
      <c r="VVP40" s="56"/>
      <c r="VVQ40" s="56"/>
      <c r="VVR40" s="56"/>
      <c r="VVS40" s="56"/>
      <c r="VVT40" s="56"/>
      <c r="VVU40" s="56"/>
      <c r="VVV40" s="56"/>
      <c r="VVW40" s="56"/>
      <c r="VVX40" s="56"/>
      <c r="VVY40" s="56"/>
      <c r="VVZ40" s="56"/>
      <c r="VWA40" s="56"/>
      <c r="VWB40" s="56"/>
      <c r="VWC40" s="56"/>
      <c r="VWD40" s="56"/>
      <c r="VWE40" s="56"/>
      <c r="VWF40" s="56"/>
      <c r="VWG40" s="56"/>
      <c r="VWH40" s="56"/>
      <c r="VWI40" s="56"/>
      <c r="VWJ40" s="56"/>
      <c r="VWK40" s="56"/>
      <c r="VWL40" s="56"/>
      <c r="VWM40" s="56"/>
      <c r="VWN40" s="56"/>
      <c r="VWO40" s="56"/>
      <c r="VWP40" s="56"/>
      <c r="VWQ40" s="56"/>
      <c r="VWR40" s="56"/>
      <c r="VWS40" s="56"/>
      <c r="VWT40" s="56"/>
      <c r="VWU40" s="56"/>
      <c r="VWV40" s="56"/>
      <c r="VWW40" s="56"/>
      <c r="VWX40" s="56"/>
      <c r="VWY40" s="56"/>
      <c r="VWZ40" s="56"/>
      <c r="VXA40" s="56"/>
      <c r="VXB40" s="56"/>
      <c r="VXC40" s="56"/>
      <c r="VXD40" s="56"/>
      <c r="VXE40" s="56"/>
      <c r="VXF40" s="56"/>
      <c r="VXG40" s="56"/>
      <c r="VXH40" s="56"/>
      <c r="VXI40" s="56"/>
      <c r="VXJ40" s="56"/>
      <c r="VXK40" s="56"/>
      <c r="VXL40" s="56"/>
      <c r="VXM40" s="56"/>
      <c r="VXN40" s="56"/>
      <c r="VXO40" s="56"/>
      <c r="VXP40" s="56"/>
      <c r="VXQ40" s="56"/>
      <c r="VXR40" s="56"/>
      <c r="VXS40" s="56"/>
      <c r="VXT40" s="56"/>
      <c r="VXU40" s="56"/>
      <c r="VXV40" s="56"/>
      <c r="VXW40" s="56"/>
      <c r="VXX40" s="56"/>
      <c r="VXY40" s="56"/>
      <c r="VXZ40" s="56"/>
      <c r="VYA40" s="56"/>
      <c r="VYB40" s="56"/>
      <c r="VYC40" s="56"/>
      <c r="VYD40" s="56"/>
      <c r="VYE40" s="56"/>
      <c r="VYF40" s="56"/>
      <c r="VYG40" s="56"/>
      <c r="VYH40" s="56"/>
      <c r="VYI40" s="56"/>
      <c r="VYJ40" s="56"/>
      <c r="VYK40" s="56"/>
      <c r="VYL40" s="56"/>
      <c r="VYM40" s="56"/>
      <c r="VYN40" s="56"/>
      <c r="VYO40" s="56"/>
      <c r="VYP40" s="56"/>
      <c r="VYQ40" s="56"/>
      <c r="VYR40" s="56"/>
      <c r="VYS40" s="56"/>
      <c r="VYT40" s="56"/>
      <c r="VYU40" s="56"/>
      <c r="VYV40" s="56"/>
      <c r="VYW40" s="56"/>
      <c r="VYX40" s="56"/>
      <c r="VYY40" s="56"/>
      <c r="VYZ40" s="56"/>
      <c r="VZA40" s="56"/>
      <c r="VZB40" s="56"/>
      <c r="VZC40" s="56"/>
      <c r="VZD40" s="56"/>
      <c r="VZE40" s="56"/>
      <c r="VZF40" s="56"/>
      <c r="VZG40" s="56"/>
      <c r="VZH40" s="56"/>
      <c r="VZI40" s="56"/>
      <c r="VZJ40" s="56"/>
      <c r="VZK40" s="56"/>
      <c r="VZL40" s="56"/>
      <c r="VZM40" s="56"/>
      <c r="VZN40" s="56"/>
      <c r="VZO40" s="56"/>
      <c r="VZP40" s="56"/>
      <c r="VZQ40" s="56"/>
      <c r="VZR40" s="56"/>
      <c r="VZS40" s="56"/>
      <c r="VZT40" s="56"/>
      <c r="VZU40" s="56"/>
      <c r="VZV40" s="56"/>
      <c r="VZW40" s="56"/>
      <c r="VZX40" s="56"/>
      <c r="VZY40" s="56"/>
      <c r="VZZ40" s="56"/>
      <c r="WAA40" s="56"/>
      <c r="WAB40" s="56"/>
      <c r="WAC40" s="56"/>
      <c r="WAD40" s="56"/>
      <c r="WAE40" s="56"/>
      <c r="WAF40" s="56"/>
      <c r="WAG40" s="56"/>
      <c r="WAH40" s="56"/>
      <c r="WAI40" s="56"/>
      <c r="WAJ40" s="56"/>
      <c r="WAK40" s="56"/>
      <c r="WAL40" s="56"/>
      <c r="WAM40" s="56"/>
      <c r="WAN40" s="56"/>
      <c r="WAO40" s="56"/>
      <c r="WAP40" s="56"/>
      <c r="WAQ40" s="56"/>
      <c r="WAR40" s="56"/>
      <c r="WAS40" s="56"/>
      <c r="WAT40" s="56"/>
      <c r="WAU40" s="56"/>
      <c r="WAV40" s="56"/>
      <c r="WAW40" s="56"/>
      <c r="WAX40" s="56"/>
      <c r="WAY40" s="56"/>
      <c r="WAZ40" s="56"/>
      <c r="WBA40" s="56"/>
      <c r="WBB40" s="56"/>
      <c r="WBC40" s="56"/>
      <c r="WBD40" s="56"/>
      <c r="WBE40" s="56"/>
      <c r="WBF40" s="56"/>
      <c r="WBG40" s="56"/>
      <c r="WBH40" s="56"/>
      <c r="WBI40" s="56"/>
      <c r="WBJ40" s="56"/>
      <c r="WBK40" s="56"/>
      <c r="WBL40" s="56"/>
      <c r="WBM40" s="56"/>
      <c r="WBN40" s="56"/>
      <c r="WBO40" s="56"/>
      <c r="WBP40" s="56"/>
      <c r="WBQ40" s="56"/>
      <c r="WBR40" s="56"/>
      <c r="WBS40" s="56"/>
      <c r="WBT40" s="56"/>
      <c r="WBU40" s="56"/>
      <c r="WBV40" s="56"/>
      <c r="WBW40" s="56"/>
      <c r="WBX40" s="56"/>
      <c r="WBY40" s="56"/>
      <c r="WBZ40" s="56"/>
      <c r="WCA40" s="56"/>
      <c r="WCB40" s="56"/>
      <c r="WCC40" s="56"/>
      <c r="WCD40" s="56"/>
      <c r="WCE40" s="56"/>
      <c r="WCF40" s="56"/>
      <c r="WCG40" s="56"/>
      <c r="WCH40" s="56"/>
      <c r="WCI40" s="56"/>
      <c r="WCJ40" s="56"/>
      <c r="WCK40" s="56"/>
      <c r="WCL40" s="56"/>
      <c r="WCM40" s="56"/>
      <c r="WCN40" s="56"/>
      <c r="WCO40" s="56"/>
      <c r="WCP40" s="56"/>
      <c r="WCQ40" s="56"/>
      <c r="WCR40" s="56"/>
      <c r="WCS40" s="56"/>
      <c r="WCT40" s="56"/>
      <c r="WCU40" s="56"/>
      <c r="WCV40" s="56"/>
      <c r="WCW40" s="56"/>
      <c r="WCX40" s="56"/>
      <c r="WCY40" s="56"/>
      <c r="WCZ40" s="56"/>
      <c r="WDA40" s="56"/>
      <c r="WDB40" s="56"/>
      <c r="WDC40" s="56"/>
      <c r="WDD40" s="56"/>
      <c r="WDE40" s="56"/>
      <c r="WDF40" s="56"/>
      <c r="WDG40" s="56"/>
      <c r="WDH40" s="56"/>
      <c r="WDI40" s="56"/>
      <c r="WDJ40" s="56"/>
      <c r="WDK40" s="56"/>
      <c r="WDL40" s="56"/>
      <c r="WDM40" s="56"/>
      <c r="WDN40" s="56"/>
      <c r="WDO40" s="56"/>
      <c r="WDP40" s="56"/>
      <c r="WDQ40" s="56"/>
      <c r="WDR40" s="56"/>
      <c r="WDS40" s="56"/>
      <c r="WDT40" s="56"/>
      <c r="WDU40" s="56"/>
      <c r="WDV40" s="56"/>
      <c r="WDW40" s="56"/>
      <c r="WDX40" s="56"/>
      <c r="WDY40" s="56"/>
      <c r="WDZ40" s="56"/>
      <c r="WEA40" s="56"/>
      <c r="WEB40" s="56"/>
      <c r="WEC40" s="56"/>
      <c r="WED40" s="56"/>
      <c r="WEE40" s="56"/>
      <c r="WEF40" s="56"/>
      <c r="WEG40" s="56"/>
      <c r="WEH40" s="56"/>
      <c r="WEI40" s="56"/>
      <c r="WEJ40" s="56"/>
      <c r="WEK40" s="56"/>
      <c r="WEL40" s="56"/>
      <c r="WEM40" s="56"/>
      <c r="WEN40" s="56"/>
      <c r="WEO40" s="56"/>
      <c r="WEP40" s="56"/>
      <c r="WEQ40" s="56"/>
      <c r="WER40" s="56"/>
      <c r="WES40" s="56"/>
      <c r="WET40" s="56"/>
      <c r="WEU40" s="56"/>
      <c r="WEV40" s="56"/>
      <c r="WEW40" s="56"/>
      <c r="WEX40" s="56"/>
      <c r="WEY40" s="56"/>
      <c r="WEZ40" s="56"/>
      <c r="WFA40" s="56"/>
      <c r="WFB40" s="56"/>
      <c r="WFC40" s="56"/>
      <c r="WFD40" s="56"/>
      <c r="WFE40" s="56"/>
      <c r="WFF40" s="56"/>
      <c r="WFG40" s="56"/>
      <c r="WFH40" s="56"/>
      <c r="WFI40" s="56"/>
      <c r="WFJ40" s="56"/>
      <c r="WFK40" s="56"/>
      <c r="WFL40" s="56"/>
      <c r="WFM40" s="56"/>
      <c r="WFN40" s="56"/>
      <c r="WFO40" s="56"/>
      <c r="WFP40" s="56"/>
      <c r="WFQ40" s="56"/>
      <c r="WFR40" s="56"/>
      <c r="WFS40" s="56"/>
      <c r="WFT40" s="56"/>
      <c r="WFU40" s="56"/>
      <c r="WFV40" s="56"/>
      <c r="WFW40" s="56"/>
      <c r="WFX40" s="56"/>
      <c r="WFY40" s="56"/>
      <c r="WFZ40" s="56"/>
      <c r="WGA40" s="56"/>
      <c r="WGB40" s="56"/>
      <c r="WGC40" s="56"/>
      <c r="WGD40" s="56"/>
      <c r="WGE40" s="56"/>
      <c r="WGF40" s="56"/>
      <c r="WGG40" s="56"/>
      <c r="WGH40" s="56"/>
      <c r="WGI40" s="56"/>
      <c r="WGJ40" s="56"/>
      <c r="WGK40" s="56"/>
      <c r="WGL40" s="56"/>
      <c r="WGM40" s="56"/>
      <c r="WGN40" s="56"/>
      <c r="WGO40" s="56"/>
      <c r="WGP40" s="56"/>
      <c r="WGQ40" s="56"/>
      <c r="WGR40" s="56"/>
      <c r="WGS40" s="56"/>
      <c r="WGT40" s="56"/>
      <c r="WGU40" s="56"/>
      <c r="WGV40" s="56"/>
      <c r="WGW40" s="56"/>
      <c r="WGX40" s="56"/>
      <c r="WGY40" s="56"/>
      <c r="WGZ40" s="56"/>
      <c r="WHA40" s="56"/>
      <c r="WHB40" s="56"/>
      <c r="WHC40" s="56"/>
      <c r="WHD40" s="56"/>
      <c r="WHE40" s="56"/>
      <c r="WHF40" s="56"/>
      <c r="WHG40" s="56"/>
      <c r="WHH40" s="56"/>
      <c r="WHI40" s="56"/>
      <c r="WHJ40" s="56"/>
      <c r="WHK40" s="56"/>
      <c r="WHL40" s="56"/>
      <c r="WHM40" s="56"/>
      <c r="WHN40" s="56"/>
      <c r="WHO40" s="56"/>
      <c r="WHP40" s="56"/>
      <c r="WHQ40" s="56"/>
      <c r="WHR40" s="56"/>
      <c r="WHS40" s="56"/>
      <c r="WHT40" s="56"/>
      <c r="WHU40" s="56"/>
      <c r="WHV40" s="56"/>
      <c r="WHW40" s="56"/>
      <c r="WHX40" s="56"/>
      <c r="WHY40" s="56"/>
      <c r="WHZ40" s="56"/>
      <c r="WIA40" s="56"/>
      <c r="WIB40" s="56"/>
      <c r="WIC40" s="56"/>
      <c r="WID40" s="56"/>
      <c r="WIE40" s="56"/>
      <c r="WIF40" s="56"/>
      <c r="WIG40" s="56"/>
      <c r="WIH40" s="56"/>
      <c r="WII40" s="56"/>
      <c r="WIJ40" s="56"/>
      <c r="WIK40" s="56"/>
      <c r="WIL40" s="56"/>
      <c r="WIM40" s="56"/>
      <c r="WIN40" s="56"/>
      <c r="WIO40" s="56"/>
      <c r="WIP40" s="56"/>
      <c r="WIQ40" s="56"/>
      <c r="WIR40" s="56"/>
      <c r="WIS40" s="56"/>
      <c r="WIT40" s="56"/>
      <c r="WIU40" s="56"/>
      <c r="WIV40" s="56"/>
      <c r="WIW40" s="56"/>
      <c r="WIX40" s="56"/>
      <c r="WIY40" s="56"/>
      <c r="WIZ40" s="56"/>
      <c r="WJA40" s="56"/>
      <c r="WJB40" s="56"/>
      <c r="WJC40" s="56"/>
      <c r="WJD40" s="56"/>
      <c r="WJE40" s="56"/>
      <c r="WJF40" s="56"/>
      <c r="WJG40" s="56"/>
      <c r="WJH40" s="56"/>
      <c r="WJI40" s="56"/>
      <c r="WJJ40" s="56"/>
      <c r="WJK40" s="56"/>
      <c r="WJL40" s="56"/>
      <c r="WJM40" s="56"/>
      <c r="WJN40" s="56"/>
      <c r="WJO40" s="56"/>
      <c r="WJP40" s="56"/>
      <c r="WJQ40" s="56"/>
      <c r="WJR40" s="56"/>
      <c r="WJS40" s="56"/>
      <c r="WJT40" s="56"/>
      <c r="WJU40" s="56"/>
      <c r="WJV40" s="56"/>
      <c r="WJW40" s="56"/>
      <c r="WJX40" s="56"/>
      <c r="WJY40" s="56"/>
      <c r="WJZ40" s="56"/>
      <c r="WKA40" s="56"/>
      <c r="WKB40" s="56"/>
      <c r="WKC40" s="56"/>
      <c r="WKD40" s="56"/>
      <c r="WKE40" s="56"/>
      <c r="WKF40" s="56"/>
      <c r="WKG40" s="56"/>
      <c r="WKH40" s="56"/>
      <c r="WKI40" s="56"/>
      <c r="WKJ40" s="56"/>
      <c r="WKK40" s="56"/>
      <c r="WKL40" s="56"/>
      <c r="WKM40" s="56"/>
      <c r="WKN40" s="56"/>
      <c r="WKO40" s="56"/>
      <c r="WKP40" s="56"/>
      <c r="WKQ40" s="56"/>
      <c r="WKR40" s="56"/>
      <c r="WKS40" s="56"/>
      <c r="WKT40" s="56"/>
      <c r="WKU40" s="56"/>
      <c r="WKV40" s="56"/>
      <c r="WKW40" s="56"/>
      <c r="WKX40" s="56"/>
      <c r="WKY40" s="56"/>
      <c r="WKZ40" s="56"/>
      <c r="WLA40" s="56"/>
      <c r="WLB40" s="56"/>
      <c r="WLC40" s="56"/>
      <c r="WLD40" s="56"/>
      <c r="WLE40" s="56"/>
      <c r="WLF40" s="56"/>
      <c r="WLG40" s="56"/>
      <c r="WLH40" s="56"/>
      <c r="WLI40" s="56"/>
      <c r="WLJ40" s="56"/>
      <c r="WLK40" s="56"/>
      <c r="WLL40" s="56"/>
      <c r="WLM40" s="56"/>
      <c r="WLN40" s="56"/>
      <c r="WLO40" s="56"/>
      <c r="WLP40" s="56"/>
      <c r="WLQ40" s="56"/>
      <c r="WLR40" s="56"/>
      <c r="WLS40" s="56"/>
      <c r="WLT40" s="56"/>
      <c r="WLU40" s="56"/>
      <c r="WLV40" s="56"/>
      <c r="WLW40" s="56"/>
      <c r="WLX40" s="56"/>
      <c r="WLY40" s="56"/>
      <c r="WLZ40" s="56"/>
      <c r="WMA40" s="56"/>
      <c r="WMB40" s="56"/>
      <c r="WMC40" s="56"/>
      <c r="WMD40" s="56"/>
      <c r="WME40" s="56"/>
      <c r="WMF40" s="56"/>
      <c r="WMG40" s="56"/>
      <c r="WMH40" s="56"/>
      <c r="WMI40" s="56"/>
      <c r="WMJ40" s="56"/>
      <c r="WMK40" s="56"/>
      <c r="WML40" s="56"/>
      <c r="WMM40" s="56"/>
      <c r="WMN40" s="56"/>
      <c r="WMO40" s="56"/>
      <c r="WMP40" s="56"/>
      <c r="WMQ40" s="56"/>
      <c r="WMR40" s="56"/>
      <c r="WMS40" s="56"/>
      <c r="WMT40" s="56"/>
      <c r="WMU40" s="56"/>
      <c r="WMV40" s="56"/>
      <c r="WMW40" s="56"/>
      <c r="WMX40" s="56"/>
      <c r="WMY40" s="56"/>
      <c r="WMZ40" s="56"/>
      <c r="WNA40" s="56"/>
      <c r="WNB40" s="56"/>
      <c r="WNC40" s="56"/>
      <c r="WND40" s="56"/>
      <c r="WNE40" s="56"/>
      <c r="WNF40" s="56"/>
      <c r="WNG40" s="56"/>
      <c r="WNH40" s="56"/>
      <c r="WNI40" s="56"/>
      <c r="WNJ40" s="56"/>
      <c r="WNK40" s="56"/>
      <c r="WNL40" s="56"/>
      <c r="WNM40" s="56"/>
      <c r="WNN40" s="56"/>
      <c r="WNO40" s="56"/>
      <c r="WNP40" s="56"/>
      <c r="WNQ40" s="56"/>
      <c r="WNR40" s="56"/>
      <c r="WNS40" s="56"/>
      <c r="WNT40" s="56"/>
      <c r="WNU40" s="56"/>
      <c r="WNV40" s="56"/>
      <c r="WNW40" s="56"/>
      <c r="WNX40" s="56"/>
      <c r="WNY40" s="56"/>
      <c r="WNZ40" s="56"/>
      <c r="WOA40" s="56"/>
      <c r="WOB40" s="56"/>
      <c r="WOC40" s="56"/>
      <c r="WOD40" s="56"/>
      <c r="WOE40" s="56"/>
      <c r="WOF40" s="56"/>
      <c r="WOG40" s="56"/>
      <c r="WOH40" s="56"/>
      <c r="WOI40" s="56"/>
      <c r="WOJ40" s="56"/>
      <c r="WOK40" s="56"/>
      <c r="WOL40" s="56"/>
      <c r="WOM40" s="56"/>
      <c r="WON40" s="56"/>
      <c r="WOO40" s="56"/>
      <c r="WOP40" s="56"/>
      <c r="WOQ40" s="56"/>
      <c r="WOR40" s="56"/>
      <c r="WOS40" s="56"/>
      <c r="WOT40" s="56"/>
      <c r="WOU40" s="56"/>
      <c r="WOV40" s="56"/>
      <c r="WOW40" s="56"/>
      <c r="WOX40" s="56"/>
      <c r="WOY40" s="56"/>
      <c r="WOZ40" s="56"/>
      <c r="WPA40" s="56"/>
      <c r="WPB40" s="56"/>
      <c r="WPC40" s="56"/>
      <c r="WPD40" s="56"/>
      <c r="WPE40" s="56"/>
      <c r="WPF40" s="56"/>
      <c r="WPG40" s="56"/>
      <c r="WPH40" s="56"/>
      <c r="WPI40" s="56"/>
      <c r="WPJ40" s="56"/>
      <c r="WPK40" s="56"/>
      <c r="WPL40" s="56"/>
      <c r="WPM40" s="56"/>
      <c r="WPN40" s="56"/>
      <c r="WPO40" s="56"/>
      <c r="WPP40" s="56"/>
      <c r="WPQ40" s="56"/>
      <c r="WPR40" s="56"/>
      <c r="WPS40" s="56"/>
      <c r="WPT40" s="56"/>
      <c r="WPU40" s="56"/>
      <c r="WPV40" s="56"/>
      <c r="WPW40" s="56"/>
      <c r="WPX40" s="56"/>
      <c r="WPY40" s="56"/>
      <c r="WPZ40" s="56"/>
      <c r="WQA40" s="56"/>
      <c r="WQB40" s="56"/>
      <c r="WQC40" s="56"/>
      <c r="WQD40" s="56"/>
      <c r="WQE40" s="56"/>
      <c r="WQF40" s="56"/>
      <c r="WQG40" s="56"/>
      <c r="WQH40" s="56"/>
      <c r="WQI40" s="56"/>
      <c r="WQJ40" s="56"/>
      <c r="WQK40" s="56"/>
      <c r="WQL40" s="56"/>
      <c r="WQM40" s="56"/>
      <c r="WQN40" s="56"/>
      <c r="WQO40" s="56"/>
      <c r="WQP40" s="56"/>
      <c r="WQQ40" s="56"/>
      <c r="WQR40" s="56"/>
      <c r="WQS40" s="56"/>
      <c r="WQT40" s="56"/>
      <c r="WQU40" s="56"/>
      <c r="WQV40" s="56"/>
      <c r="WQW40" s="56"/>
      <c r="WQX40" s="56"/>
      <c r="WQY40" s="56"/>
      <c r="WQZ40" s="56"/>
      <c r="WRA40" s="56"/>
      <c r="WRB40" s="56"/>
      <c r="WRC40" s="56"/>
      <c r="WRD40" s="56"/>
      <c r="WRE40" s="56"/>
      <c r="WRF40" s="56"/>
      <c r="WRG40" s="56"/>
      <c r="WRH40" s="56"/>
      <c r="WRI40" s="56"/>
      <c r="WRJ40" s="56"/>
      <c r="WRK40" s="56"/>
      <c r="WRL40" s="56"/>
      <c r="WRM40" s="56"/>
      <c r="WRN40" s="56"/>
      <c r="WRO40" s="56"/>
      <c r="WRP40" s="56"/>
      <c r="WRQ40" s="56"/>
      <c r="WRR40" s="56"/>
      <c r="WRS40" s="56"/>
      <c r="WRT40" s="56"/>
      <c r="WRU40" s="56"/>
      <c r="WRV40" s="56"/>
      <c r="WRW40" s="56"/>
      <c r="WRX40" s="56"/>
      <c r="WRY40" s="56"/>
      <c r="WRZ40" s="56"/>
      <c r="WSA40" s="56"/>
      <c r="WSB40" s="56"/>
      <c r="WSC40" s="56"/>
      <c r="WSD40" s="56"/>
      <c r="WSE40" s="56"/>
      <c r="WSF40" s="56"/>
      <c r="WSG40" s="56"/>
      <c r="WSH40" s="56"/>
      <c r="WSI40" s="56"/>
      <c r="WSJ40" s="56"/>
      <c r="WSK40" s="56"/>
      <c r="WSL40" s="56"/>
      <c r="WSM40" s="56"/>
      <c r="WSN40" s="56"/>
      <c r="WSO40" s="56"/>
      <c r="WSP40" s="56"/>
      <c r="WSQ40" s="56"/>
      <c r="WSR40" s="56"/>
      <c r="WSS40" s="56"/>
      <c r="WST40" s="56"/>
      <c r="WSU40" s="56"/>
      <c r="WSV40" s="56"/>
      <c r="WSW40" s="56"/>
      <c r="WSX40" s="56"/>
      <c r="WSY40" s="56"/>
      <c r="WSZ40" s="56"/>
      <c r="WTA40" s="56"/>
      <c r="WTB40" s="56"/>
      <c r="WTC40" s="56"/>
      <c r="WTD40" s="56"/>
      <c r="WTE40" s="56"/>
      <c r="WTF40" s="56"/>
      <c r="WTG40" s="56"/>
      <c r="WTH40" s="56"/>
      <c r="WTI40" s="56"/>
      <c r="WTJ40" s="56"/>
      <c r="WTK40" s="56"/>
      <c r="WTL40" s="56"/>
      <c r="WTM40" s="56"/>
      <c r="WTN40" s="56"/>
      <c r="WTO40" s="56"/>
      <c r="WTP40" s="56"/>
      <c r="WTQ40" s="56"/>
      <c r="WTR40" s="56"/>
      <c r="WTS40" s="56"/>
      <c r="WTT40" s="56"/>
      <c r="WTU40" s="56"/>
      <c r="WTV40" s="56"/>
      <c r="WTW40" s="56"/>
      <c r="WTX40" s="56"/>
      <c r="WTY40" s="56"/>
      <c r="WTZ40" s="56"/>
      <c r="WUA40" s="56"/>
      <c r="WUB40" s="56"/>
      <c r="WUC40" s="56"/>
      <c r="WUD40" s="56"/>
      <c r="WUE40" s="56"/>
      <c r="WUF40" s="56"/>
      <c r="WUG40" s="56"/>
      <c r="WUH40" s="56"/>
      <c r="WUI40" s="56"/>
      <c r="WUJ40" s="56"/>
      <c r="WUK40" s="56"/>
      <c r="WUL40" s="56"/>
      <c r="WUM40" s="56"/>
      <c r="WUN40" s="56"/>
      <c r="WUO40" s="56"/>
      <c r="WUP40" s="56"/>
      <c r="WUQ40" s="56"/>
      <c r="WUR40" s="56"/>
      <c r="WUS40" s="56"/>
      <c r="WUT40" s="56"/>
      <c r="WUU40" s="56"/>
      <c r="WUV40" s="56"/>
      <c r="WUW40" s="56"/>
      <c r="WUX40" s="56"/>
      <c r="WUY40" s="56"/>
      <c r="WUZ40" s="56"/>
      <c r="WVA40" s="56"/>
      <c r="WVB40" s="56"/>
      <c r="WVC40" s="56"/>
      <c r="WVD40" s="56"/>
      <c r="WVE40" s="56"/>
      <c r="WVF40" s="56"/>
      <c r="WVG40" s="56"/>
      <c r="WVH40" s="56"/>
      <c r="WVI40" s="56"/>
      <c r="WVJ40" s="56"/>
      <c r="WVK40" s="56"/>
      <c r="WVL40" s="56"/>
      <c r="WVM40" s="56"/>
      <c r="WVN40" s="56"/>
      <c r="WVO40" s="56"/>
      <c r="WVP40" s="56"/>
      <c r="WVQ40" s="56"/>
      <c r="WVR40" s="56"/>
      <c r="WVS40" s="56"/>
      <c r="WVT40" s="56"/>
      <c r="WVU40" s="56"/>
      <c r="WVV40" s="56"/>
      <c r="WVW40" s="56"/>
      <c r="WVX40" s="56"/>
      <c r="WVY40" s="56"/>
      <c r="WVZ40" s="56"/>
      <c r="WWA40" s="56"/>
      <c r="WWB40" s="56"/>
      <c r="WWC40" s="56"/>
      <c r="WWD40" s="56"/>
      <c r="WWE40" s="56"/>
      <c r="WWF40" s="56"/>
      <c r="WWG40" s="56"/>
      <c r="WWH40" s="56"/>
      <c r="WWI40" s="56"/>
      <c r="WWJ40" s="56"/>
      <c r="WWK40" s="56"/>
      <c r="WWL40" s="56"/>
      <c r="WWM40" s="56"/>
      <c r="WWN40" s="56"/>
      <c r="WWO40" s="56"/>
      <c r="WWP40" s="56"/>
      <c r="WWQ40" s="56"/>
      <c r="WWR40" s="56"/>
      <c r="WWS40" s="56"/>
      <c r="WWT40" s="56"/>
      <c r="WWU40" s="56"/>
      <c r="WWV40" s="56"/>
      <c r="WWW40" s="56"/>
      <c r="WWX40" s="56"/>
      <c r="WWY40" s="56"/>
      <c r="WWZ40" s="56"/>
      <c r="WXA40" s="56"/>
      <c r="WXB40" s="56"/>
      <c r="WXC40" s="56"/>
      <c r="WXD40" s="56"/>
      <c r="WXE40" s="56"/>
      <c r="WXF40" s="56"/>
      <c r="WXG40" s="56"/>
      <c r="WXH40" s="56"/>
      <c r="WXI40" s="56"/>
      <c r="WXJ40" s="56"/>
      <c r="WXK40" s="56"/>
      <c r="WXL40" s="56"/>
      <c r="WXM40" s="56"/>
      <c r="WXN40" s="56"/>
      <c r="WXO40" s="56"/>
      <c r="WXP40" s="56"/>
      <c r="WXQ40" s="56"/>
      <c r="WXR40" s="56"/>
      <c r="WXS40" s="56"/>
      <c r="WXT40" s="56"/>
      <c r="WXU40" s="56"/>
      <c r="WXV40" s="56"/>
      <c r="WXW40" s="56"/>
      <c r="WXX40" s="56"/>
      <c r="WXY40" s="56"/>
      <c r="WXZ40" s="56"/>
      <c r="WYA40" s="56"/>
      <c r="WYB40" s="56"/>
      <c r="WYC40" s="56"/>
      <c r="WYD40" s="56"/>
      <c r="WYE40" s="56"/>
      <c r="WYF40" s="56"/>
      <c r="WYG40" s="56"/>
      <c r="WYH40" s="56"/>
      <c r="WYI40" s="56"/>
      <c r="WYJ40" s="56"/>
      <c r="WYK40" s="56"/>
      <c r="WYL40" s="56"/>
      <c r="WYM40" s="56"/>
      <c r="WYN40" s="56"/>
      <c r="WYO40" s="56"/>
      <c r="WYP40" s="56"/>
      <c r="WYQ40" s="56"/>
      <c r="WYR40" s="56"/>
      <c r="WYS40" s="56"/>
      <c r="WYT40" s="56"/>
      <c r="WYU40" s="56"/>
      <c r="WYV40" s="56"/>
      <c r="WYW40" s="56"/>
      <c r="WYX40" s="56"/>
      <c r="WYY40" s="56"/>
      <c r="WYZ40" s="56"/>
      <c r="WZA40" s="56"/>
      <c r="WZB40" s="56"/>
      <c r="WZC40" s="56"/>
      <c r="WZD40" s="56"/>
      <c r="WZE40" s="56"/>
      <c r="WZF40" s="56"/>
      <c r="WZG40" s="56"/>
      <c r="WZH40" s="56"/>
      <c r="WZI40" s="56"/>
      <c r="WZJ40" s="56"/>
      <c r="WZK40" s="56"/>
      <c r="WZL40" s="56"/>
      <c r="WZM40" s="56"/>
      <c r="WZN40" s="56"/>
      <c r="WZO40" s="56"/>
      <c r="WZP40" s="56"/>
      <c r="WZQ40" s="56"/>
      <c r="WZR40" s="56"/>
      <c r="WZS40" s="56"/>
      <c r="WZT40" s="56"/>
      <c r="WZU40" s="56"/>
      <c r="WZV40" s="56"/>
      <c r="WZW40" s="56"/>
      <c r="WZX40" s="56"/>
      <c r="WZY40" s="56"/>
      <c r="WZZ40" s="56"/>
      <c r="XAA40" s="56"/>
      <c r="XAB40" s="56"/>
      <c r="XAC40" s="56"/>
      <c r="XAD40" s="56"/>
      <c r="XAE40" s="56"/>
      <c r="XAF40" s="56"/>
      <c r="XAG40" s="56"/>
      <c r="XAH40" s="56"/>
      <c r="XAI40" s="56"/>
      <c r="XAJ40" s="56"/>
      <c r="XAK40" s="56"/>
      <c r="XAL40" s="56"/>
      <c r="XAM40" s="56"/>
      <c r="XAN40" s="56"/>
      <c r="XAO40" s="56"/>
      <c r="XAP40" s="56"/>
      <c r="XAQ40" s="56"/>
      <c r="XAR40" s="56"/>
      <c r="XAS40" s="56"/>
      <c r="XAT40" s="56"/>
      <c r="XAU40" s="56"/>
      <c r="XAV40" s="56"/>
      <c r="XAW40" s="56"/>
      <c r="XAX40" s="56"/>
      <c r="XAY40" s="56"/>
      <c r="XAZ40" s="56"/>
      <c r="XBA40" s="56"/>
      <c r="XBB40" s="56"/>
      <c r="XBC40" s="56"/>
      <c r="XBD40" s="56"/>
      <c r="XBE40" s="56"/>
      <c r="XBF40" s="56"/>
      <c r="XBG40" s="56"/>
      <c r="XBH40" s="56"/>
      <c r="XBI40" s="56"/>
      <c r="XBJ40" s="56"/>
      <c r="XBK40" s="56"/>
      <c r="XBL40" s="56"/>
      <c r="XBM40" s="56"/>
      <c r="XBN40" s="56"/>
      <c r="XBO40" s="56"/>
      <c r="XBP40" s="56"/>
      <c r="XBQ40" s="56"/>
      <c r="XBR40" s="56"/>
      <c r="XBS40" s="56"/>
      <c r="XBT40" s="56"/>
      <c r="XBU40" s="56"/>
      <c r="XBV40" s="56"/>
      <c r="XBW40" s="56"/>
      <c r="XBX40" s="56"/>
      <c r="XBY40" s="56"/>
      <c r="XBZ40" s="56"/>
      <c r="XCA40" s="56"/>
      <c r="XCB40" s="56"/>
      <c r="XCC40" s="56"/>
      <c r="XCD40" s="56"/>
      <c r="XCE40" s="56"/>
      <c r="XCF40" s="56"/>
      <c r="XCG40" s="56"/>
      <c r="XCH40" s="56"/>
      <c r="XCI40" s="56"/>
      <c r="XCJ40" s="56"/>
      <c r="XCK40" s="56"/>
      <c r="XCL40" s="56"/>
      <c r="XCM40" s="56"/>
      <c r="XCN40" s="56"/>
      <c r="XCO40" s="56"/>
      <c r="XCP40" s="56"/>
      <c r="XCQ40" s="56"/>
      <c r="XCR40" s="56"/>
      <c r="XCS40" s="56"/>
      <c r="XCT40" s="56"/>
      <c r="XCU40" s="56"/>
      <c r="XCV40" s="56"/>
      <c r="XCW40" s="56"/>
      <c r="XCX40" s="56"/>
      <c r="XCY40" s="56"/>
      <c r="XCZ40" s="56"/>
      <c r="XDA40" s="56"/>
      <c r="XDB40" s="56"/>
      <c r="XDC40" s="56"/>
      <c r="XDD40" s="56"/>
      <c r="XDE40" s="56"/>
      <c r="XDF40" s="56"/>
      <c r="XDG40" s="56"/>
      <c r="XDH40" s="56"/>
      <c r="XDI40" s="56"/>
      <c r="XDJ40" s="56"/>
      <c r="XDK40" s="56"/>
      <c r="XDL40" s="56"/>
      <c r="XDM40" s="56"/>
      <c r="XDN40" s="56"/>
      <c r="XDO40" s="56"/>
      <c r="XDP40" s="56"/>
      <c r="XDQ40" s="56"/>
      <c r="XDR40" s="56"/>
      <c r="XDS40" s="56"/>
      <c r="XDT40" s="56"/>
      <c r="XDU40" s="56"/>
      <c r="XDV40" s="56"/>
      <c r="XDW40" s="56"/>
      <c r="XDX40" s="56"/>
      <c r="XDY40" s="56"/>
      <c r="XDZ40" s="56"/>
      <c r="XEA40" s="56"/>
      <c r="XEB40" s="56"/>
      <c r="XEC40" s="56"/>
      <c r="XED40" s="56"/>
      <c r="XEE40" s="56"/>
      <c r="XEF40" s="56"/>
      <c r="XEG40" s="56"/>
      <c r="XEH40" s="56"/>
      <c r="XEI40" s="56"/>
      <c r="XEJ40" s="56"/>
      <c r="XEK40" s="56"/>
      <c r="XEL40" s="56"/>
      <c r="XEM40" s="56"/>
      <c r="XEN40" s="56"/>
      <c r="XEO40" s="56"/>
      <c r="XEP40" s="56"/>
      <c r="XEQ40" s="56"/>
      <c r="XER40" s="56"/>
      <c r="XES40" s="56"/>
      <c r="XET40" s="56"/>
      <c r="XEU40" s="56"/>
      <c r="XEV40" s="56"/>
      <c r="XEW40" s="56"/>
      <c r="XEX40" s="56"/>
      <c r="XEY40" s="56"/>
      <c r="XEZ40" s="56"/>
      <c r="XFA40" s="56"/>
      <c r="XFB40" s="56"/>
      <c r="XFC40" s="56"/>
      <c r="XFD40" s="56"/>
    </row>
    <row r="41" spans="1:16384" ht="43.5" hidden="1" customHeight="1" x14ac:dyDescent="0.3">
      <c r="A41" s="257" t="str">
        <f>F41</f>
        <v>DIRECCIÓN DISTRITAL DE ASUNTOS DISCIPLINARIOS</v>
      </c>
      <c r="B41" s="55" t="s">
        <v>406</v>
      </c>
      <c r="C41" s="568" t="s">
        <v>732</v>
      </c>
      <c r="D41" s="57" t="s">
        <v>247</v>
      </c>
      <c r="E41" s="257" t="s">
        <v>109</v>
      </c>
      <c r="F41" s="257" t="s">
        <v>110</v>
      </c>
      <c r="G41" s="65" t="s">
        <v>44</v>
      </c>
      <c r="H41" s="65" t="s">
        <v>128</v>
      </c>
      <c r="I41" s="65"/>
      <c r="J41" s="65"/>
      <c r="K41" s="408" t="s">
        <v>324</v>
      </c>
      <c r="L41" s="73" t="s">
        <v>325</v>
      </c>
      <c r="M41" s="73"/>
      <c r="N41" s="73"/>
      <c r="O41" s="73"/>
      <c r="P41" s="73"/>
      <c r="Q41" s="73"/>
      <c r="R41" s="73"/>
      <c r="S41" s="73"/>
      <c r="T41" s="73"/>
      <c r="U41" s="82" t="s">
        <v>213</v>
      </c>
      <c r="V41" s="83" t="s">
        <v>100</v>
      </c>
      <c r="W41" s="83" t="s">
        <v>200</v>
      </c>
      <c r="X41" s="89"/>
      <c r="Y41" s="89"/>
      <c r="Z41" s="89"/>
      <c r="AA41" s="89" t="s">
        <v>92</v>
      </c>
      <c r="AB41" s="180">
        <v>0.4</v>
      </c>
      <c r="AC41" s="555" t="s">
        <v>731</v>
      </c>
      <c r="AD41" s="180"/>
      <c r="AE41" s="180"/>
      <c r="AF41" s="181" t="s">
        <v>92</v>
      </c>
      <c r="AG41" s="181">
        <v>0.39999999999999997</v>
      </c>
      <c r="AH41" s="181">
        <f>SUM($AO$41:$AR$41)</f>
        <v>0.6</v>
      </c>
      <c r="AI41" s="94"/>
      <c r="AJ41" s="94"/>
      <c r="AK41" s="555" t="s">
        <v>731</v>
      </c>
      <c r="AL41" s="182"/>
      <c r="AM41" s="182"/>
      <c r="AN41" s="182"/>
      <c r="AO41" s="312">
        <v>0.6</v>
      </c>
      <c r="AP41" s="183"/>
      <c r="AQ41" s="183"/>
      <c r="AR41" s="183"/>
      <c r="AS41" s="110" t="s">
        <v>773</v>
      </c>
      <c r="AT41" s="109"/>
      <c r="AU41" s="109"/>
      <c r="AV41" s="109"/>
      <c r="AY41" s="310"/>
      <c r="BA41" t="s">
        <v>580</v>
      </c>
      <c r="BE41" t="s">
        <v>581</v>
      </c>
    </row>
    <row r="42" spans="1:16384" ht="18" hidden="1" customHeight="1" x14ac:dyDescent="0.25">
      <c r="A42" s="257" t="s">
        <v>190</v>
      </c>
      <c r="B42" s="55" t="s">
        <v>406</v>
      </c>
      <c r="C42" s="585" t="s">
        <v>275</v>
      </c>
      <c r="D42" s="57" t="s">
        <v>247</v>
      </c>
      <c r="E42" s="57" t="s">
        <v>274</v>
      </c>
      <c r="F42" s="57" t="s">
        <v>190</v>
      </c>
      <c r="G42" s="65"/>
      <c r="H42" s="65"/>
      <c r="I42" s="65" t="s">
        <v>128</v>
      </c>
      <c r="J42" s="65"/>
      <c r="K42" s="70" t="s">
        <v>425</v>
      </c>
      <c r="L42" s="69" t="s">
        <v>276</v>
      </c>
      <c r="M42" s="69" t="s">
        <v>383</v>
      </c>
      <c r="N42" s="69" t="s">
        <v>99</v>
      </c>
      <c r="O42" s="70" t="s">
        <v>277</v>
      </c>
      <c r="P42" s="71" t="s">
        <v>99</v>
      </c>
      <c r="Q42" s="70" t="s">
        <v>278</v>
      </c>
      <c r="R42" s="70" t="s">
        <v>99</v>
      </c>
      <c r="S42" s="116" t="s">
        <v>389</v>
      </c>
      <c r="T42" s="70" t="s">
        <v>389</v>
      </c>
      <c r="U42" s="80" t="s">
        <v>134</v>
      </c>
      <c r="V42" s="81" t="s">
        <v>242</v>
      </c>
      <c r="W42" s="81" t="s">
        <v>270</v>
      </c>
      <c r="X42" s="87" t="s">
        <v>279</v>
      </c>
      <c r="Y42" s="87" t="s">
        <v>272</v>
      </c>
      <c r="Z42" s="89" t="s">
        <v>262</v>
      </c>
      <c r="AA42" s="88" t="s">
        <v>92</v>
      </c>
      <c r="AB42" s="88">
        <v>0.9</v>
      </c>
      <c r="AC42" s="88">
        <v>0.91</v>
      </c>
      <c r="AD42" s="88">
        <v>0.92</v>
      </c>
      <c r="AE42" s="88">
        <v>0.93</v>
      </c>
      <c r="AF42" s="93" t="s">
        <v>92</v>
      </c>
      <c r="AG42" s="254">
        <v>0.9</v>
      </c>
      <c r="AH42" s="254">
        <f>IFERROR(INDEX($AO$42:$AR$42,1,COUNTA($AO$42:$AR$42)),"ND")</f>
        <v>0.82</v>
      </c>
      <c r="AI42" s="93"/>
      <c r="AJ42" s="93"/>
      <c r="AK42" s="247" t="s">
        <v>92</v>
      </c>
      <c r="AL42" s="549">
        <v>0.9</v>
      </c>
      <c r="AM42" s="247" t="s">
        <v>92</v>
      </c>
      <c r="AN42" s="549">
        <v>0.9</v>
      </c>
      <c r="AO42" s="311">
        <v>0</v>
      </c>
      <c r="AP42" s="191">
        <v>0.82</v>
      </c>
      <c r="AQ42" s="103"/>
      <c r="AR42" s="311"/>
      <c r="AS42" s="392" t="s">
        <v>736</v>
      </c>
      <c r="AT42" s="262" t="s">
        <v>857</v>
      </c>
      <c r="AU42" s="108"/>
      <c r="AV42" s="389"/>
      <c r="AX42" s="12"/>
      <c r="AY42" s="310"/>
      <c r="AZ42" s="12"/>
      <c r="BA42" s="12"/>
      <c r="BB42" s="12"/>
    </row>
    <row r="43" spans="1:16384" ht="18" hidden="1" customHeight="1" x14ac:dyDescent="0.25">
      <c r="A43" s="56" t="s">
        <v>158</v>
      </c>
      <c r="B43" s="55" t="s">
        <v>406</v>
      </c>
      <c r="C43" s="56" t="s">
        <v>489</v>
      </c>
      <c r="D43" s="57" t="s">
        <v>247</v>
      </c>
      <c r="E43" s="57" t="s">
        <v>246</v>
      </c>
      <c r="F43" s="57" t="s">
        <v>158</v>
      </c>
      <c r="G43" s="65"/>
      <c r="H43" s="65" t="s">
        <v>44</v>
      </c>
      <c r="I43" s="65" t="s">
        <v>128</v>
      </c>
      <c r="J43" s="65"/>
      <c r="K43" s="70" t="s">
        <v>490</v>
      </c>
      <c r="L43" s="69" t="s">
        <v>491</v>
      </c>
      <c r="M43" s="75" t="s">
        <v>492</v>
      </c>
      <c r="N43" s="76" t="s">
        <v>493</v>
      </c>
      <c r="O43" s="73" t="s">
        <v>494</v>
      </c>
      <c r="P43" s="73" t="s">
        <v>495</v>
      </c>
      <c r="Q43" s="73" t="s">
        <v>496</v>
      </c>
      <c r="R43" s="73" t="s">
        <v>497</v>
      </c>
      <c r="S43" s="73" t="s">
        <v>92</v>
      </c>
      <c r="T43" s="73" t="s">
        <v>92</v>
      </c>
      <c r="U43" s="82" t="s">
        <v>213</v>
      </c>
      <c r="V43" s="83" t="s">
        <v>100</v>
      </c>
      <c r="W43" s="83" t="s">
        <v>200</v>
      </c>
      <c r="X43" s="89" t="s">
        <v>243</v>
      </c>
      <c r="Y43" s="89" t="s">
        <v>244</v>
      </c>
      <c r="Z43" s="89" t="s">
        <v>245</v>
      </c>
      <c r="AA43" s="89" t="s">
        <v>92</v>
      </c>
      <c r="AB43" s="180">
        <v>1</v>
      </c>
      <c r="AC43" s="180">
        <v>1</v>
      </c>
      <c r="AD43" s="180">
        <v>1</v>
      </c>
      <c r="AE43" s="180">
        <v>1</v>
      </c>
      <c r="AF43" s="94" t="s">
        <v>92</v>
      </c>
      <c r="AG43" s="94">
        <v>1</v>
      </c>
      <c r="AH43" s="181">
        <f>SUM($AO$43:$AR$43)</f>
        <v>0.16700000000000001</v>
      </c>
      <c r="AI43" s="94"/>
      <c r="AJ43" s="94"/>
      <c r="AK43" s="580">
        <v>0.16700000000000001</v>
      </c>
      <c r="AL43" s="239">
        <v>0.35799999999999998</v>
      </c>
      <c r="AM43" s="239">
        <v>0.182</v>
      </c>
      <c r="AN43" s="239">
        <v>0.161</v>
      </c>
      <c r="AO43" s="581">
        <v>0.16700000000000001</v>
      </c>
      <c r="AP43" s="720" t="s">
        <v>880</v>
      </c>
      <c r="AQ43" s="183"/>
      <c r="AR43" s="183"/>
      <c r="AS43" s="110" t="s">
        <v>762</v>
      </c>
      <c r="AT43" s="110" t="s">
        <v>879</v>
      </c>
      <c r="AU43" s="315"/>
      <c r="AV43" s="109"/>
    </row>
    <row r="44" spans="1:16384" ht="28.5" hidden="1" customHeight="1" x14ac:dyDescent="0.25">
      <c r="A44" s="56" t="s">
        <v>158</v>
      </c>
      <c r="B44" s="55" t="s">
        <v>406</v>
      </c>
      <c r="C44" s="56" t="s">
        <v>250</v>
      </c>
      <c r="D44" s="57" t="s">
        <v>247</v>
      </c>
      <c r="E44" s="57" t="s">
        <v>246</v>
      </c>
      <c r="F44" s="57" t="s">
        <v>158</v>
      </c>
      <c r="G44" s="65"/>
      <c r="H44" s="65" t="s">
        <v>44</v>
      </c>
      <c r="I44" s="65" t="s">
        <v>128</v>
      </c>
      <c r="J44" s="65"/>
      <c r="K44" s="70" t="s">
        <v>248</v>
      </c>
      <c r="L44" s="69" t="s">
        <v>249</v>
      </c>
      <c r="M44" s="69" t="s">
        <v>348</v>
      </c>
      <c r="N44" s="76" t="s">
        <v>99</v>
      </c>
      <c r="O44" s="73" t="s">
        <v>380</v>
      </c>
      <c r="P44" s="73" t="s">
        <v>99</v>
      </c>
      <c r="Q44" s="73" t="s">
        <v>381</v>
      </c>
      <c r="R44" s="73" t="s">
        <v>99</v>
      </c>
      <c r="S44" s="73" t="s">
        <v>92</v>
      </c>
      <c r="T44" s="73" t="s">
        <v>92</v>
      </c>
      <c r="U44" s="82" t="s">
        <v>213</v>
      </c>
      <c r="V44" s="83" t="s">
        <v>242</v>
      </c>
      <c r="W44" s="83" t="s">
        <v>200</v>
      </c>
      <c r="X44" s="89" t="s">
        <v>243</v>
      </c>
      <c r="Y44" s="89" t="s">
        <v>244</v>
      </c>
      <c r="Z44" s="89" t="s">
        <v>245</v>
      </c>
      <c r="AA44" s="89" t="s">
        <v>92</v>
      </c>
      <c r="AB44" s="89" t="s">
        <v>700</v>
      </c>
      <c r="AC44" s="89" t="s">
        <v>700</v>
      </c>
      <c r="AD44" s="89" t="s">
        <v>700</v>
      </c>
      <c r="AE44" s="89" t="s">
        <v>700</v>
      </c>
      <c r="AF44" s="94" t="s">
        <v>92</v>
      </c>
      <c r="AG44" s="94"/>
      <c r="AH44" s="94"/>
      <c r="AI44" s="94"/>
      <c r="AJ44" s="94"/>
      <c r="AK44" s="99"/>
      <c r="AL44" s="99"/>
      <c r="AM44" s="99"/>
      <c r="AN44" s="99"/>
      <c r="AO44" s="104"/>
      <c r="AP44" s="104"/>
      <c r="AQ44" s="104"/>
      <c r="AR44" s="104"/>
      <c r="AS44" s="109"/>
      <c r="AT44" s="111"/>
      <c r="AU44" s="109"/>
      <c r="AV44" s="109"/>
      <c r="BA44" t="s">
        <v>593</v>
      </c>
      <c r="BE44" t="s">
        <v>780</v>
      </c>
    </row>
    <row r="45" spans="1:16384" ht="62.25" hidden="1" customHeight="1" x14ac:dyDescent="0.25">
      <c r="A45" s="130" t="s">
        <v>358</v>
      </c>
      <c r="B45" s="130" t="s">
        <v>405</v>
      </c>
      <c r="C45" s="58" t="s">
        <v>777</v>
      </c>
      <c r="D45" s="57" t="s">
        <v>247</v>
      </c>
      <c r="E45" s="57" t="s">
        <v>95</v>
      </c>
      <c r="F45" s="57" t="s">
        <v>358</v>
      </c>
      <c r="G45" s="62" t="s">
        <v>129</v>
      </c>
      <c r="H45" s="65" t="s">
        <v>131</v>
      </c>
      <c r="I45" s="65"/>
      <c r="J45" s="65"/>
      <c r="K45" s="408" t="s">
        <v>349</v>
      </c>
      <c r="L45" s="73" t="s">
        <v>350</v>
      </c>
      <c r="M45" s="73" t="s">
        <v>352</v>
      </c>
      <c r="N45" s="73" t="s">
        <v>99</v>
      </c>
      <c r="O45" s="73" t="s">
        <v>552</v>
      </c>
      <c r="P45" s="73" t="s">
        <v>99</v>
      </c>
      <c r="Q45" s="73" t="s">
        <v>498</v>
      </c>
      <c r="R45" s="73"/>
      <c r="S45" s="74">
        <v>0.88</v>
      </c>
      <c r="T45" s="73" t="s">
        <v>699</v>
      </c>
      <c r="U45" s="83" t="s">
        <v>134</v>
      </c>
      <c r="V45" s="83" t="s">
        <v>242</v>
      </c>
      <c r="W45" s="83" t="s">
        <v>270</v>
      </c>
      <c r="X45" s="89" t="s">
        <v>272</v>
      </c>
      <c r="Y45" s="89" t="s">
        <v>272</v>
      </c>
      <c r="Z45" s="89" t="s">
        <v>722</v>
      </c>
      <c r="AA45" s="180">
        <v>0.88</v>
      </c>
      <c r="AB45" s="180">
        <v>0.88</v>
      </c>
      <c r="AC45" s="180">
        <v>0.88</v>
      </c>
      <c r="AD45" s="180">
        <v>0.88</v>
      </c>
      <c r="AE45" s="180">
        <v>0.88</v>
      </c>
      <c r="AF45" s="181">
        <v>0.9</v>
      </c>
      <c r="AG45" s="254">
        <v>0.94569999999999999</v>
      </c>
      <c r="AH45" s="94">
        <f>IFERROR(INDEX($AO$45:$AR$45,1,COUNTA($AO$45:$AR$45)),"ND")</f>
        <v>0.87</v>
      </c>
      <c r="AI45" s="94"/>
      <c r="AJ45" s="94"/>
      <c r="AK45" s="247"/>
      <c r="AL45" s="248">
        <v>0.88</v>
      </c>
      <c r="AM45" s="247"/>
      <c r="AN45" s="248">
        <v>0.88</v>
      </c>
      <c r="AO45" s="191">
        <v>0</v>
      </c>
      <c r="AP45" s="311">
        <v>0.87</v>
      </c>
      <c r="AQ45" s="250"/>
      <c r="AR45" s="191"/>
      <c r="AS45" s="109" t="s">
        <v>723</v>
      </c>
      <c r="AT45" s="727" t="s">
        <v>886</v>
      </c>
      <c r="AU45" s="109"/>
      <c r="AV45" s="109"/>
      <c r="AW45" t="s">
        <v>698</v>
      </c>
      <c r="BA45" t="s">
        <v>530</v>
      </c>
      <c r="BB45" s="12" t="s">
        <v>618</v>
      </c>
      <c r="BC45" s="12" t="s">
        <v>92</v>
      </c>
      <c r="BD45" s="12" t="s">
        <v>92</v>
      </c>
    </row>
    <row r="46" spans="1:16384" ht="223.5" hidden="1" customHeight="1" x14ac:dyDescent="0.25">
      <c r="A46" s="257" t="s">
        <v>116</v>
      </c>
      <c r="B46" s="55" t="s">
        <v>406</v>
      </c>
      <c r="C46" s="56" t="s">
        <v>882</v>
      </c>
      <c r="D46" s="57" t="s">
        <v>114</v>
      </c>
      <c r="E46" s="57" t="s">
        <v>115</v>
      </c>
      <c r="F46" s="57" t="s">
        <v>116</v>
      </c>
      <c r="G46" s="238" t="s">
        <v>128</v>
      </c>
      <c r="H46" s="65" t="s">
        <v>664</v>
      </c>
      <c r="I46" s="65" t="s">
        <v>44</v>
      </c>
      <c r="J46" s="65"/>
      <c r="K46" s="70" t="s">
        <v>541</v>
      </c>
      <c r="L46" s="73" t="s">
        <v>542</v>
      </c>
      <c r="M46" s="69" t="s">
        <v>543</v>
      </c>
      <c r="N46" s="73" t="s">
        <v>99</v>
      </c>
      <c r="O46" s="73" t="s">
        <v>544</v>
      </c>
      <c r="P46" s="73" t="s">
        <v>99</v>
      </c>
      <c r="Q46" s="73"/>
      <c r="R46" s="73" t="s">
        <v>99</v>
      </c>
      <c r="S46" s="73"/>
      <c r="T46" s="73"/>
      <c r="U46" s="82" t="s">
        <v>213</v>
      </c>
      <c r="V46" s="83" t="s">
        <v>100</v>
      </c>
      <c r="W46" s="83" t="s">
        <v>200</v>
      </c>
      <c r="X46" s="89" t="s">
        <v>138</v>
      </c>
      <c r="Y46" s="89" t="s">
        <v>138</v>
      </c>
      <c r="Z46" s="89" t="s">
        <v>219</v>
      </c>
      <c r="AA46" s="180">
        <v>0.03</v>
      </c>
      <c r="AB46" s="180">
        <v>0.17</v>
      </c>
      <c r="AC46" s="180">
        <v>0.3</v>
      </c>
      <c r="AD46" s="180">
        <v>0.3</v>
      </c>
      <c r="AE46" s="180">
        <v>0.2</v>
      </c>
      <c r="AF46" s="236">
        <v>0.01</v>
      </c>
      <c r="AG46" s="236">
        <v>0.14000000000000001</v>
      </c>
      <c r="AH46" s="236">
        <f>SUM($AO$46:$AR$46)</f>
        <v>0.16999999999999998</v>
      </c>
      <c r="AI46" s="236"/>
      <c r="AJ46" s="236"/>
      <c r="AK46" s="241"/>
      <c r="AL46" s="241"/>
      <c r="AM46" s="241"/>
      <c r="AN46" s="241"/>
      <c r="AO46" s="190">
        <v>0.05</v>
      </c>
      <c r="AP46" s="190">
        <v>0.12</v>
      </c>
      <c r="AQ46" s="190"/>
      <c r="AR46" s="190"/>
      <c r="AS46" s="110" t="s">
        <v>775</v>
      </c>
      <c r="AT46" s="110" t="s">
        <v>881</v>
      </c>
      <c r="AU46" s="111"/>
      <c r="AV46" s="109"/>
      <c r="AY46" s="309"/>
      <c r="AZ46" s="388"/>
      <c r="BA46" s="359" t="s">
        <v>559</v>
      </c>
      <c r="BB46" s="359"/>
    </row>
    <row r="47" spans="1:16384" ht="66" hidden="1" customHeight="1" x14ac:dyDescent="0.25">
      <c r="A47" s="257" t="str">
        <f>F47</f>
        <v>DIRECCIÓN DISTRITAL DE INSPECCIÓN, VIGILANCIA Y CONTROL DE PERSONAS JURÍDICAS SIN ÁNIMO DE LUCRO</v>
      </c>
      <c r="B47" s="55" t="s">
        <v>406</v>
      </c>
      <c r="C47" s="56" t="s">
        <v>336</v>
      </c>
      <c r="D47" s="57" t="s">
        <v>247</v>
      </c>
      <c r="E47" s="57" t="s">
        <v>102</v>
      </c>
      <c r="F47" s="57" t="s">
        <v>103</v>
      </c>
      <c r="G47" s="238" t="s">
        <v>44</v>
      </c>
      <c r="H47" s="65"/>
      <c r="I47" s="65"/>
      <c r="J47" s="65"/>
      <c r="K47" s="408" t="s">
        <v>327</v>
      </c>
      <c r="L47" s="73"/>
      <c r="M47" s="73" t="s">
        <v>585</v>
      </c>
      <c r="N47" s="73"/>
      <c r="O47" s="73"/>
      <c r="P47" s="73"/>
      <c r="Q47" s="73"/>
      <c r="R47" s="73"/>
      <c r="S47" s="73"/>
      <c r="T47" s="73"/>
      <c r="U47" s="82" t="s">
        <v>134</v>
      </c>
      <c r="V47" s="83" t="s">
        <v>100</v>
      </c>
      <c r="W47" s="83" t="s">
        <v>200</v>
      </c>
      <c r="X47" s="89"/>
      <c r="Y47" s="89"/>
      <c r="Z47" s="89"/>
      <c r="AA47" s="180" t="s">
        <v>92</v>
      </c>
      <c r="AB47" s="180">
        <v>0.8</v>
      </c>
      <c r="AC47" s="180">
        <v>0.8</v>
      </c>
      <c r="AD47" s="180">
        <v>0.8</v>
      </c>
      <c r="AE47" s="180">
        <v>0.8</v>
      </c>
      <c r="AF47" s="181" t="s">
        <v>92</v>
      </c>
      <c r="AG47" s="254">
        <v>0.9</v>
      </c>
      <c r="AH47" s="181">
        <f>IFERROR(INDEX($AO$47:$AR$47,1,COUNTA($AO$47:$AR$47)),"ND")</f>
        <v>0.36</v>
      </c>
      <c r="AI47" s="181"/>
      <c r="AJ47" s="181"/>
      <c r="AK47" s="239">
        <v>0.14000000000000001</v>
      </c>
      <c r="AL47" s="239">
        <v>0.36</v>
      </c>
      <c r="AM47" s="239">
        <v>0.59</v>
      </c>
      <c r="AN47" s="239">
        <v>0.8</v>
      </c>
      <c r="AO47" s="191">
        <v>0.16</v>
      </c>
      <c r="AP47" s="191">
        <v>0.36</v>
      </c>
      <c r="AQ47" s="191"/>
      <c r="AR47" s="191"/>
      <c r="AS47" s="110" t="s">
        <v>753</v>
      </c>
      <c r="AT47" s="110" t="s">
        <v>866</v>
      </c>
      <c r="AU47" s="109"/>
      <c r="AV47" s="109"/>
      <c r="BA47" t="s">
        <v>580</v>
      </c>
    </row>
    <row r="48" spans="1:16384" ht="136.5" hidden="1" customHeight="1" x14ac:dyDescent="0.25">
      <c r="A48" s="257" t="str">
        <f>F48</f>
        <v>DIRECCIÓN DISTRITAL DE DEFENSA JUDICIAL Y PREVENCIÓN DEL DAÑO ANTIJURÍDICO</v>
      </c>
      <c r="B48" s="55" t="s">
        <v>406</v>
      </c>
      <c r="C48" s="572" t="s">
        <v>313</v>
      </c>
      <c r="D48" s="57" t="s">
        <v>94</v>
      </c>
      <c r="E48" s="57" t="s">
        <v>119</v>
      </c>
      <c r="F48" s="57" t="s">
        <v>120</v>
      </c>
      <c r="G48" s="238" t="s">
        <v>44</v>
      </c>
      <c r="H48" s="65" t="s">
        <v>128</v>
      </c>
      <c r="I48" s="65"/>
      <c r="J48" s="65"/>
      <c r="K48" s="408" t="s">
        <v>304</v>
      </c>
      <c r="L48" s="73" t="s">
        <v>323</v>
      </c>
      <c r="M48" s="73" t="s">
        <v>708</v>
      </c>
      <c r="N48" s="73" t="s">
        <v>706</v>
      </c>
      <c r="O48" s="73" t="s">
        <v>707</v>
      </c>
      <c r="P48" s="73" t="s">
        <v>709</v>
      </c>
      <c r="Q48" s="73" t="s">
        <v>705</v>
      </c>
      <c r="R48" s="73" t="s">
        <v>705</v>
      </c>
      <c r="S48" s="73" t="s">
        <v>92</v>
      </c>
      <c r="T48" s="73" t="s">
        <v>92</v>
      </c>
      <c r="U48" s="82" t="s">
        <v>134</v>
      </c>
      <c r="V48" s="83" t="s">
        <v>100</v>
      </c>
      <c r="W48" s="83" t="s">
        <v>200</v>
      </c>
      <c r="X48" s="89" t="s">
        <v>136</v>
      </c>
      <c r="Y48" s="89" t="s">
        <v>136</v>
      </c>
      <c r="Z48" s="89" t="s">
        <v>137</v>
      </c>
      <c r="AA48" s="89" t="s">
        <v>92</v>
      </c>
      <c r="AB48" s="180">
        <v>1</v>
      </c>
      <c r="AC48" s="180">
        <v>1</v>
      </c>
      <c r="AD48" s="180">
        <v>1</v>
      </c>
      <c r="AE48" s="180">
        <v>1</v>
      </c>
      <c r="AF48" s="94" t="s">
        <v>92</v>
      </c>
      <c r="AG48" s="181">
        <v>1</v>
      </c>
      <c r="AH48" s="181">
        <f>AP48</f>
        <v>1</v>
      </c>
      <c r="AI48" s="181"/>
      <c r="AJ48" s="181"/>
      <c r="AK48" s="239">
        <v>1</v>
      </c>
      <c r="AL48" s="239">
        <v>1</v>
      </c>
      <c r="AM48" s="239">
        <v>1</v>
      </c>
      <c r="AN48" s="239">
        <v>1</v>
      </c>
      <c r="AO48" s="191">
        <v>1</v>
      </c>
      <c r="AP48" s="191">
        <v>1</v>
      </c>
      <c r="AQ48" s="191"/>
      <c r="AR48" s="191"/>
      <c r="AS48" s="110" t="s">
        <v>753</v>
      </c>
      <c r="AT48" s="716" t="s">
        <v>848</v>
      </c>
      <c r="AU48" s="109"/>
      <c r="AV48" s="109"/>
      <c r="AX48" s="17"/>
      <c r="AY48" s="309"/>
      <c r="AZ48" s="309"/>
      <c r="BA48" t="s">
        <v>530</v>
      </c>
      <c r="BB48" t="s">
        <v>618</v>
      </c>
    </row>
    <row r="49" spans="1:57" ht="30" hidden="1" customHeight="1" x14ac:dyDescent="0.25">
      <c r="A49" s="130" t="s">
        <v>358</v>
      </c>
      <c r="B49" s="130" t="s">
        <v>406</v>
      </c>
      <c r="C49" s="58" t="s">
        <v>888</v>
      </c>
      <c r="D49" s="57" t="s">
        <v>247</v>
      </c>
      <c r="E49" s="57" t="s">
        <v>95</v>
      </c>
      <c r="F49" s="57" t="s">
        <v>358</v>
      </c>
      <c r="G49" s="62" t="s">
        <v>44</v>
      </c>
      <c r="H49" s="65"/>
      <c r="I49" s="65"/>
      <c r="J49" s="65"/>
      <c r="K49" s="408" t="s">
        <v>604</v>
      </c>
      <c r="L49" s="73" t="s">
        <v>605</v>
      </c>
      <c r="M49" s="73" t="s">
        <v>606</v>
      </c>
      <c r="N49" s="73" t="s">
        <v>607</v>
      </c>
      <c r="O49" s="73" t="s">
        <v>608</v>
      </c>
      <c r="P49" s="73" t="s">
        <v>609</v>
      </c>
      <c r="Q49" s="73" t="s">
        <v>610</v>
      </c>
      <c r="R49" s="73" t="s">
        <v>610</v>
      </c>
      <c r="S49" s="74" t="s">
        <v>611</v>
      </c>
      <c r="T49" s="73" t="s">
        <v>611</v>
      </c>
      <c r="U49" s="83" t="s">
        <v>134</v>
      </c>
      <c r="V49" s="83" t="s">
        <v>100</v>
      </c>
      <c r="W49" s="83" t="s">
        <v>200</v>
      </c>
      <c r="X49" s="89" t="s">
        <v>612</v>
      </c>
      <c r="Y49" s="89" t="s">
        <v>272</v>
      </c>
      <c r="Z49" s="89" t="s">
        <v>603</v>
      </c>
      <c r="AA49" s="89" t="s">
        <v>92</v>
      </c>
      <c r="AB49" s="180">
        <v>1</v>
      </c>
      <c r="AC49" s="180">
        <v>1</v>
      </c>
      <c r="AD49" s="180">
        <v>1</v>
      </c>
      <c r="AE49" s="180">
        <v>1</v>
      </c>
      <c r="AF49" s="94" t="s">
        <v>92</v>
      </c>
      <c r="AG49" s="254">
        <v>1</v>
      </c>
      <c r="AH49" s="181">
        <f>IFERROR(INDEX($AO$49:$AR$49,1,COUNTA($AO$49:$AR$49)),"ND")</f>
        <v>1</v>
      </c>
      <c r="AI49" s="94"/>
      <c r="AJ49" s="94"/>
      <c r="AK49" s="239">
        <v>1</v>
      </c>
      <c r="AL49" s="239">
        <v>1</v>
      </c>
      <c r="AM49" s="239">
        <v>1</v>
      </c>
      <c r="AN49" s="239">
        <v>1</v>
      </c>
      <c r="AO49" s="251">
        <v>1</v>
      </c>
      <c r="AP49" s="251">
        <v>1</v>
      </c>
      <c r="AQ49" s="312"/>
      <c r="AR49" s="312"/>
      <c r="AS49" s="728" t="s">
        <v>735</v>
      </c>
      <c r="AT49" s="110" t="s">
        <v>887</v>
      </c>
      <c r="AU49" s="111"/>
      <c r="AV49" s="109"/>
      <c r="AW49" t="s">
        <v>698</v>
      </c>
      <c r="BA49" t="s">
        <v>530</v>
      </c>
      <c r="BB49" t="s">
        <v>618</v>
      </c>
    </row>
    <row r="50" spans="1:57" ht="126.75" hidden="1" customHeight="1" x14ac:dyDescent="0.25">
      <c r="A50" s="257" t="s">
        <v>190</v>
      </c>
      <c r="B50" s="55" t="s">
        <v>406</v>
      </c>
      <c r="C50" s="585" t="s">
        <v>740</v>
      </c>
      <c r="D50" s="59" t="s">
        <v>247</v>
      </c>
      <c r="E50" s="55" t="s">
        <v>280</v>
      </c>
      <c r="F50" s="55" t="s">
        <v>190</v>
      </c>
      <c r="G50" s="65"/>
      <c r="H50" s="65"/>
      <c r="I50" s="65" t="s">
        <v>128</v>
      </c>
      <c r="J50" s="65"/>
      <c r="K50" s="69" t="s">
        <v>377</v>
      </c>
      <c r="L50" s="69" t="s">
        <v>384</v>
      </c>
      <c r="M50" s="69" t="s">
        <v>385</v>
      </c>
      <c r="N50" s="69" t="s">
        <v>386</v>
      </c>
      <c r="O50" s="70" t="s">
        <v>282</v>
      </c>
      <c r="P50" s="71" t="s">
        <v>283</v>
      </c>
      <c r="Q50" s="70" t="s">
        <v>284</v>
      </c>
      <c r="R50" s="70" t="s">
        <v>284</v>
      </c>
      <c r="S50" s="116" t="s">
        <v>389</v>
      </c>
      <c r="T50" s="70" t="s">
        <v>389</v>
      </c>
      <c r="U50" s="80" t="s">
        <v>134</v>
      </c>
      <c r="V50" s="81" t="s">
        <v>100</v>
      </c>
      <c r="W50" s="81" t="s">
        <v>200</v>
      </c>
      <c r="X50" s="87" t="s">
        <v>285</v>
      </c>
      <c r="Y50" s="87" t="s">
        <v>272</v>
      </c>
      <c r="Z50" s="89" t="s">
        <v>262</v>
      </c>
      <c r="AA50" s="88" t="s">
        <v>92</v>
      </c>
      <c r="AB50" s="255">
        <v>1</v>
      </c>
      <c r="AC50" s="255">
        <v>1</v>
      </c>
      <c r="AD50" s="255">
        <v>1</v>
      </c>
      <c r="AE50" s="255">
        <v>1</v>
      </c>
      <c r="AF50" s="254" t="s">
        <v>92</v>
      </c>
      <c r="AG50" s="254">
        <v>1</v>
      </c>
      <c r="AH50" s="254">
        <f>IFERROR(INDEX($AO$50:$AR$50,1,COUNTA($AO$50:$AR$50)),"ND")</f>
        <v>1</v>
      </c>
      <c r="AI50" s="254"/>
      <c r="AJ50" s="254"/>
      <c r="AK50" s="549">
        <v>1</v>
      </c>
      <c r="AL50" s="549">
        <v>1</v>
      </c>
      <c r="AM50" s="549">
        <v>1</v>
      </c>
      <c r="AN50" s="549">
        <v>1</v>
      </c>
      <c r="AO50" s="311">
        <v>0.94</v>
      </c>
      <c r="AP50" s="191">
        <v>1</v>
      </c>
      <c r="AQ50" s="191"/>
      <c r="AR50" s="191"/>
      <c r="AS50" s="392" t="s">
        <v>737</v>
      </c>
      <c r="AT50" s="262" t="s">
        <v>840</v>
      </c>
      <c r="AU50" s="108"/>
      <c r="AV50" s="108"/>
      <c r="AX50" s="12"/>
      <c r="AY50" s="310"/>
      <c r="AZ50" s="12"/>
      <c r="BA50" s="12"/>
      <c r="BB50" s="12"/>
    </row>
    <row r="51" spans="1:57" ht="137.25" hidden="1" customHeight="1" x14ac:dyDescent="0.25">
      <c r="A51" s="257" t="s">
        <v>190</v>
      </c>
      <c r="B51" s="55" t="s">
        <v>406</v>
      </c>
      <c r="C51" s="585" t="s">
        <v>476</v>
      </c>
      <c r="D51" s="59" t="s">
        <v>247</v>
      </c>
      <c r="E51" s="55" t="s">
        <v>477</v>
      </c>
      <c r="F51" s="55" t="s">
        <v>190</v>
      </c>
      <c r="G51" s="65"/>
      <c r="H51" s="65"/>
      <c r="I51" s="65" t="s">
        <v>128</v>
      </c>
      <c r="J51" s="65"/>
      <c r="K51" s="69" t="s">
        <v>478</v>
      </c>
      <c r="L51" s="69" t="s">
        <v>479</v>
      </c>
      <c r="M51" s="69" t="s">
        <v>480</v>
      </c>
      <c r="N51" s="69" t="s">
        <v>481</v>
      </c>
      <c r="O51" s="70" t="s">
        <v>482</v>
      </c>
      <c r="P51" s="71" t="s">
        <v>483</v>
      </c>
      <c r="Q51" s="70" t="s">
        <v>484</v>
      </c>
      <c r="R51" s="70" t="s">
        <v>484</v>
      </c>
      <c r="S51" s="116" t="s">
        <v>389</v>
      </c>
      <c r="T51" s="70" t="s">
        <v>389</v>
      </c>
      <c r="U51" s="80" t="s">
        <v>134</v>
      </c>
      <c r="V51" s="81" t="s">
        <v>100</v>
      </c>
      <c r="W51" s="81" t="s">
        <v>200</v>
      </c>
      <c r="X51" s="87" t="s">
        <v>303</v>
      </c>
      <c r="Y51" s="87" t="s">
        <v>272</v>
      </c>
      <c r="Z51" s="89" t="s">
        <v>262</v>
      </c>
      <c r="AA51" s="88" t="s">
        <v>92</v>
      </c>
      <c r="AB51" s="255">
        <v>1</v>
      </c>
      <c r="AC51" s="255">
        <v>1</v>
      </c>
      <c r="AD51" s="255">
        <v>1</v>
      </c>
      <c r="AE51" s="255">
        <v>1</v>
      </c>
      <c r="AF51" s="93" t="s">
        <v>92</v>
      </c>
      <c r="AG51" s="254">
        <v>1</v>
      </c>
      <c r="AH51" s="567">
        <f>IFERROR(INDEX($AO$51:$AR$51,1,COUNTA($AO$51:$AR$51)),"ND")</f>
        <v>1</v>
      </c>
      <c r="AI51" s="93"/>
      <c r="AJ51" s="93"/>
      <c r="AK51" s="549">
        <v>1</v>
      </c>
      <c r="AL51" s="549">
        <v>1</v>
      </c>
      <c r="AM51" s="549">
        <v>1</v>
      </c>
      <c r="AN51" s="549">
        <v>1</v>
      </c>
      <c r="AO51" s="311">
        <v>1</v>
      </c>
      <c r="AP51" s="311">
        <v>1</v>
      </c>
      <c r="AQ51" s="311"/>
      <c r="AR51" s="311"/>
      <c r="AS51" s="392" t="s">
        <v>742</v>
      </c>
      <c r="AT51" s="392" t="s">
        <v>841</v>
      </c>
      <c r="AU51" s="108"/>
      <c r="AV51" s="108"/>
      <c r="AX51" s="12"/>
      <c r="AY51" s="310"/>
      <c r="AZ51" s="12"/>
      <c r="BA51" s="12"/>
      <c r="BB51" s="12"/>
    </row>
    <row r="52" spans="1:57" s="263" customFormat="1" ht="137.25" hidden="1" customHeight="1" x14ac:dyDescent="0.25">
      <c r="A52" s="257" t="s">
        <v>190</v>
      </c>
      <c r="B52" s="257" t="s">
        <v>406</v>
      </c>
      <c r="C52" s="585" t="s">
        <v>749</v>
      </c>
      <c r="D52" s="13" t="s">
        <v>247</v>
      </c>
      <c r="E52" s="257" t="s">
        <v>296</v>
      </c>
      <c r="F52" s="257" t="s">
        <v>190</v>
      </c>
      <c r="G52" s="258"/>
      <c r="H52" s="258"/>
      <c r="I52" s="258" t="s">
        <v>128</v>
      </c>
      <c r="J52" s="258"/>
      <c r="K52" s="71" t="s">
        <v>297</v>
      </c>
      <c r="L52" s="71" t="s">
        <v>298</v>
      </c>
      <c r="M52" s="71" t="s">
        <v>299</v>
      </c>
      <c r="N52" s="71" t="s">
        <v>300</v>
      </c>
      <c r="O52" s="71" t="s">
        <v>387</v>
      </c>
      <c r="P52" s="71" t="s">
        <v>388</v>
      </c>
      <c r="Q52" s="71" t="s">
        <v>301</v>
      </c>
      <c r="R52" s="71" t="s">
        <v>302</v>
      </c>
      <c r="S52" s="259" t="s">
        <v>389</v>
      </c>
      <c r="T52" s="71" t="s">
        <v>389</v>
      </c>
      <c r="U52" s="260" t="s">
        <v>134</v>
      </c>
      <c r="V52" s="142" t="s">
        <v>100</v>
      </c>
      <c r="W52" s="142" t="s">
        <v>200</v>
      </c>
      <c r="X52" s="256" t="s">
        <v>303</v>
      </c>
      <c r="Y52" s="256" t="s">
        <v>272</v>
      </c>
      <c r="Z52" s="261" t="s">
        <v>262</v>
      </c>
      <c r="AA52" s="333" t="s">
        <v>92</v>
      </c>
      <c r="AB52" s="333">
        <v>1</v>
      </c>
      <c r="AC52" s="333">
        <v>1</v>
      </c>
      <c r="AD52" s="333">
        <v>1</v>
      </c>
      <c r="AE52" s="333">
        <v>1</v>
      </c>
      <c r="AF52" s="334" t="s">
        <v>92</v>
      </c>
      <c r="AG52" s="334">
        <v>1</v>
      </c>
      <c r="AH52" s="334">
        <f>IFERROR(INDEX($AO$52:$AR$52,1,COUNTA($AO$52:$AR$52)),"ND")</f>
        <v>1</v>
      </c>
      <c r="AI52" s="334"/>
      <c r="AJ52" s="334"/>
      <c r="AK52" s="335">
        <v>1</v>
      </c>
      <c r="AL52" s="335">
        <v>1</v>
      </c>
      <c r="AM52" s="335">
        <v>1</v>
      </c>
      <c r="AN52" s="335">
        <v>1</v>
      </c>
      <c r="AO52" s="336">
        <v>0.94</v>
      </c>
      <c r="AP52" s="336">
        <v>1</v>
      </c>
      <c r="AQ52" s="336"/>
      <c r="AR52" s="336"/>
      <c r="AS52" s="262" t="s">
        <v>741</v>
      </c>
      <c r="AT52" s="262" t="s">
        <v>839</v>
      </c>
      <c r="AU52" s="108"/>
      <c r="AV52" s="390"/>
      <c r="AX52" s="264"/>
      <c r="AY52" s="310"/>
      <c r="AZ52" s="12"/>
      <c r="BA52" s="264"/>
      <c r="BB52" s="264"/>
    </row>
    <row r="53" spans="1:57" ht="45" x14ac:dyDescent="0.25">
      <c r="A53" s="257" t="s">
        <v>329</v>
      </c>
      <c r="B53" s="55" t="s">
        <v>406</v>
      </c>
      <c r="C53" s="587" t="s">
        <v>503</v>
      </c>
      <c r="D53" s="57" t="s">
        <v>247</v>
      </c>
      <c r="E53" s="57" t="s">
        <v>310</v>
      </c>
      <c r="F53" s="55" t="s">
        <v>329</v>
      </c>
      <c r="G53" s="237"/>
      <c r="H53" s="551" t="s">
        <v>662</v>
      </c>
      <c r="I53" s="65"/>
      <c r="J53" s="65"/>
      <c r="K53" s="408" t="s">
        <v>499</v>
      </c>
      <c r="L53" s="73" t="s">
        <v>500</v>
      </c>
      <c r="M53" s="73" t="s">
        <v>501</v>
      </c>
      <c r="N53" s="73" t="s">
        <v>99</v>
      </c>
      <c r="O53" s="73" t="s">
        <v>502</v>
      </c>
      <c r="P53" s="73" t="s">
        <v>99</v>
      </c>
      <c r="Q53" s="73" t="s">
        <v>423</v>
      </c>
      <c r="R53" s="73" t="s">
        <v>99</v>
      </c>
      <c r="S53" s="141" t="s">
        <v>92</v>
      </c>
      <c r="T53" s="141" t="s">
        <v>92</v>
      </c>
      <c r="U53" s="83" t="s">
        <v>213</v>
      </c>
      <c r="V53" s="83" t="s">
        <v>100</v>
      </c>
      <c r="W53" s="83" t="s">
        <v>200</v>
      </c>
      <c r="X53" s="89" t="s">
        <v>640</v>
      </c>
      <c r="Y53" s="89" t="s">
        <v>640</v>
      </c>
      <c r="Z53" s="143" t="s">
        <v>645</v>
      </c>
      <c r="AA53" s="133">
        <v>1</v>
      </c>
      <c r="AB53" s="133" t="s">
        <v>92</v>
      </c>
      <c r="AC53" s="133" t="s">
        <v>581</v>
      </c>
      <c r="AD53" s="133"/>
      <c r="AE53" s="133"/>
      <c r="AF53" s="565">
        <v>0.5</v>
      </c>
      <c r="AG53" s="93">
        <v>0.5</v>
      </c>
      <c r="AH53" s="565" t="s">
        <v>581</v>
      </c>
      <c r="AI53" s="565"/>
      <c r="AJ53" s="565"/>
      <c r="AK53" s="239"/>
      <c r="AL53" s="239"/>
      <c r="AM53" s="247"/>
      <c r="AN53" s="247"/>
      <c r="AO53" s="250"/>
      <c r="AP53" s="250"/>
      <c r="AQ53" s="250"/>
      <c r="AR53" s="250"/>
      <c r="AS53" s="109"/>
      <c r="AT53" s="109"/>
      <c r="AU53" s="109"/>
      <c r="AV53" s="109"/>
      <c r="AX53" t="s">
        <v>819</v>
      </c>
      <c r="BA53" t="s">
        <v>642</v>
      </c>
      <c r="BB53" t="s">
        <v>661</v>
      </c>
      <c r="BE53" t="s">
        <v>581</v>
      </c>
    </row>
    <row r="54" spans="1:57" ht="105" customHeight="1" x14ac:dyDescent="0.25">
      <c r="A54" s="257" t="s">
        <v>329</v>
      </c>
      <c r="B54" s="58" t="s">
        <v>405</v>
      </c>
      <c r="C54" s="573" t="s">
        <v>767</v>
      </c>
      <c r="D54" s="58" t="s">
        <v>247</v>
      </c>
      <c r="E54" s="57" t="s">
        <v>310</v>
      </c>
      <c r="F54" s="55" t="s">
        <v>329</v>
      </c>
      <c r="G54" s="237"/>
      <c r="H54" s="551" t="s">
        <v>662</v>
      </c>
      <c r="I54" s="65"/>
      <c r="J54" s="65"/>
      <c r="K54" s="408" t="s">
        <v>632</v>
      </c>
      <c r="L54" s="73" t="s">
        <v>633</v>
      </c>
      <c r="M54" s="73" t="s">
        <v>634</v>
      </c>
      <c r="N54" s="73" t="s">
        <v>635</v>
      </c>
      <c r="O54" s="73" t="s">
        <v>636</v>
      </c>
      <c r="P54" s="73" t="s">
        <v>637</v>
      </c>
      <c r="Q54" s="73" t="s">
        <v>638</v>
      </c>
      <c r="R54" s="73" t="s">
        <v>639</v>
      </c>
      <c r="S54" s="73" t="s">
        <v>92</v>
      </c>
      <c r="T54" s="73" t="s">
        <v>92</v>
      </c>
      <c r="U54" s="83" t="s">
        <v>231</v>
      </c>
      <c r="V54" s="83" t="s">
        <v>100</v>
      </c>
      <c r="W54" s="83" t="s">
        <v>200</v>
      </c>
      <c r="X54" s="89" t="s">
        <v>640</v>
      </c>
      <c r="Y54" s="89" t="s">
        <v>640</v>
      </c>
      <c r="Z54" s="89" t="s">
        <v>641</v>
      </c>
      <c r="AA54" s="89" t="s">
        <v>92</v>
      </c>
      <c r="AB54" s="89" t="s">
        <v>92</v>
      </c>
      <c r="AC54" s="89">
        <v>0.4</v>
      </c>
      <c r="AD54" s="89">
        <v>1</v>
      </c>
      <c r="AE54" s="89"/>
      <c r="AF54" s="565" t="s">
        <v>92</v>
      </c>
      <c r="AG54" s="565" t="s">
        <v>92</v>
      </c>
      <c r="AH54" s="712">
        <f>SUM($AO$54:$AR$54)</f>
        <v>0.2</v>
      </c>
      <c r="AI54" s="565"/>
      <c r="AJ54" s="565"/>
      <c r="AK54" s="239">
        <v>0.15</v>
      </c>
      <c r="AL54" s="239">
        <v>0.05</v>
      </c>
      <c r="AM54" s="239">
        <v>0.15</v>
      </c>
      <c r="AN54" s="239">
        <v>0.05</v>
      </c>
      <c r="AO54" s="191">
        <v>0.15</v>
      </c>
      <c r="AP54" s="191">
        <v>0.05</v>
      </c>
      <c r="AQ54" s="191"/>
      <c r="AR54" s="191"/>
      <c r="AS54" s="341" t="s">
        <v>724</v>
      </c>
      <c r="AT54" s="341" t="s">
        <v>876</v>
      </c>
      <c r="AU54" s="147"/>
      <c r="AV54" s="147"/>
      <c r="AY54" s="309"/>
      <c r="BA54" t="s">
        <v>642</v>
      </c>
      <c r="BB54" s="12" t="s">
        <v>618</v>
      </c>
      <c r="BC54" s="12" t="s">
        <v>92</v>
      </c>
      <c r="BD54" s="12" t="s">
        <v>92</v>
      </c>
    </row>
    <row r="55" spans="1:57" ht="30" hidden="1" x14ac:dyDescent="0.25">
      <c r="A55" s="257" t="s">
        <v>116</v>
      </c>
      <c r="B55" s="55" t="s">
        <v>406</v>
      </c>
      <c r="C55" s="56" t="s">
        <v>882</v>
      </c>
      <c r="D55" s="57" t="s">
        <v>114</v>
      </c>
      <c r="E55" s="57" t="s">
        <v>115</v>
      </c>
      <c r="F55" s="57" t="s">
        <v>116</v>
      </c>
      <c r="G55" s="238"/>
      <c r="H55" s="582" t="s">
        <v>44</v>
      </c>
      <c r="I55" s="582"/>
      <c r="J55" s="582"/>
      <c r="K55" s="69" t="s">
        <v>571</v>
      </c>
      <c r="L55" s="73" t="s">
        <v>572</v>
      </c>
      <c r="M55" s="69" t="s">
        <v>573</v>
      </c>
      <c r="N55" s="73" t="s">
        <v>99</v>
      </c>
      <c r="O55" s="73" t="s">
        <v>574</v>
      </c>
      <c r="P55" s="73" t="s">
        <v>99</v>
      </c>
      <c r="Q55" s="73"/>
      <c r="R55" s="73" t="s">
        <v>99</v>
      </c>
      <c r="S55" s="73" t="s">
        <v>92</v>
      </c>
      <c r="T55" s="73" t="s">
        <v>92</v>
      </c>
      <c r="U55" s="82" t="s">
        <v>213</v>
      </c>
      <c r="V55" s="83" t="s">
        <v>100</v>
      </c>
      <c r="W55" s="83" t="s">
        <v>200</v>
      </c>
      <c r="X55" s="89" t="s">
        <v>272</v>
      </c>
      <c r="Y55" s="89" t="s">
        <v>272</v>
      </c>
      <c r="Z55" s="89" t="s">
        <v>219</v>
      </c>
      <c r="AA55" s="180">
        <v>0</v>
      </c>
      <c r="AB55" s="180">
        <v>0.1</v>
      </c>
      <c r="AC55" s="180">
        <v>0.4</v>
      </c>
      <c r="AD55" s="180">
        <v>0.25</v>
      </c>
      <c r="AE55" s="180">
        <v>0.25</v>
      </c>
      <c r="AF55" s="236">
        <v>0</v>
      </c>
      <c r="AG55" s="236">
        <v>0.1</v>
      </c>
      <c r="AH55" s="236">
        <f>SUM($AO$55:$AR$55)</f>
        <v>0</v>
      </c>
      <c r="AI55" s="236"/>
      <c r="AJ55" s="236"/>
      <c r="AK55" s="241"/>
      <c r="AL55" s="241"/>
      <c r="AM55" s="241"/>
      <c r="AN55" s="241"/>
      <c r="AO55" s="190"/>
      <c r="AP55" s="190"/>
      <c r="AQ55" s="190"/>
      <c r="AR55" s="190"/>
      <c r="AS55" s="109"/>
      <c r="AT55" s="111"/>
      <c r="AU55" s="111"/>
      <c r="AV55" s="109"/>
      <c r="AY55" s="309"/>
      <c r="AZ55" s="388"/>
      <c r="BA55" s="359" t="s">
        <v>559</v>
      </c>
      <c r="BB55" s="359"/>
    </row>
    <row r="56" spans="1:57" ht="360" hidden="1" customHeight="1" x14ac:dyDescent="0.25">
      <c r="A56" s="257" t="s">
        <v>190</v>
      </c>
      <c r="B56" s="58" t="s">
        <v>405</v>
      </c>
      <c r="C56" s="586" t="s">
        <v>745</v>
      </c>
      <c r="D56" s="13" t="s">
        <v>247</v>
      </c>
      <c r="E56" s="58" t="s">
        <v>829</v>
      </c>
      <c r="F56" s="60" t="s">
        <v>190</v>
      </c>
      <c r="G56" s="65"/>
      <c r="H56" s="65" t="s">
        <v>665</v>
      </c>
      <c r="I56" s="65"/>
      <c r="J56" s="65"/>
      <c r="K56" s="408" t="s">
        <v>830</v>
      </c>
      <c r="L56" s="73" t="s">
        <v>831</v>
      </c>
      <c r="M56" s="73" t="s">
        <v>832</v>
      </c>
      <c r="N56" s="73" t="s">
        <v>833</v>
      </c>
      <c r="O56" s="73" t="s">
        <v>834</v>
      </c>
      <c r="P56" s="73" t="s">
        <v>835</v>
      </c>
      <c r="Q56" s="73" t="s">
        <v>836</v>
      </c>
      <c r="R56" s="73" t="s">
        <v>837</v>
      </c>
      <c r="S56" s="73" t="s">
        <v>389</v>
      </c>
      <c r="T56" s="73" t="s">
        <v>389</v>
      </c>
      <c r="U56" s="82" t="s">
        <v>231</v>
      </c>
      <c r="V56" s="83" t="s">
        <v>100</v>
      </c>
      <c r="W56" s="83" t="s">
        <v>200</v>
      </c>
      <c r="X56" s="89" t="s">
        <v>838</v>
      </c>
      <c r="Y56" s="89" t="s">
        <v>838</v>
      </c>
      <c r="Z56" s="261" t="s">
        <v>262</v>
      </c>
      <c r="AA56" s="89" t="s">
        <v>92</v>
      </c>
      <c r="AB56" s="89" t="s">
        <v>92</v>
      </c>
      <c r="AC56" s="450">
        <v>0.3</v>
      </c>
      <c r="AD56" s="180">
        <v>0.8</v>
      </c>
      <c r="AE56" s="180">
        <v>1</v>
      </c>
      <c r="AF56" s="94" t="s">
        <v>92</v>
      </c>
      <c r="AG56" s="94" t="s">
        <v>92</v>
      </c>
      <c r="AH56" s="567">
        <v>0.03</v>
      </c>
      <c r="AI56" s="94"/>
      <c r="AJ56" s="94"/>
      <c r="AK56" s="248">
        <v>0.02</v>
      </c>
      <c r="AL56" s="248">
        <v>0.05</v>
      </c>
      <c r="AM56" s="248">
        <v>0.15</v>
      </c>
      <c r="AN56" s="248">
        <v>0.3</v>
      </c>
      <c r="AO56" s="251">
        <v>0.02</v>
      </c>
      <c r="AP56" s="251">
        <v>0.01</v>
      </c>
      <c r="AQ56" s="251"/>
      <c r="AR56" s="250"/>
      <c r="AS56" s="262" t="s">
        <v>746</v>
      </c>
      <c r="AT56" s="262" t="s">
        <v>842</v>
      </c>
      <c r="AU56" s="109"/>
      <c r="AV56" s="109"/>
      <c r="AZ56" s="12"/>
    </row>
    <row r="57" spans="1:57" ht="132.75" hidden="1" customHeight="1" x14ac:dyDescent="0.25">
      <c r="A57" s="257" t="s">
        <v>190</v>
      </c>
      <c r="B57" s="58" t="s">
        <v>405</v>
      </c>
      <c r="C57" s="586" t="s">
        <v>743</v>
      </c>
      <c r="D57" s="57" t="s">
        <v>247</v>
      </c>
      <c r="E57" s="58" t="s">
        <v>820</v>
      </c>
      <c r="F57" s="60" t="s">
        <v>190</v>
      </c>
      <c r="G57" s="65"/>
      <c r="H57" s="65" t="s">
        <v>665</v>
      </c>
      <c r="I57" s="65"/>
      <c r="J57" s="65"/>
      <c r="K57" s="408" t="s">
        <v>821</v>
      </c>
      <c r="L57" s="73" t="s">
        <v>822</v>
      </c>
      <c r="M57" s="73" t="s">
        <v>823</v>
      </c>
      <c r="N57" s="73" t="s">
        <v>824</v>
      </c>
      <c r="O57" s="73" t="s">
        <v>825</v>
      </c>
      <c r="P57" s="73" t="s">
        <v>826</v>
      </c>
      <c r="Q57" s="73" t="s">
        <v>827</v>
      </c>
      <c r="R57" s="73" t="s">
        <v>828</v>
      </c>
      <c r="S57" s="73" t="s">
        <v>389</v>
      </c>
      <c r="T57" s="73" t="s">
        <v>389</v>
      </c>
      <c r="U57" s="82" t="s">
        <v>213</v>
      </c>
      <c r="V57" s="83" t="s">
        <v>100</v>
      </c>
      <c r="W57" s="83" t="s">
        <v>200</v>
      </c>
      <c r="X57" s="89"/>
      <c r="Y57" s="89"/>
      <c r="Z57" s="89"/>
      <c r="AA57" s="89" t="s">
        <v>92</v>
      </c>
      <c r="AB57" s="89" t="s">
        <v>92</v>
      </c>
      <c r="AC57" s="450">
        <v>1</v>
      </c>
      <c r="AD57" s="180">
        <v>1</v>
      </c>
      <c r="AE57" s="180">
        <v>1</v>
      </c>
      <c r="AF57" s="94" t="s">
        <v>92</v>
      </c>
      <c r="AG57" s="94" t="s">
        <v>92</v>
      </c>
      <c r="AH57" s="567">
        <f>IFERROR(INDEX($AO$57:$AR$57,1,COUNTA($AO$57:$AR$57)),"ND")</f>
        <v>0.3</v>
      </c>
      <c r="AI57" s="94"/>
      <c r="AJ57" s="94"/>
      <c r="AK57" s="248">
        <v>0</v>
      </c>
      <c r="AL57" s="248">
        <v>0.3</v>
      </c>
      <c r="AM57" s="248">
        <v>0.65</v>
      </c>
      <c r="AN57" s="248">
        <v>0.05</v>
      </c>
      <c r="AO57" s="251">
        <v>0</v>
      </c>
      <c r="AP57" s="251">
        <v>0.3</v>
      </c>
      <c r="AQ57" s="250"/>
      <c r="AR57" s="250"/>
      <c r="AS57" s="262" t="s">
        <v>744</v>
      </c>
      <c r="AT57" s="262" t="s">
        <v>843</v>
      </c>
      <c r="AU57" s="109"/>
      <c r="AV57" s="109"/>
    </row>
    <row r="58" spans="1:57" ht="23.25" hidden="1" customHeight="1" x14ac:dyDescent="0.25">
      <c r="A58" s="56"/>
      <c r="B58" s="58"/>
      <c r="C58" s="58"/>
      <c r="D58" s="58"/>
      <c r="E58" s="58"/>
      <c r="F58" s="60"/>
      <c r="G58" s="65"/>
      <c r="H58" s="65"/>
      <c r="I58" s="65"/>
      <c r="J58" s="65"/>
      <c r="K58" s="408"/>
      <c r="L58" s="73"/>
      <c r="M58" s="73"/>
      <c r="N58" s="73"/>
      <c r="O58" s="73"/>
      <c r="P58" s="73"/>
      <c r="Q58" s="73"/>
      <c r="R58" s="73"/>
      <c r="S58" s="73"/>
      <c r="T58" s="73"/>
      <c r="U58" s="83"/>
      <c r="V58" s="83"/>
      <c r="W58" s="83"/>
      <c r="X58" s="89"/>
      <c r="Y58" s="89"/>
      <c r="Z58" s="89"/>
      <c r="AA58" s="89"/>
      <c r="AB58" s="89"/>
      <c r="AC58" s="89"/>
      <c r="AD58" s="89"/>
      <c r="AE58" s="89"/>
      <c r="AF58" s="94"/>
      <c r="AG58" s="94"/>
      <c r="AH58" s="94"/>
      <c r="AI58" s="94"/>
      <c r="AJ58" s="94"/>
      <c r="AK58" s="247"/>
      <c r="AL58" s="247"/>
      <c r="AM58" s="247"/>
      <c r="AN58" s="247"/>
      <c r="AO58" s="250"/>
      <c r="AP58" s="250"/>
      <c r="AQ58" s="250"/>
      <c r="AR58" s="250"/>
      <c r="AS58" s="147"/>
      <c r="AT58" s="109"/>
      <c r="AU58" s="109"/>
      <c r="AV58" s="109"/>
      <c r="BB58" s="12" t="s">
        <v>618</v>
      </c>
      <c r="BC58" s="12" t="s">
        <v>92</v>
      </c>
      <c r="BD58" s="12" t="s">
        <v>92</v>
      </c>
    </row>
    <row r="59" spans="1:57" ht="101.25" hidden="1" customHeight="1" x14ac:dyDescent="0.25">
      <c r="A59" s="719" t="str">
        <f>F59</f>
        <v>DIRECCIÓN DISTRITAL DE DOCTRINA Y ASUNTOS NORMATIVOS</v>
      </c>
      <c r="B59" s="55" t="s">
        <v>406</v>
      </c>
      <c r="C59" s="548" t="s">
        <v>729</v>
      </c>
      <c r="D59" s="57" t="s">
        <v>247</v>
      </c>
      <c r="E59" s="57" t="s">
        <v>78</v>
      </c>
      <c r="F59" s="57" t="s">
        <v>79</v>
      </c>
      <c r="G59" s="65" t="s">
        <v>44</v>
      </c>
      <c r="H59" s="65"/>
      <c r="I59" s="65"/>
      <c r="J59" s="65"/>
      <c r="K59" s="70"/>
      <c r="L59" s="69"/>
      <c r="M59" s="73"/>
      <c r="N59" s="73" t="s">
        <v>217</v>
      </c>
      <c r="O59" s="73" t="s">
        <v>217</v>
      </c>
      <c r="P59" s="73" t="s">
        <v>217</v>
      </c>
      <c r="Q59" s="73" t="s">
        <v>217</v>
      </c>
      <c r="R59" s="73" t="s">
        <v>217</v>
      </c>
      <c r="S59" s="73" t="s">
        <v>217</v>
      </c>
      <c r="T59" s="73" t="s">
        <v>217</v>
      </c>
      <c r="U59" s="80" t="s">
        <v>213</v>
      </c>
      <c r="V59" s="81"/>
      <c r="W59" s="81"/>
      <c r="X59" s="87"/>
      <c r="Y59" s="87"/>
      <c r="Z59" s="87"/>
      <c r="AA59" s="88" t="s">
        <v>92</v>
      </c>
      <c r="AB59" s="88" t="s">
        <v>92</v>
      </c>
      <c r="AC59" s="255">
        <v>1</v>
      </c>
      <c r="AD59" s="88"/>
      <c r="AE59" s="88"/>
      <c r="AF59" s="93" t="s">
        <v>92</v>
      </c>
      <c r="AG59" s="93" t="s">
        <v>92</v>
      </c>
      <c r="AH59" s="254">
        <f>SUM($AO$59:$AR$59)</f>
        <v>0.35</v>
      </c>
      <c r="AI59" s="93"/>
      <c r="AJ59" s="93"/>
      <c r="AK59" s="239">
        <v>0.1</v>
      </c>
      <c r="AL59" s="239">
        <v>0.25</v>
      </c>
      <c r="AM59" s="239">
        <v>0.25</v>
      </c>
      <c r="AN59" s="239">
        <v>0.4</v>
      </c>
      <c r="AO59" s="191">
        <v>0.1</v>
      </c>
      <c r="AP59" s="191">
        <v>0.25</v>
      </c>
      <c r="AQ59" s="191"/>
      <c r="AR59" s="191"/>
      <c r="AS59" s="341" t="s">
        <v>860</v>
      </c>
      <c r="AT59" s="389" t="s">
        <v>859</v>
      </c>
      <c r="AU59" s="108"/>
      <c r="AV59" s="108"/>
      <c r="AX59" s="12"/>
      <c r="AY59" s="12"/>
      <c r="AZ59" s="12"/>
      <c r="BA59" t="s">
        <v>580</v>
      </c>
    </row>
    <row r="60" spans="1:57" ht="0.75" hidden="1" customHeight="1" x14ac:dyDescent="0.25">
      <c r="A60" s="578" t="s">
        <v>96</v>
      </c>
      <c r="B60" s="58"/>
      <c r="C60" s="359" t="s">
        <v>758</v>
      </c>
      <c r="D60" s="576" t="s">
        <v>94</v>
      </c>
      <c r="E60" s="576" t="s">
        <v>95</v>
      </c>
      <c r="F60" s="579" t="s">
        <v>96</v>
      </c>
      <c r="G60" s="577" t="s">
        <v>44</v>
      </c>
      <c r="H60" s="65"/>
      <c r="I60" s="65"/>
      <c r="J60" s="65"/>
      <c r="K60" s="408"/>
      <c r="L60" s="73"/>
      <c r="M60" s="73"/>
      <c r="N60" s="73"/>
      <c r="O60" s="73"/>
      <c r="P60" s="73"/>
      <c r="Q60" s="73"/>
      <c r="R60" s="73"/>
      <c r="S60" s="73"/>
      <c r="T60" s="73"/>
      <c r="U60" s="83"/>
      <c r="V60" s="83"/>
      <c r="W60" s="83"/>
      <c r="X60" s="89"/>
      <c r="Y60" s="89"/>
      <c r="Z60" s="89"/>
      <c r="AA60" s="89"/>
      <c r="AB60" s="89"/>
      <c r="AC60" s="89"/>
      <c r="AD60" s="89"/>
      <c r="AE60" s="89"/>
      <c r="AF60" s="94"/>
      <c r="AG60" s="94"/>
      <c r="AH60" s="94">
        <f>SUM($AO$60:$AR$60)</f>
        <v>0</v>
      </c>
      <c r="AI60" s="94"/>
      <c r="AJ60" s="94"/>
      <c r="AK60" s="247"/>
      <c r="AL60" s="247"/>
      <c r="AM60" s="247"/>
      <c r="AN60" s="247">
        <v>1</v>
      </c>
      <c r="AO60" s="250">
        <v>0</v>
      </c>
      <c r="AP60" s="250">
        <v>0</v>
      </c>
      <c r="AQ60" s="250"/>
      <c r="AR60" s="250"/>
      <c r="AS60" s="341" t="s">
        <v>759</v>
      </c>
      <c r="AT60" s="110" t="s">
        <v>870</v>
      </c>
      <c r="AU60" s="109"/>
      <c r="AV60" s="109"/>
    </row>
    <row r="61" spans="1:57" x14ac:dyDescent="0.25">
      <c r="A61" s="56"/>
      <c r="B61" s="58"/>
      <c r="C61" s="58"/>
      <c r="D61" s="58"/>
      <c r="E61" s="58"/>
      <c r="F61" s="60"/>
      <c r="G61" s="65"/>
      <c r="H61" s="65"/>
      <c r="I61" s="65"/>
      <c r="J61" s="65"/>
      <c r="K61" s="408"/>
      <c r="L61" s="73"/>
      <c r="M61" s="73"/>
      <c r="N61" s="73"/>
      <c r="O61" s="73"/>
      <c r="P61" s="73"/>
      <c r="Q61" s="73"/>
      <c r="R61" s="73"/>
      <c r="S61" s="73"/>
      <c r="T61" s="73"/>
      <c r="U61" s="83"/>
      <c r="V61" s="83"/>
      <c r="W61" s="83"/>
      <c r="X61" s="89"/>
      <c r="Y61" s="89"/>
      <c r="Z61" s="89"/>
      <c r="AA61" s="89"/>
      <c r="AB61" s="89"/>
      <c r="AC61" s="89"/>
      <c r="AD61" s="89"/>
      <c r="AE61" s="89"/>
      <c r="AF61" s="565"/>
      <c r="AG61" s="565"/>
      <c r="AH61" s="546"/>
      <c r="AI61" s="565"/>
      <c r="AJ61" s="565"/>
      <c r="AK61" s="239"/>
      <c r="AL61" s="239"/>
      <c r="AM61" s="239"/>
      <c r="AN61" s="239"/>
      <c r="AO61" s="251"/>
      <c r="AP61" s="251"/>
      <c r="AQ61" s="250"/>
      <c r="AR61" s="250"/>
      <c r="AS61" s="110"/>
      <c r="AT61" s="110"/>
      <c r="AU61" s="109"/>
      <c r="AV61" s="109"/>
    </row>
    <row r="62" spans="1:57" x14ac:dyDescent="0.25">
      <c r="A62" s="56"/>
      <c r="B62" s="58"/>
      <c r="C62" s="58"/>
      <c r="D62" s="58"/>
      <c r="E62" s="58"/>
      <c r="F62" s="60"/>
      <c r="G62" s="65"/>
      <c r="H62" s="65"/>
      <c r="I62" s="65"/>
      <c r="J62" s="65"/>
      <c r="K62" s="408"/>
      <c r="L62" s="73"/>
      <c r="M62" s="73"/>
      <c r="N62" s="73"/>
      <c r="O62" s="73"/>
      <c r="P62" s="73"/>
      <c r="Q62" s="73"/>
      <c r="R62" s="73"/>
      <c r="S62" s="73"/>
      <c r="T62" s="73"/>
      <c r="U62" s="83"/>
      <c r="V62" s="83"/>
      <c r="W62" s="83"/>
      <c r="X62" s="89"/>
      <c r="Y62" s="89"/>
      <c r="Z62" s="89"/>
      <c r="AA62" s="89"/>
      <c r="AB62" s="89"/>
      <c r="AC62" s="89"/>
      <c r="AD62" s="89"/>
      <c r="AE62" s="89"/>
      <c r="AF62" s="94"/>
      <c r="AG62" s="94"/>
      <c r="AH62" s="94"/>
      <c r="AI62" s="94"/>
      <c r="AJ62" s="94"/>
      <c r="AK62" s="247"/>
      <c r="AL62" s="247"/>
      <c r="AM62" s="247"/>
      <c r="AN62" s="247"/>
      <c r="AO62" s="250"/>
      <c r="AP62" s="250"/>
      <c r="AQ62" s="250"/>
      <c r="AR62" s="250"/>
      <c r="AS62" s="111"/>
      <c r="AT62" s="109"/>
      <c r="AU62" s="109"/>
      <c r="AV62" s="109"/>
    </row>
    <row r="63" spans="1:57" x14ac:dyDescent="0.25">
      <c r="A63" s="56"/>
      <c r="B63" s="58"/>
      <c r="C63" s="58"/>
      <c r="D63" s="58"/>
      <c r="E63" s="58"/>
      <c r="F63" s="60"/>
      <c r="G63" s="65"/>
      <c r="H63" s="65"/>
      <c r="I63" s="65"/>
      <c r="J63" s="65"/>
      <c r="K63" s="408"/>
      <c r="L63" s="73"/>
      <c r="M63" s="73"/>
      <c r="N63" s="73"/>
      <c r="O63" s="73"/>
      <c r="P63" s="73"/>
      <c r="Q63" s="73"/>
      <c r="R63" s="73"/>
      <c r="S63" s="73"/>
      <c r="T63" s="73"/>
      <c r="U63" s="83"/>
      <c r="V63" s="83"/>
      <c r="W63" s="83"/>
      <c r="X63" s="89"/>
      <c r="Y63" s="89"/>
      <c r="Z63" s="89"/>
      <c r="AA63" s="89"/>
      <c r="AB63" s="89"/>
      <c r="AC63" s="89"/>
      <c r="AD63" s="89"/>
      <c r="AE63" s="89"/>
      <c r="AF63" s="94"/>
      <c r="AG63" s="94"/>
      <c r="AH63" s="94"/>
      <c r="AI63" s="94"/>
      <c r="AJ63" s="94"/>
      <c r="AK63" s="247"/>
      <c r="AL63" s="247"/>
      <c r="AM63" s="247"/>
      <c r="AN63" s="247"/>
      <c r="AO63" s="250"/>
      <c r="AP63" s="250"/>
      <c r="AQ63" s="250"/>
      <c r="AR63" s="250"/>
      <c r="AS63" s="111"/>
      <c r="AT63" s="109"/>
      <c r="AU63" s="109"/>
      <c r="AV63" s="109"/>
    </row>
    <row r="64" spans="1:57" x14ac:dyDescent="0.25">
      <c r="A64" s="56"/>
      <c r="B64" s="58"/>
      <c r="C64" s="58"/>
      <c r="D64" s="58"/>
      <c r="E64" s="58"/>
      <c r="F64" s="60"/>
      <c r="G64" s="65"/>
      <c r="H64" s="65"/>
      <c r="I64" s="65"/>
      <c r="J64" s="65"/>
      <c r="K64" s="408"/>
      <c r="L64" s="73"/>
      <c r="M64" s="73"/>
      <c r="N64" s="73"/>
      <c r="O64" s="73"/>
      <c r="P64" s="73"/>
      <c r="Q64" s="73"/>
      <c r="R64" s="73"/>
      <c r="S64" s="73"/>
      <c r="T64" s="73"/>
      <c r="U64" s="83"/>
      <c r="V64" s="83"/>
      <c r="W64" s="83"/>
      <c r="X64" s="89"/>
      <c r="Y64" s="89"/>
      <c r="Z64" s="89"/>
      <c r="AA64" s="89"/>
      <c r="AB64" s="89"/>
      <c r="AC64" s="89"/>
      <c r="AD64" s="89"/>
      <c r="AE64" s="89"/>
      <c r="AF64" s="94"/>
      <c r="AG64" s="94"/>
      <c r="AH64" s="94"/>
      <c r="AI64" s="94"/>
      <c r="AJ64" s="94"/>
      <c r="AK64" s="247"/>
      <c r="AL64" s="247"/>
      <c r="AM64" s="247"/>
      <c r="AN64" s="247"/>
      <c r="AO64" s="250"/>
      <c r="AP64" s="250"/>
      <c r="AQ64" s="250"/>
      <c r="AR64" s="250"/>
      <c r="AS64" s="111"/>
      <c r="AT64" s="109"/>
      <c r="AU64" s="109"/>
      <c r="AV64" s="109"/>
    </row>
    <row r="65" spans="1:48" x14ac:dyDescent="0.25">
      <c r="A65" s="56"/>
      <c r="B65" s="58"/>
      <c r="C65" s="58"/>
      <c r="D65" s="58"/>
      <c r="E65" s="58"/>
      <c r="F65" s="60"/>
      <c r="G65" s="65"/>
      <c r="H65" s="65"/>
      <c r="I65" s="65"/>
      <c r="J65" s="65"/>
      <c r="K65" s="408"/>
      <c r="L65" s="73"/>
      <c r="M65" s="73"/>
      <c r="N65" s="73"/>
      <c r="O65" s="73"/>
      <c r="P65" s="73"/>
      <c r="Q65" s="73"/>
      <c r="R65" s="73"/>
      <c r="S65" s="73"/>
      <c r="T65" s="73"/>
      <c r="U65" s="83"/>
      <c r="V65" s="83"/>
      <c r="W65" s="83"/>
      <c r="X65" s="89"/>
      <c r="Y65" s="89"/>
      <c r="Z65" s="89"/>
      <c r="AA65" s="89"/>
      <c r="AB65" s="89"/>
      <c r="AC65" s="89"/>
      <c r="AD65" s="89"/>
      <c r="AE65" s="89"/>
      <c r="AF65" s="94"/>
      <c r="AG65" s="94"/>
      <c r="AH65" s="94"/>
      <c r="AI65" s="94"/>
      <c r="AJ65" s="94"/>
      <c r="AK65" s="247"/>
      <c r="AL65" s="247"/>
      <c r="AM65" s="247"/>
      <c r="AN65" s="247"/>
      <c r="AO65" s="250"/>
      <c r="AP65" s="250"/>
      <c r="AQ65" s="250"/>
      <c r="AR65" s="250"/>
      <c r="AS65" s="111"/>
      <c r="AT65" s="109"/>
      <c r="AU65" s="109"/>
      <c r="AV65" s="109"/>
    </row>
    <row r="66" spans="1:48" x14ac:dyDescent="0.25">
      <c r="A66" s="56"/>
      <c r="B66" s="58"/>
      <c r="C66" s="58"/>
      <c r="D66" s="58"/>
      <c r="E66" s="58"/>
      <c r="F66" s="60"/>
      <c r="G66" s="65"/>
      <c r="H66" s="65"/>
      <c r="I66" s="65"/>
      <c r="J66" s="65"/>
      <c r="K66" s="408"/>
      <c r="L66" s="73"/>
      <c r="M66" s="73"/>
      <c r="N66" s="73"/>
      <c r="O66" s="73"/>
      <c r="P66" s="73"/>
      <c r="Q66" s="73"/>
      <c r="R66" s="73"/>
      <c r="S66" s="73"/>
      <c r="T66" s="73"/>
      <c r="U66" s="83"/>
      <c r="V66" s="83"/>
      <c r="W66" s="83"/>
      <c r="X66" s="89"/>
      <c r="Y66" s="89"/>
      <c r="Z66" s="89"/>
      <c r="AA66" s="89"/>
      <c r="AB66" s="89"/>
      <c r="AC66" s="89"/>
      <c r="AD66" s="89"/>
      <c r="AE66" s="89"/>
      <c r="AF66" s="94"/>
      <c r="AG66" s="94"/>
      <c r="AH66" s="94"/>
      <c r="AI66" s="94"/>
      <c r="AJ66" s="94"/>
      <c r="AK66" s="247"/>
      <c r="AL66" s="247"/>
      <c r="AM66" s="247"/>
      <c r="AN66" s="247"/>
      <c r="AO66" s="250"/>
      <c r="AP66" s="250"/>
      <c r="AQ66" s="250"/>
      <c r="AR66" s="250"/>
      <c r="AS66" s="111"/>
      <c r="AT66" s="109"/>
      <c r="AU66" s="109"/>
      <c r="AV66" s="109"/>
    </row>
    <row r="67" spans="1:48" x14ac:dyDescent="0.25">
      <c r="A67" s="56"/>
      <c r="B67" s="58"/>
      <c r="C67" s="58"/>
      <c r="D67" s="58"/>
      <c r="E67" s="58"/>
      <c r="F67" s="60"/>
      <c r="G67" s="65"/>
      <c r="H67" s="65"/>
      <c r="I67" s="65"/>
      <c r="J67" s="65"/>
      <c r="K67" s="408"/>
      <c r="L67" s="73"/>
      <c r="M67" s="73"/>
      <c r="N67" s="73"/>
      <c r="O67" s="73"/>
      <c r="P67" s="73"/>
      <c r="Q67" s="73"/>
      <c r="R67" s="73"/>
      <c r="S67" s="73"/>
      <c r="T67" s="73"/>
      <c r="U67" s="83"/>
      <c r="V67" s="83"/>
      <c r="W67" s="83"/>
      <c r="X67" s="89"/>
      <c r="Y67" s="89"/>
      <c r="Z67" s="89"/>
      <c r="AA67" s="89"/>
      <c r="AB67" s="89"/>
      <c r="AC67" s="89"/>
      <c r="AD67" s="89"/>
      <c r="AE67" s="89"/>
      <c r="AF67" s="94"/>
      <c r="AG67" s="94"/>
      <c r="AH67" s="94"/>
      <c r="AI67" s="94"/>
      <c r="AJ67" s="94"/>
      <c r="AK67" s="247"/>
      <c r="AL67" s="247"/>
      <c r="AM67" s="247"/>
      <c r="AN67" s="247"/>
      <c r="AO67" s="250"/>
      <c r="AP67" s="250"/>
      <c r="AQ67" s="250"/>
      <c r="AR67" s="250"/>
      <c r="AS67" s="111"/>
      <c r="AT67" s="109"/>
      <c r="AU67" s="109"/>
      <c r="AV67" s="109"/>
    </row>
    <row r="68" spans="1:48" x14ac:dyDescent="0.25">
      <c r="A68" s="56"/>
      <c r="B68" s="58"/>
      <c r="C68" s="58"/>
      <c r="D68" s="58"/>
      <c r="E68" s="58"/>
      <c r="F68" s="60"/>
      <c r="G68" s="65"/>
      <c r="H68" s="65"/>
      <c r="I68" s="65"/>
      <c r="J68" s="65"/>
      <c r="K68" s="408"/>
      <c r="L68" s="73"/>
      <c r="M68" s="73"/>
      <c r="N68" s="73"/>
      <c r="O68" s="73"/>
      <c r="P68" s="73"/>
      <c r="Q68" s="73"/>
      <c r="R68" s="73"/>
      <c r="S68" s="73"/>
      <c r="T68" s="73"/>
      <c r="U68" s="83"/>
      <c r="V68" s="83"/>
      <c r="W68" s="83"/>
      <c r="X68" s="89"/>
      <c r="Y68" s="89"/>
      <c r="Z68" s="89"/>
      <c r="AA68" s="89"/>
      <c r="AB68" s="89"/>
      <c r="AC68" s="89"/>
      <c r="AD68" s="89"/>
      <c r="AE68" s="89"/>
      <c r="AF68" s="94"/>
      <c r="AG68" s="94"/>
      <c r="AH68" s="94"/>
      <c r="AI68" s="94"/>
      <c r="AJ68" s="94"/>
      <c r="AK68" s="247"/>
      <c r="AL68" s="247"/>
      <c r="AM68" s="247"/>
      <c r="AN68" s="247"/>
      <c r="AO68" s="250"/>
      <c r="AP68" s="250"/>
      <c r="AQ68" s="250"/>
      <c r="AR68" s="250"/>
      <c r="AS68" s="111"/>
      <c r="AT68" s="109"/>
      <c r="AU68" s="109"/>
      <c r="AV68" s="109"/>
    </row>
    <row r="69" spans="1:48" x14ac:dyDescent="0.25">
      <c r="A69" s="56"/>
      <c r="B69" s="58"/>
      <c r="C69" s="569"/>
      <c r="D69" s="58"/>
      <c r="E69" s="58"/>
      <c r="F69" s="60"/>
      <c r="G69" s="65"/>
      <c r="H69" s="65"/>
      <c r="I69" s="65"/>
      <c r="J69" s="65"/>
      <c r="K69" s="408"/>
      <c r="L69" s="73"/>
      <c r="M69" s="73"/>
      <c r="N69" s="73"/>
      <c r="O69" s="73"/>
      <c r="P69" s="73"/>
      <c r="Q69" s="73"/>
      <c r="R69" s="73"/>
      <c r="S69" s="73"/>
      <c r="T69" s="73"/>
      <c r="U69" s="83"/>
      <c r="V69" s="83"/>
      <c r="W69" s="83"/>
      <c r="X69" s="89"/>
      <c r="Y69" s="89"/>
      <c r="Z69" s="89"/>
      <c r="AA69" s="89"/>
      <c r="AB69" s="89"/>
      <c r="AC69" s="89"/>
      <c r="AD69" s="89"/>
      <c r="AE69" s="89"/>
      <c r="AF69" s="94"/>
      <c r="AG69" s="94"/>
      <c r="AH69" s="94"/>
      <c r="AI69" s="94"/>
      <c r="AJ69" s="94"/>
      <c r="AK69" s="247"/>
      <c r="AL69" s="247"/>
      <c r="AM69" s="247"/>
      <c r="AN69" s="247"/>
      <c r="AO69" s="250"/>
      <c r="AP69" s="250"/>
      <c r="AQ69" s="250"/>
      <c r="AR69" s="250"/>
      <c r="AS69" s="111"/>
      <c r="AT69" s="109"/>
      <c r="AU69" s="109"/>
      <c r="AV69" s="109"/>
    </row>
    <row r="70" spans="1:48" x14ac:dyDescent="0.25">
      <c r="A70" s="56"/>
      <c r="B70" s="58"/>
      <c r="C70" s="58"/>
      <c r="D70" s="58"/>
      <c r="E70" s="58"/>
      <c r="F70" s="60"/>
      <c r="G70" s="65"/>
      <c r="H70" s="65"/>
      <c r="I70" s="65"/>
      <c r="J70" s="65"/>
      <c r="K70" s="408"/>
      <c r="L70" s="73"/>
      <c r="M70" s="73"/>
      <c r="N70" s="73"/>
      <c r="O70" s="73"/>
      <c r="P70" s="73"/>
      <c r="Q70" s="73"/>
      <c r="R70" s="73"/>
      <c r="S70" s="73"/>
      <c r="T70" s="73"/>
      <c r="U70" s="83"/>
      <c r="V70" s="83"/>
      <c r="W70" s="83"/>
      <c r="X70" s="89"/>
      <c r="Y70" s="89"/>
      <c r="Z70" s="89"/>
      <c r="AA70" s="89"/>
      <c r="AB70" s="89"/>
      <c r="AC70" s="89"/>
      <c r="AD70" s="89"/>
      <c r="AE70" s="89"/>
      <c r="AF70" s="94"/>
      <c r="AG70" s="94"/>
      <c r="AH70" s="94"/>
      <c r="AI70" s="94"/>
      <c r="AJ70" s="94"/>
      <c r="AK70" s="247"/>
      <c r="AL70" s="247"/>
      <c r="AM70" s="247"/>
      <c r="AN70" s="247"/>
      <c r="AO70" s="250"/>
      <c r="AP70" s="250"/>
      <c r="AQ70" s="250"/>
      <c r="AR70" s="250"/>
      <c r="AS70" s="111"/>
      <c r="AT70" s="109"/>
      <c r="AU70" s="109"/>
      <c r="AV70" s="109"/>
    </row>
    <row r="71" spans="1:48" x14ac:dyDescent="0.25">
      <c r="A71" s="56"/>
      <c r="B71" s="58"/>
      <c r="C71" s="58"/>
      <c r="D71" s="58"/>
      <c r="E71" s="58"/>
      <c r="F71" s="60"/>
      <c r="G71" s="65"/>
      <c r="H71" s="65"/>
      <c r="I71" s="65"/>
      <c r="J71" s="65"/>
      <c r="K71" s="408"/>
      <c r="L71" s="73"/>
      <c r="M71" s="73"/>
      <c r="N71" s="73"/>
      <c r="O71" s="73"/>
      <c r="P71" s="73"/>
      <c r="Q71" s="73"/>
      <c r="R71" s="73"/>
      <c r="S71" s="73"/>
      <c r="T71" s="73"/>
      <c r="U71" s="83"/>
      <c r="V71" s="83"/>
      <c r="W71" s="83"/>
      <c r="X71" s="89"/>
      <c r="Y71" s="89"/>
      <c r="Z71" s="89"/>
      <c r="AA71" s="89"/>
      <c r="AB71" s="89"/>
      <c r="AC71" s="89"/>
      <c r="AD71" s="89"/>
      <c r="AE71" s="89"/>
      <c r="AF71" s="94"/>
      <c r="AG71" s="94"/>
      <c r="AH71" s="94"/>
      <c r="AI71" s="94"/>
      <c r="AJ71" s="94"/>
      <c r="AK71" s="247"/>
      <c r="AL71" s="247"/>
      <c r="AM71" s="247"/>
      <c r="AN71" s="247"/>
      <c r="AO71" s="250"/>
      <c r="AP71" s="250"/>
      <c r="AQ71" s="250"/>
      <c r="AR71" s="250"/>
      <c r="AS71" s="111"/>
      <c r="AT71" s="109"/>
      <c r="AU71" s="109"/>
      <c r="AV71" s="109"/>
    </row>
    <row r="72" spans="1:48" x14ac:dyDescent="0.25">
      <c r="A72" s="56"/>
      <c r="B72" s="58"/>
      <c r="C72" s="58"/>
      <c r="D72" s="58"/>
      <c r="E72" s="58"/>
      <c r="F72" s="60"/>
      <c r="G72" s="65"/>
      <c r="H72" s="65"/>
      <c r="I72" s="65"/>
      <c r="J72" s="65"/>
      <c r="K72" s="408"/>
      <c r="L72" s="73"/>
      <c r="M72" s="73"/>
      <c r="N72" s="73"/>
      <c r="O72" s="73"/>
      <c r="P72" s="73"/>
      <c r="Q72" s="73"/>
      <c r="R72" s="73"/>
      <c r="S72" s="73"/>
      <c r="T72" s="73"/>
      <c r="U72" s="83"/>
      <c r="V72" s="83"/>
      <c r="W72" s="83"/>
      <c r="X72" s="89"/>
      <c r="Y72" s="89"/>
      <c r="Z72" s="89"/>
      <c r="AA72" s="89"/>
      <c r="AB72" s="89"/>
      <c r="AC72" s="89"/>
      <c r="AD72" s="89"/>
      <c r="AE72" s="89"/>
      <c r="AF72" s="94"/>
      <c r="AG72" s="94"/>
      <c r="AH72" s="94"/>
      <c r="AI72" s="94"/>
      <c r="AJ72" s="94"/>
      <c r="AK72" s="247"/>
      <c r="AL72" s="247"/>
      <c r="AM72" s="247"/>
      <c r="AN72" s="247"/>
      <c r="AO72" s="250"/>
      <c r="AP72" s="250"/>
      <c r="AQ72" s="250"/>
      <c r="AR72" s="250"/>
      <c r="AS72" s="111"/>
      <c r="AT72" s="109"/>
      <c r="AU72" s="109"/>
      <c r="AV72" s="109"/>
    </row>
    <row r="73" spans="1:48" x14ac:dyDescent="0.25">
      <c r="A73" s="56"/>
      <c r="B73" s="58"/>
      <c r="C73" s="58"/>
      <c r="D73" s="58"/>
      <c r="E73" s="58"/>
      <c r="F73" s="60"/>
      <c r="G73" s="65"/>
      <c r="H73" s="65"/>
      <c r="I73" s="65"/>
      <c r="J73" s="65"/>
      <c r="K73" s="408"/>
      <c r="L73" s="73"/>
      <c r="M73" s="73"/>
      <c r="N73" s="73"/>
      <c r="O73" s="73"/>
      <c r="P73" s="73"/>
      <c r="Q73" s="73"/>
      <c r="R73" s="73"/>
      <c r="S73" s="73"/>
      <c r="T73" s="73"/>
      <c r="U73" s="83"/>
      <c r="V73" s="83"/>
      <c r="W73" s="83"/>
      <c r="X73" s="89"/>
      <c r="Y73" s="89"/>
      <c r="Z73" s="89"/>
      <c r="AA73" s="89"/>
      <c r="AB73" s="89"/>
      <c r="AC73" s="89"/>
      <c r="AD73" s="89"/>
      <c r="AE73" s="89"/>
      <c r="AF73" s="94"/>
      <c r="AG73" s="94"/>
      <c r="AH73" s="94"/>
      <c r="AI73" s="94"/>
      <c r="AJ73" s="94"/>
      <c r="AK73" s="247"/>
      <c r="AL73" s="247"/>
      <c r="AM73" s="247"/>
      <c r="AN73" s="247"/>
      <c r="AO73" s="250"/>
      <c r="AP73" s="250"/>
      <c r="AQ73" s="250"/>
      <c r="AR73" s="250"/>
      <c r="AS73" s="111"/>
      <c r="AT73" s="109"/>
      <c r="AU73" s="109"/>
      <c r="AV73" s="109"/>
    </row>
    <row r="74" spans="1:48" x14ac:dyDescent="0.25">
      <c r="A74" s="56"/>
      <c r="B74" s="58"/>
      <c r="C74" s="58"/>
      <c r="D74" s="58"/>
      <c r="E74" s="58"/>
      <c r="F74" s="60"/>
      <c r="G74" s="65"/>
      <c r="H74" s="65"/>
      <c r="I74" s="65"/>
      <c r="J74" s="65"/>
      <c r="K74" s="408"/>
      <c r="L74" s="73"/>
      <c r="M74" s="73"/>
      <c r="N74" s="73"/>
      <c r="O74" s="73"/>
      <c r="P74" s="73"/>
      <c r="Q74" s="73"/>
      <c r="R74" s="73"/>
      <c r="S74" s="73"/>
      <c r="T74" s="73"/>
      <c r="U74" s="83"/>
      <c r="V74" s="83"/>
      <c r="W74" s="83"/>
      <c r="X74" s="89"/>
      <c r="Y74" s="89"/>
      <c r="Z74" s="89"/>
      <c r="AA74" s="89"/>
      <c r="AB74" s="89"/>
      <c r="AC74" s="89"/>
      <c r="AD74" s="89"/>
      <c r="AE74" s="89"/>
      <c r="AF74" s="94"/>
      <c r="AG74" s="94"/>
      <c r="AH74" s="94"/>
      <c r="AI74" s="94"/>
      <c r="AJ74" s="94"/>
      <c r="AK74" s="247"/>
      <c r="AL74" s="247"/>
      <c r="AM74" s="247"/>
      <c r="AN74" s="247"/>
      <c r="AO74" s="250"/>
      <c r="AP74" s="250"/>
      <c r="AQ74" s="250"/>
      <c r="AR74" s="250"/>
      <c r="AS74" s="111"/>
      <c r="AT74" s="109"/>
      <c r="AU74" s="109"/>
      <c r="AV74" s="109"/>
    </row>
    <row r="75" spans="1:48" x14ac:dyDescent="0.25">
      <c r="A75" s="56"/>
      <c r="B75" s="58"/>
      <c r="C75" s="58"/>
      <c r="D75" s="58"/>
      <c r="E75" s="58"/>
      <c r="F75" s="60"/>
      <c r="G75" s="65"/>
      <c r="H75" s="65"/>
      <c r="I75" s="65"/>
      <c r="J75" s="65"/>
      <c r="K75" s="408"/>
      <c r="L75" s="73"/>
      <c r="M75" s="73"/>
      <c r="N75" s="73"/>
      <c r="O75" s="73"/>
      <c r="P75" s="73"/>
      <c r="Q75" s="73"/>
      <c r="R75" s="73"/>
      <c r="S75" s="73"/>
      <c r="T75" s="73"/>
      <c r="U75" s="83"/>
      <c r="V75" s="83"/>
      <c r="W75" s="83"/>
      <c r="X75" s="89"/>
      <c r="Y75" s="89"/>
      <c r="Z75" s="89"/>
      <c r="AA75" s="89"/>
      <c r="AB75" s="89"/>
      <c r="AC75" s="89"/>
      <c r="AD75" s="89"/>
      <c r="AE75" s="89"/>
      <c r="AF75" s="94"/>
      <c r="AG75" s="94"/>
      <c r="AH75" s="94"/>
      <c r="AI75" s="94"/>
      <c r="AJ75" s="94"/>
      <c r="AK75" s="247"/>
      <c r="AL75" s="247"/>
      <c r="AM75" s="247"/>
      <c r="AN75" s="247"/>
      <c r="AO75" s="250"/>
      <c r="AP75" s="250"/>
      <c r="AQ75" s="250"/>
      <c r="AR75" s="250"/>
      <c r="AS75" s="111"/>
      <c r="AT75" s="109"/>
      <c r="AU75" s="109"/>
      <c r="AV75" s="109"/>
    </row>
    <row r="76" spans="1:48" x14ac:dyDescent="0.25">
      <c r="A76" s="56"/>
      <c r="B76" s="58"/>
      <c r="C76" s="58"/>
      <c r="D76" s="58"/>
      <c r="E76" s="58"/>
      <c r="F76" s="60"/>
      <c r="G76" s="65"/>
      <c r="H76" s="65"/>
      <c r="I76" s="65"/>
      <c r="J76" s="65"/>
      <c r="K76" s="408"/>
      <c r="L76" s="73"/>
      <c r="M76" s="73"/>
      <c r="N76" s="73"/>
      <c r="O76" s="73"/>
      <c r="P76" s="73"/>
      <c r="Q76" s="73"/>
      <c r="R76" s="73"/>
      <c r="S76" s="73"/>
      <c r="T76" s="73"/>
      <c r="U76" s="83"/>
      <c r="V76" s="83"/>
      <c r="W76" s="83"/>
      <c r="X76" s="89"/>
      <c r="Y76" s="89"/>
      <c r="Z76" s="89"/>
      <c r="AA76" s="89"/>
      <c r="AB76" s="89"/>
      <c r="AC76" s="89"/>
      <c r="AD76" s="89"/>
      <c r="AE76" s="89"/>
      <c r="AF76" s="94"/>
      <c r="AG76" s="94"/>
      <c r="AH76" s="94"/>
      <c r="AI76" s="94"/>
      <c r="AJ76" s="94"/>
      <c r="AK76" s="247"/>
      <c r="AL76" s="247"/>
      <c r="AM76" s="247"/>
      <c r="AN76" s="247"/>
      <c r="AO76" s="250"/>
      <c r="AP76" s="250"/>
      <c r="AQ76" s="250"/>
      <c r="AR76" s="250"/>
      <c r="AS76" s="111"/>
      <c r="AT76" s="109"/>
      <c r="AU76" s="109"/>
      <c r="AV76" s="109"/>
    </row>
    <row r="77" spans="1:48" x14ac:dyDescent="0.25">
      <c r="A77" s="56"/>
      <c r="B77" s="58"/>
      <c r="C77" s="58"/>
      <c r="D77" s="58"/>
      <c r="E77" s="58"/>
      <c r="F77" s="60"/>
      <c r="G77" s="65"/>
      <c r="H77" s="65"/>
      <c r="I77" s="65"/>
      <c r="J77" s="65"/>
      <c r="K77" s="408"/>
      <c r="L77" s="73"/>
      <c r="M77" s="73"/>
      <c r="N77" s="73"/>
      <c r="O77" s="73"/>
      <c r="P77" s="73"/>
      <c r="Q77" s="73"/>
      <c r="R77" s="73"/>
      <c r="S77" s="73"/>
      <c r="T77" s="73"/>
      <c r="U77" s="83"/>
      <c r="V77" s="83"/>
      <c r="W77" s="83"/>
      <c r="X77" s="89"/>
      <c r="Y77" s="89"/>
      <c r="Z77" s="89"/>
      <c r="AA77" s="89"/>
      <c r="AB77" s="89"/>
      <c r="AC77" s="89"/>
      <c r="AD77" s="89"/>
      <c r="AE77" s="89"/>
      <c r="AF77" s="94"/>
      <c r="AG77" s="94"/>
      <c r="AH77" s="94"/>
      <c r="AI77" s="94"/>
      <c r="AJ77" s="94"/>
      <c r="AK77" s="247"/>
      <c r="AL77" s="247"/>
      <c r="AM77" s="247"/>
      <c r="AN77" s="247"/>
      <c r="AO77" s="250"/>
      <c r="AP77" s="250"/>
      <c r="AQ77" s="250"/>
      <c r="AR77" s="250"/>
      <c r="AS77" s="111"/>
      <c r="AT77" s="109"/>
      <c r="AU77" s="109"/>
      <c r="AV77" s="109"/>
    </row>
    <row r="78" spans="1:48" x14ac:dyDescent="0.25">
      <c r="A78" s="56"/>
      <c r="B78" s="58"/>
      <c r="C78" s="58"/>
      <c r="D78" s="58"/>
      <c r="E78" s="58"/>
      <c r="F78" s="60"/>
      <c r="G78" s="65"/>
      <c r="H78" s="65"/>
      <c r="I78" s="65"/>
      <c r="J78" s="65"/>
      <c r="K78" s="408"/>
      <c r="L78" s="73"/>
      <c r="M78" s="73"/>
      <c r="N78" s="73"/>
      <c r="O78" s="73"/>
      <c r="P78" s="73"/>
      <c r="Q78" s="73"/>
      <c r="R78" s="73"/>
      <c r="S78" s="73"/>
      <c r="T78" s="73"/>
      <c r="U78" s="83"/>
      <c r="V78" s="83"/>
      <c r="W78" s="83"/>
      <c r="X78" s="89"/>
      <c r="Y78" s="89"/>
      <c r="Z78" s="89"/>
      <c r="AA78" s="89"/>
      <c r="AB78" s="89"/>
      <c r="AC78" s="89"/>
      <c r="AD78" s="89"/>
      <c r="AE78" s="89"/>
      <c r="AF78" s="94"/>
      <c r="AG78" s="94"/>
      <c r="AH78" s="94"/>
      <c r="AI78" s="94"/>
      <c r="AJ78" s="94"/>
      <c r="AK78" s="247"/>
      <c r="AL78" s="247"/>
      <c r="AM78" s="247"/>
      <c r="AN78" s="247"/>
      <c r="AO78" s="250"/>
      <c r="AP78" s="250"/>
      <c r="AQ78" s="250"/>
      <c r="AR78" s="250"/>
      <c r="AS78" s="111"/>
      <c r="AT78" s="109"/>
      <c r="AU78" s="109"/>
      <c r="AV78" s="109"/>
    </row>
    <row r="79" spans="1:48" x14ac:dyDescent="0.25">
      <c r="A79" s="56"/>
      <c r="B79" s="58"/>
      <c r="C79" s="58"/>
      <c r="D79" s="58"/>
      <c r="E79" s="58"/>
      <c r="F79" s="60"/>
      <c r="G79" s="65"/>
      <c r="H79" s="65"/>
      <c r="I79" s="65"/>
      <c r="J79" s="65"/>
      <c r="K79" s="408"/>
      <c r="L79" s="73"/>
      <c r="M79" s="73"/>
      <c r="N79" s="73"/>
      <c r="O79" s="73"/>
      <c r="P79" s="73"/>
      <c r="Q79" s="73"/>
      <c r="R79" s="73"/>
      <c r="S79" s="73"/>
      <c r="T79" s="73"/>
      <c r="U79" s="83"/>
      <c r="V79" s="83"/>
      <c r="W79" s="83"/>
      <c r="X79" s="89"/>
      <c r="Y79" s="89"/>
      <c r="Z79" s="89"/>
      <c r="AA79" s="89"/>
      <c r="AB79" s="89"/>
      <c r="AC79" s="89"/>
      <c r="AD79" s="89"/>
      <c r="AE79" s="89"/>
      <c r="AF79" s="94"/>
      <c r="AG79" s="94"/>
      <c r="AH79" s="94"/>
      <c r="AI79" s="94"/>
      <c r="AJ79" s="94"/>
      <c r="AK79" s="247"/>
      <c r="AL79" s="247"/>
      <c r="AM79" s="247"/>
      <c r="AN79" s="247"/>
      <c r="AO79" s="250"/>
      <c r="AP79" s="250"/>
      <c r="AQ79" s="250"/>
      <c r="AR79" s="250"/>
      <c r="AS79" s="111"/>
      <c r="AT79" s="109"/>
      <c r="AU79" s="109"/>
      <c r="AV79" s="109"/>
    </row>
    <row r="80" spans="1:48" x14ac:dyDescent="0.25">
      <c r="A80" s="56"/>
      <c r="B80" s="58"/>
      <c r="C80" s="58"/>
      <c r="D80" s="58"/>
      <c r="E80" s="58"/>
      <c r="F80" s="60"/>
      <c r="G80" s="65"/>
      <c r="H80" s="65"/>
      <c r="I80" s="65"/>
      <c r="J80" s="65"/>
      <c r="K80" s="408"/>
      <c r="L80" s="73"/>
      <c r="M80" s="73"/>
      <c r="N80" s="73"/>
      <c r="O80" s="73"/>
      <c r="P80" s="73"/>
      <c r="Q80" s="73"/>
      <c r="R80" s="73"/>
      <c r="S80" s="73"/>
      <c r="T80" s="73"/>
      <c r="U80" s="83"/>
      <c r="V80" s="83"/>
      <c r="W80" s="83"/>
      <c r="X80" s="89"/>
      <c r="Y80" s="89"/>
      <c r="Z80" s="89"/>
      <c r="AA80" s="89"/>
      <c r="AB80" s="89"/>
      <c r="AC80" s="89"/>
      <c r="AD80" s="89"/>
      <c r="AE80" s="89"/>
      <c r="AF80" s="94"/>
      <c r="AG80" s="94"/>
      <c r="AH80" s="94"/>
      <c r="AI80" s="94"/>
      <c r="AJ80" s="94"/>
      <c r="AK80" s="247"/>
      <c r="AL80" s="247"/>
      <c r="AM80" s="247"/>
      <c r="AN80" s="247"/>
      <c r="AO80" s="250"/>
      <c r="AP80" s="250"/>
      <c r="AQ80" s="250"/>
      <c r="AR80" s="250"/>
      <c r="AS80" s="111"/>
      <c r="AT80" s="109"/>
      <c r="AU80" s="109"/>
      <c r="AV80" s="109"/>
    </row>
    <row r="81" spans="1:48" x14ac:dyDescent="0.25">
      <c r="A81" s="56"/>
      <c r="B81" s="58"/>
      <c r="C81" s="58"/>
      <c r="D81" s="58"/>
      <c r="E81" s="58"/>
      <c r="F81" s="60"/>
      <c r="G81" s="65"/>
      <c r="H81" s="65"/>
      <c r="I81" s="65"/>
      <c r="J81" s="65"/>
      <c r="K81" s="408"/>
      <c r="L81" s="73"/>
      <c r="M81" s="73"/>
      <c r="N81" s="73"/>
      <c r="O81" s="73"/>
      <c r="P81" s="73"/>
      <c r="Q81" s="73"/>
      <c r="R81" s="73"/>
      <c r="S81" s="73"/>
      <c r="T81" s="73"/>
      <c r="U81" s="83"/>
      <c r="V81" s="83"/>
      <c r="W81" s="83"/>
      <c r="X81" s="89"/>
      <c r="Y81" s="89"/>
      <c r="Z81" s="89"/>
      <c r="AA81" s="89"/>
      <c r="AB81" s="89"/>
      <c r="AC81" s="89"/>
      <c r="AD81" s="89"/>
      <c r="AE81" s="89"/>
      <c r="AF81" s="94"/>
      <c r="AG81" s="94"/>
      <c r="AH81" s="94"/>
      <c r="AI81" s="94"/>
      <c r="AJ81" s="94"/>
      <c r="AK81" s="247"/>
      <c r="AL81" s="247"/>
      <c r="AM81" s="247"/>
      <c r="AN81" s="247"/>
      <c r="AO81" s="250"/>
      <c r="AP81" s="250"/>
      <c r="AQ81" s="250"/>
      <c r="AR81" s="250"/>
      <c r="AS81" s="111"/>
      <c r="AT81" s="109"/>
      <c r="AU81" s="109"/>
      <c r="AV81" s="109"/>
    </row>
    <row r="82" spans="1:48" x14ac:dyDescent="0.25">
      <c r="A82" s="56"/>
      <c r="B82" s="58"/>
      <c r="C82" s="58"/>
      <c r="D82" s="58"/>
      <c r="E82" s="58"/>
      <c r="F82" s="60"/>
      <c r="G82" s="65"/>
      <c r="H82" s="65"/>
      <c r="I82" s="65"/>
      <c r="J82" s="65"/>
      <c r="K82" s="408"/>
      <c r="L82" s="73"/>
      <c r="M82" s="73"/>
      <c r="N82" s="73"/>
      <c r="O82" s="73"/>
      <c r="P82" s="73"/>
      <c r="Q82" s="73"/>
      <c r="R82" s="73"/>
      <c r="S82" s="73"/>
      <c r="T82" s="73"/>
      <c r="U82" s="83"/>
      <c r="V82" s="83"/>
      <c r="W82" s="83"/>
      <c r="X82" s="89"/>
      <c r="Y82" s="89"/>
      <c r="Z82" s="89"/>
      <c r="AA82" s="89"/>
      <c r="AB82" s="89"/>
      <c r="AC82" s="89"/>
      <c r="AD82" s="89"/>
      <c r="AE82" s="89"/>
      <c r="AF82" s="94"/>
      <c r="AG82" s="94"/>
      <c r="AH82" s="94"/>
      <c r="AI82" s="94"/>
      <c r="AJ82" s="94"/>
      <c r="AK82" s="247"/>
      <c r="AL82" s="247"/>
      <c r="AM82" s="247"/>
      <c r="AN82" s="247"/>
      <c r="AO82" s="250"/>
      <c r="AP82" s="250"/>
      <c r="AQ82" s="250"/>
      <c r="AR82" s="250"/>
      <c r="AS82" s="111"/>
      <c r="AT82" s="109"/>
      <c r="AU82" s="109"/>
      <c r="AV82" s="109"/>
    </row>
    <row r="83" spans="1:48" x14ac:dyDescent="0.25">
      <c r="A83" s="56"/>
      <c r="B83" s="58"/>
      <c r="C83" s="58"/>
      <c r="D83" s="58"/>
      <c r="E83" s="58"/>
      <c r="F83" s="60"/>
      <c r="G83" s="65"/>
      <c r="H83" s="65"/>
      <c r="I83" s="65"/>
      <c r="J83" s="65"/>
      <c r="K83" s="408"/>
      <c r="L83" s="73"/>
      <c r="M83" s="73"/>
      <c r="N83" s="73"/>
      <c r="O83" s="73"/>
      <c r="P83" s="73"/>
      <c r="Q83" s="73"/>
      <c r="R83" s="73"/>
      <c r="S83" s="73"/>
      <c r="T83" s="73"/>
      <c r="U83" s="83"/>
      <c r="V83" s="83"/>
      <c r="W83" s="83"/>
      <c r="X83" s="89"/>
      <c r="Y83" s="89"/>
      <c r="Z83" s="89"/>
      <c r="AA83" s="89"/>
      <c r="AB83" s="89"/>
      <c r="AC83" s="89"/>
      <c r="AD83" s="89"/>
      <c r="AE83" s="89"/>
      <c r="AF83" s="94"/>
      <c r="AG83" s="94"/>
      <c r="AH83" s="94"/>
      <c r="AI83" s="94"/>
      <c r="AJ83" s="94"/>
      <c r="AK83" s="247"/>
      <c r="AL83" s="247"/>
      <c r="AM83" s="247"/>
      <c r="AN83" s="247"/>
      <c r="AO83" s="250"/>
      <c r="AP83" s="250"/>
      <c r="AQ83" s="250"/>
      <c r="AR83" s="250"/>
      <c r="AS83" s="111"/>
      <c r="AT83" s="109"/>
      <c r="AU83" s="109"/>
      <c r="AV83" s="109"/>
    </row>
    <row r="84" spans="1:48" x14ac:dyDescent="0.25">
      <c r="A84" s="56"/>
      <c r="B84" s="58"/>
      <c r="C84" s="58"/>
      <c r="D84" s="58"/>
      <c r="E84" s="58"/>
      <c r="F84" s="60"/>
      <c r="G84" s="65"/>
      <c r="H84" s="65"/>
      <c r="I84" s="65"/>
      <c r="J84" s="65"/>
      <c r="K84" s="408"/>
      <c r="L84" s="73"/>
      <c r="M84" s="73"/>
      <c r="N84" s="73"/>
      <c r="O84" s="73"/>
      <c r="P84" s="73"/>
      <c r="Q84" s="73"/>
      <c r="R84" s="73"/>
      <c r="S84" s="73"/>
      <c r="T84" s="73"/>
      <c r="U84" s="83"/>
      <c r="V84" s="83"/>
      <c r="W84" s="83"/>
      <c r="X84" s="89"/>
      <c r="Y84" s="89"/>
      <c r="Z84" s="89"/>
      <c r="AA84" s="89"/>
      <c r="AB84" s="89"/>
      <c r="AC84" s="89"/>
      <c r="AD84" s="89"/>
      <c r="AE84" s="89"/>
      <c r="AF84" s="94"/>
      <c r="AG84" s="94"/>
      <c r="AH84" s="94"/>
      <c r="AI84" s="94"/>
      <c r="AJ84" s="94"/>
      <c r="AK84" s="247"/>
      <c r="AL84" s="247"/>
      <c r="AM84" s="247"/>
      <c r="AN84" s="247"/>
      <c r="AO84" s="250"/>
      <c r="AP84" s="250"/>
      <c r="AQ84" s="250"/>
      <c r="AR84" s="250"/>
      <c r="AS84" s="111"/>
      <c r="AT84" s="109"/>
      <c r="AU84" s="109"/>
      <c r="AV84" s="109"/>
    </row>
    <row r="85" spans="1:48" x14ac:dyDescent="0.25">
      <c r="A85" s="56"/>
      <c r="B85" s="58"/>
      <c r="C85" s="58"/>
      <c r="D85" s="58"/>
      <c r="E85" s="58"/>
      <c r="F85" s="60"/>
      <c r="G85" s="65"/>
      <c r="H85" s="65"/>
      <c r="I85" s="65"/>
      <c r="J85" s="65"/>
      <c r="K85" s="408"/>
      <c r="L85" s="73"/>
      <c r="M85" s="73"/>
      <c r="N85" s="73"/>
      <c r="O85" s="73"/>
      <c r="P85" s="73"/>
      <c r="Q85" s="73"/>
      <c r="R85" s="73"/>
      <c r="S85" s="73"/>
      <c r="T85" s="73"/>
      <c r="U85" s="83"/>
      <c r="V85" s="83"/>
      <c r="W85" s="83"/>
      <c r="X85" s="89"/>
      <c r="Y85" s="89"/>
      <c r="Z85" s="89"/>
      <c r="AA85" s="89"/>
      <c r="AB85" s="89"/>
      <c r="AC85" s="89"/>
      <c r="AD85" s="89"/>
      <c r="AE85" s="89"/>
      <c r="AF85" s="94"/>
      <c r="AG85" s="94"/>
      <c r="AH85" s="94"/>
      <c r="AI85" s="94"/>
      <c r="AJ85" s="94"/>
      <c r="AK85" s="247"/>
      <c r="AL85" s="247"/>
      <c r="AM85" s="247"/>
      <c r="AN85" s="247"/>
      <c r="AO85" s="250"/>
      <c r="AP85" s="250"/>
      <c r="AQ85" s="250"/>
      <c r="AR85" s="250"/>
      <c r="AS85" s="111"/>
      <c r="AT85" s="109"/>
      <c r="AU85" s="109"/>
      <c r="AV85" s="109"/>
    </row>
    <row r="86" spans="1:48" x14ac:dyDescent="0.25">
      <c r="A86" s="56"/>
      <c r="B86" s="58"/>
      <c r="C86" s="58"/>
      <c r="D86" s="58"/>
      <c r="E86" s="58"/>
      <c r="F86" s="60"/>
      <c r="G86" s="65"/>
      <c r="H86" s="65"/>
      <c r="I86" s="65"/>
      <c r="J86" s="65"/>
      <c r="K86" s="408"/>
      <c r="L86" s="73"/>
      <c r="M86" s="73"/>
      <c r="N86" s="73"/>
      <c r="O86" s="73"/>
      <c r="P86" s="73"/>
      <c r="Q86" s="73"/>
      <c r="R86" s="73"/>
      <c r="S86" s="73"/>
      <c r="T86" s="73"/>
      <c r="U86" s="83"/>
      <c r="V86" s="83"/>
      <c r="W86" s="83"/>
      <c r="X86" s="89"/>
      <c r="Y86" s="89"/>
      <c r="Z86" s="89"/>
      <c r="AA86" s="89"/>
      <c r="AB86" s="89"/>
      <c r="AC86" s="89"/>
      <c r="AD86" s="89"/>
      <c r="AE86" s="89"/>
      <c r="AF86" s="94"/>
      <c r="AG86" s="94"/>
      <c r="AH86" s="94"/>
      <c r="AI86" s="94"/>
      <c r="AJ86" s="94"/>
      <c r="AK86" s="247"/>
      <c r="AL86" s="247"/>
      <c r="AM86" s="247"/>
      <c r="AN86" s="247"/>
      <c r="AO86" s="250"/>
      <c r="AP86" s="250"/>
      <c r="AQ86" s="250"/>
      <c r="AR86" s="250"/>
      <c r="AS86" s="111"/>
      <c r="AT86" s="109"/>
      <c r="AU86" s="109"/>
      <c r="AV86" s="109"/>
    </row>
    <row r="87" spans="1:48" x14ac:dyDescent="0.25">
      <c r="A87" s="56"/>
      <c r="B87" s="58"/>
      <c r="C87" s="58"/>
      <c r="D87" s="58"/>
      <c r="E87" s="58"/>
      <c r="F87" s="60"/>
      <c r="G87" s="65"/>
      <c r="H87" s="65"/>
      <c r="I87" s="65"/>
      <c r="J87" s="65"/>
      <c r="K87" s="408"/>
      <c r="L87" s="73"/>
      <c r="M87" s="73"/>
      <c r="N87" s="73"/>
      <c r="O87" s="73"/>
      <c r="P87" s="73"/>
      <c r="Q87" s="73"/>
      <c r="R87" s="73"/>
      <c r="S87" s="73"/>
      <c r="T87" s="73"/>
      <c r="U87" s="83"/>
      <c r="V87" s="83"/>
      <c r="W87" s="83"/>
      <c r="X87" s="89"/>
      <c r="Y87" s="89"/>
      <c r="Z87" s="89"/>
      <c r="AA87" s="89"/>
      <c r="AB87" s="89"/>
      <c r="AC87" s="89"/>
      <c r="AD87" s="89"/>
      <c r="AE87" s="89"/>
      <c r="AF87" s="94"/>
      <c r="AG87" s="94"/>
      <c r="AH87" s="94"/>
      <c r="AI87" s="94"/>
      <c r="AJ87" s="94"/>
      <c r="AK87" s="247"/>
      <c r="AL87" s="247"/>
      <c r="AM87" s="247"/>
      <c r="AN87" s="247"/>
      <c r="AO87" s="250"/>
      <c r="AP87" s="250"/>
      <c r="AQ87" s="250"/>
      <c r="AR87" s="250"/>
      <c r="AS87" s="111"/>
      <c r="AT87" s="109"/>
      <c r="AU87" s="109"/>
      <c r="AV87" s="109"/>
    </row>
    <row r="88" spans="1:48" x14ac:dyDescent="0.25">
      <c r="A88" s="56"/>
      <c r="B88" s="58"/>
      <c r="C88" s="58"/>
      <c r="D88" s="58"/>
      <c r="E88" s="58"/>
      <c r="F88" s="60"/>
      <c r="G88" s="65"/>
      <c r="H88" s="65"/>
      <c r="I88" s="65"/>
      <c r="J88" s="65"/>
      <c r="K88" s="408"/>
      <c r="L88" s="73"/>
      <c r="M88" s="73"/>
      <c r="N88" s="73"/>
      <c r="O88" s="73"/>
      <c r="P88" s="73"/>
      <c r="Q88" s="73"/>
      <c r="R88" s="73"/>
      <c r="S88" s="73"/>
      <c r="T88" s="73"/>
      <c r="U88" s="83"/>
      <c r="V88" s="83"/>
      <c r="W88" s="83"/>
      <c r="X88" s="89"/>
      <c r="Y88" s="89"/>
      <c r="Z88" s="89"/>
      <c r="AA88" s="89"/>
      <c r="AB88" s="89"/>
      <c r="AC88" s="89"/>
      <c r="AD88" s="89"/>
      <c r="AE88" s="89"/>
      <c r="AF88" s="94"/>
      <c r="AG88" s="94"/>
      <c r="AH88" s="94"/>
      <c r="AI88" s="94"/>
      <c r="AJ88" s="94"/>
      <c r="AK88" s="247"/>
      <c r="AL88" s="247"/>
      <c r="AM88" s="247"/>
      <c r="AN88" s="247"/>
      <c r="AO88" s="250"/>
      <c r="AP88" s="250"/>
      <c r="AQ88" s="250"/>
      <c r="AR88" s="250"/>
      <c r="AS88" s="111"/>
      <c r="AT88" s="109"/>
      <c r="AU88" s="109"/>
      <c r="AV88" s="109"/>
    </row>
    <row r="89" spans="1:48" x14ac:dyDescent="0.25">
      <c r="A89" s="56"/>
      <c r="B89" s="58"/>
      <c r="C89" s="58"/>
      <c r="D89" s="58"/>
      <c r="E89" s="58"/>
      <c r="F89" s="60"/>
      <c r="G89" s="65"/>
      <c r="H89" s="65"/>
      <c r="I89" s="65"/>
      <c r="J89" s="65"/>
      <c r="K89" s="408"/>
      <c r="L89" s="73"/>
      <c r="M89" s="73"/>
      <c r="N89" s="73"/>
      <c r="O89" s="73"/>
      <c r="P89" s="73"/>
      <c r="Q89" s="73"/>
      <c r="R89" s="73"/>
      <c r="S89" s="73"/>
      <c r="T89" s="73"/>
      <c r="U89" s="83"/>
      <c r="V89" s="83"/>
      <c r="W89" s="83"/>
      <c r="X89" s="89"/>
      <c r="Y89" s="89"/>
      <c r="Z89" s="89"/>
      <c r="AA89" s="89"/>
      <c r="AB89" s="89"/>
      <c r="AC89" s="89"/>
      <c r="AD89" s="89"/>
      <c r="AE89" s="89"/>
      <c r="AF89" s="94"/>
      <c r="AG89" s="94"/>
      <c r="AH89" s="94"/>
      <c r="AI89" s="94"/>
      <c r="AJ89" s="94"/>
      <c r="AK89" s="247"/>
      <c r="AL89" s="247"/>
      <c r="AM89" s="247"/>
      <c r="AN89" s="247"/>
      <c r="AO89" s="250"/>
      <c r="AP89" s="250"/>
      <c r="AQ89" s="250"/>
      <c r="AR89" s="250"/>
      <c r="AS89" s="111"/>
      <c r="AT89" s="109"/>
      <c r="AU89" s="109"/>
      <c r="AV89" s="109"/>
    </row>
    <row r="90" spans="1:48" x14ac:dyDescent="0.25">
      <c r="A90" s="56"/>
      <c r="B90" s="58"/>
      <c r="C90" s="58"/>
      <c r="D90" s="58"/>
      <c r="E90" s="58"/>
      <c r="F90" s="60"/>
      <c r="G90" s="65"/>
      <c r="H90" s="65"/>
      <c r="I90" s="65"/>
      <c r="J90" s="65"/>
      <c r="K90" s="408"/>
      <c r="L90" s="73"/>
      <c r="M90" s="73"/>
      <c r="N90" s="73"/>
      <c r="O90" s="73"/>
      <c r="P90" s="73"/>
      <c r="Q90" s="73"/>
      <c r="R90" s="73"/>
      <c r="S90" s="73"/>
      <c r="T90" s="73"/>
      <c r="U90" s="83"/>
      <c r="V90" s="83"/>
      <c r="W90" s="83"/>
      <c r="X90" s="89"/>
      <c r="Y90" s="89"/>
      <c r="Z90" s="89"/>
      <c r="AA90" s="89"/>
      <c r="AB90" s="89"/>
      <c r="AC90" s="89"/>
      <c r="AD90" s="89"/>
      <c r="AE90" s="89"/>
      <c r="AF90" s="94"/>
      <c r="AG90" s="94"/>
      <c r="AH90" s="94"/>
      <c r="AI90" s="94"/>
      <c r="AJ90" s="94"/>
      <c r="AK90" s="247"/>
      <c r="AL90" s="247"/>
      <c r="AM90" s="247"/>
      <c r="AN90" s="247"/>
      <c r="AO90" s="250"/>
      <c r="AP90" s="250"/>
      <c r="AQ90" s="250"/>
      <c r="AR90" s="250"/>
      <c r="AS90" s="111"/>
      <c r="AT90" s="109"/>
      <c r="AU90" s="109"/>
      <c r="AV90" s="109"/>
    </row>
    <row r="91" spans="1:48" x14ac:dyDescent="0.25">
      <c r="A91" s="56"/>
      <c r="B91" s="58"/>
      <c r="C91" s="58"/>
      <c r="D91" s="58"/>
      <c r="E91" s="58"/>
      <c r="F91" s="60"/>
      <c r="G91" s="65"/>
      <c r="H91" s="65"/>
      <c r="I91" s="65"/>
      <c r="J91" s="65"/>
      <c r="K91" s="408"/>
      <c r="L91" s="73"/>
      <c r="M91" s="73"/>
      <c r="N91" s="73"/>
      <c r="O91" s="73"/>
      <c r="P91" s="73"/>
      <c r="Q91" s="73"/>
      <c r="R91" s="73"/>
      <c r="S91" s="73"/>
      <c r="T91" s="73"/>
      <c r="U91" s="83"/>
      <c r="V91" s="83"/>
      <c r="W91" s="83"/>
      <c r="X91" s="89"/>
      <c r="Y91" s="89"/>
      <c r="Z91" s="89"/>
      <c r="AA91" s="89"/>
      <c r="AB91" s="89"/>
      <c r="AC91" s="89"/>
      <c r="AD91" s="89"/>
      <c r="AE91" s="89"/>
      <c r="AF91" s="94"/>
      <c r="AG91" s="94"/>
      <c r="AH91" s="94"/>
      <c r="AI91" s="94"/>
      <c r="AJ91" s="94"/>
      <c r="AK91" s="247"/>
      <c r="AL91" s="247"/>
      <c r="AM91" s="247"/>
      <c r="AN91" s="247"/>
      <c r="AO91" s="250"/>
      <c r="AP91" s="250"/>
      <c r="AQ91" s="250"/>
      <c r="AR91" s="250"/>
      <c r="AS91" s="111"/>
      <c r="AT91" s="109"/>
      <c r="AU91" s="109"/>
      <c r="AV91" s="109"/>
    </row>
    <row r="92" spans="1:48" x14ac:dyDescent="0.25">
      <c r="A92" s="56"/>
      <c r="B92" s="58"/>
      <c r="C92" s="58"/>
      <c r="D92" s="58"/>
      <c r="E92" s="58"/>
      <c r="F92" s="60"/>
      <c r="G92" s="65"/>
      <c r="H92" s="65"/>
      <c r="I92" s="65"/>
      <c r="J92" s="65"/>
      <c r="K92" s="408"/>
      <c r="L92" s="73"/>
      <c r="M92" s="73"/>
      <c r="N92" s="73"/>
      <c r="O92" s="73"/>
      <c r="P92" s="73"/>
      <c r="Q92" s="73"/>
      <c r="R92" s="73"/>
      <c r="S92" s="73"/>
      <c r="T92" s="73"/>
      <c r="U92" s="83"/>
      <c r="V92" s="83"/>
      <c r="W92" s="83"/>
      <c r="X92" s="89"/>
      <c r="Y92" s="89"/>
      <c r="Z92" s="89"/>
      <c r="AA92" s="89"/>
      <c r="AB92" s="89"/>
      <c r="AC92" s="89"/>
      <c r="AD92" s="89"/>
      <c r="AE92" s="89"/>
      <c r="AF92" s="94"/>
      <c r="AG92" s="94"/>
      <c r="AH92" s="94"/>
      <c r="AI92" s="94"/>
      <c r="AJ92" s="94"/>
      <c r="AK92" s="247"/>
      <c r="AL92" s="247"/>
      <c r="AM92" s="247"/>
      <c r="AN92" s="247"/>
      <c r="AO92" s="250"/>
      <c r="AP92" s="250"/>
      <c r="AQ92" s="250"/>
      <c r="AR92" s="250"/>
      <c r="AS92" s="111"/>
      <c r="AT92" s="109"/>
      <c r="AU92" s="109"/>
      <c r="AV92" s="109"/>
    </row>
    <row r="93" spans="1:48" x14ac:dyDescent="0.25">
      <c r="A93" s="56"/>
      <c r="B93" s="58"/>
      <c r="C93" s="58"/>
      <c r="D93" s="58"/>
      <c r="E93" s="58"/>
      <c r="F93" s="60"/>
      <c r="G93" s="65"/>
      <c r="H93" s="65"/>
      <c r="I93" s="65"/>
      <c r="J93" s="65"/>
      <c r="K93" s="408"/>
      <c r="L93" s="73"/>
      <c r="M93" s="73"/>
      <c r="N93" s="73"/>
      <c r="O93" s="73"/>
      <c r="P93" s="73"/>
      <c r="Q93" s="73"/>
      <c r="R93" s="73"/>
      <c r="S93" s="73"/>
      <c r="T93" s="73"/>
      <c r="U93" s="83"/>
      <c r="V93" s="83"/>
      <c r="W93" s="83"/>
      <c r="X93" s="89"/>
      <c r="Y93" s="89"/>
      <c r="Z93" s="89"/>
      <c r="AA93" s="89"/>
      <c r="AB93" s="89"/>
      <c r="AC93" s="89"/>
      <c r="AD93" s="89"/>
      <c r="AE93" s="89"/>
      <c r="AF93" s="94"/>
      <c r="AG93" s="94"/>
      <c r="AH93" s="94"/>
      <c r="AI93" s="94"/>
      <c r="AJ93" s="94"/>
      <c r="AK93" s="247"/>
      <c r="AL93" s="247"/>
      <c r="AM93" s="247"/>
      <c r="AN93" s="247"/>
      <c r="AO93" s="250"/>
      <c r="AP93" s="250"/>
      <c r="AQ93" s="250"/>
      <c r="AR93" s="250"/>
      <c r="AS93" s="111"/>
      <c r="AT93" s="109"/>
      <c r="AU93" s="109"/>
      <c r="AV93" s="109"/>
    </row>
    <row r="94" spans="1:48" x14ac:dyDescent="0.25">
      <c r="A94" s="56"/>
      <c r="B94" s="58"/>
      <c r="C94" s="58"/>
      <c r="D94" s="58"/>
      <c r="E94" s="58"/>
      <c r="F94" s="60"/>
      <c r="G94" s="65"/>
      <c r="H94" s="65"/>
      <c r="I94" s="65"/>
      <c r="J94" s="65"/>
      <c r="K94" s="408"/>
      <c r="L94" s="73"/>
      <c r="M94" s="73"/>
      <c r="N94" s="73"/>
      <c r="O94" s="73"/>
      <c r="P94" s="73"/>
      <c r="Q94" s="73"/>
      <c r="R94" s="73"/>
      <c r="S94" s="73"/>
      <c r="T94" s="73"/>
      <c r="U94" s="83"/>
      <c r="V94" s="83"/>
      <c r="W94" s="83"/>
      <c r="X94" s="89"/>
      <c r="Y94" s="89"/>
      <c r="Z94" s="89"/>
      <c r="AA94" s="89"/>
      <c r="AB94" s="89"/>
      <c r="AC94" s="89"/>
      <c r="AD94" s="89"/>
      <c r="AE94" s="89"/>
      <c r="AF94" s="94"/>
      <c r="AG94" s="94"/>
      <c r="AH94" s="94"/>
      <c r="AI94" s="94"/>
      <c r="AJ94" s="94"/>
      <c r="AK94" s="247"/>
      <c r="AL94" s="247"/>
      <c r="AM94" s="247"/>
      <c r="AN94" s="247"/>
      <c r="AO94" s="250"/>
      <c r="AP94" s="250"/>
      <c r="AQ94" s="250"/>
      <c r="AR94" s="250"/>
      <c r="AS94" s="111"/>
      <c r="AT94" s="109"/>
      <c r="AU94" s="109"/>
      <c r="AV94" s="109"/>
    </row>
    <row r="95" spans="1:48" x14ac:dyDescent="0.25">
      <c r="A95" s="56"/>
      <c r="B95" s="58"/>
      <c r="C95" s="58"/>
      <c r="D95" s="58"/>
      <c r="E95" s="58"/>
      <c r="F95" s="60"/>
      <c r="G95" s="65"/>
      <c r="H95" s="65"/>
      <c r="I95" s="65"/>
      <c r="J95" s="65"/>
      <c r="K95" s="408"/>
      <c r="L95" s="73"/>
      <c r="M95" s="73"/>
      <c r="N95" s="73"/>
      <c r="O95" s="73"/>
      <c r="P95" s="73"/>
      <c r="Q95" s="73"/>
      <c r="R95" s="73"/>
      <c r="S95" s="73"/>
      <c r="T95" s="73"/>
      <c r="U95" s="83"/>
      <c r="V95" s="83"/>
      <c r="W95" s="83"/>
      <c r="X95" s="89"/>
      <c r="Y95" s="89"/>
      <c r="Z95" s="89"/>
      <c r="AA95" s="89"/>
      <c r="AB95" s="89"/>
      <c r="AC95" s="89"/>
      <c r="AD95" s="89"/>
      <c r="AE95" s="89"/>
      <c r="AF95" s="94"/>
      <c r="AG95" s="94"/>
      <c r="AH95" s="94"/>
      <c r="AI95" s="94"/>
      <c r="AJ95" s="94"/>
      <c r="AK95" s="247"/>
      <c r="AL95" s="247"/>
      <c r="AM95" s="247"/>
      <c r="AN95" s="247"/>
      <c r="AO95" s="250"/>
      <c r="AP95" s="250"/>
      <c r="AQ95" s="250"/>
      <c r="AR95" s="250"/>
      <c r="AS95" s="111"/>
      <c r="AT95" s="109"/>
      <c r="AU95" s="109"/>
      <c r="AV95" s="109"/>
    </row>
    <row r="96" spans="1:48" x14ac:dyDescent="0.25">
      <c r="A96" s="56"/>
      <c r="B96" s="58"/>
      <c r="C96" s="58"/>
      <c r="D96" s="58"/>
      <c r="E96" s="58"/>
      <c r="F96" s="60"/>
      <c r="G96" s="65"/>
      <c r="H96" s="65"/>
      <c r="I96" s="65"/>
      <c r="J96" s="65"/>
      <c r="K96" s="408"/>
      <c r="L96" s="73"/>
      <c r="M96" s="73"/>
      <c r="N96" s="73"/>
      <c r="O96" s="73"/>
      <c r="P96" s="73"/>
      <c r="Q96" s="73"/>
      <c r="R96" s="73"/>
      <c r="S96" s="73"/>
      <c r="T96" s="73"/>
      <c r="U96" s="83"/>
      <c r="V96" s="83"/>
      <c r="W96" s="83"/>
      <c r="X96" s="89"/>
      <c r="Y96" s="89"/>
      <c r="Z96" s="89"/>
      <c r="AA96" s="89"/>
      <c r="AB96" s="89"/>
      <c r="AC96" s="89"/>
      <c r="AD96" s="89"/>
      <c r="AE96" s="89"/>
      <c r="AF96" s="94"/>
      <c r="AG96" s="94"/>
      <c r="AH96" s="94"/>
      <c r="AI96" s="94"/>
      <c r="AJ96" s="94"/>
      <c r="AK96" s="247"/>
      <c r="AL96" s="247"/>
      <c r="AM96" s="247"/>
      <c r="AN96" s="247"/>
      <c r="AO96" s="250"/>
      <c r="AP96" s="250"/>
      <c r="AQ96" s="250"/>
      <c r="AR96" s="250"/>
      <c r="AS96" s="111"/>
      <c r="AT96" s="109"/>
      <c r="AU96" s="109"/>
      <c r="AV96" s="109"/>
    </row>
    <row r="97" spans="1:48" x14ac:dyDescent="0.25">
      <c r="A97" s="56"/>
      <c r="B97" s="58"/>
      <c r="C97" s="58"/>
      <c r="D97" s="58"/>
      <c r="E97" s="58"/>
      <c r="F97" s="60"/>
      <c r="G97" s="65"/>
      <c r="H97" s="65"/>
      <c r="I97" s="65"/>
      <c r="J97" s="65"/>
      <c r="K97" s="408"/>
      <c r="L97" s="73"/>
      <c r="M97" s="73"/>
      <c r="N97" s="73"/>
      <c r="O97" s="73"/>
      <c r="P97" s="73"/>
      <c r="Q97" s="73"/>
      <c r="R97" s="73"/>
      <c r="S97" s="73"/>
      <c r="T97" s="73"/>
      <c r="U97" s="83"/>
      <c r="V97" s="83"/>
      <c r="W97" s="83"/>
      <c r="X97" s="89"/>
      <c r="Y97" s="89"/>
      <c r="Z97" s="89"/>
      <c r="AA97" s="89"/>
      <c r="AB97" s="89"/>
      <c r="AC97" s="89"/>
      <c r="AD97" s="89"/>
      <c r="AE97" s="89"/>
      <c r="AF97" s="94"/>
      <c r="AG97" s="94"/>
      <c r="AH97" s="94"/>
      <c r="AI97" s="94"/>
      <c r="AJ97" s="94"/>
      <c r="AK97" s="247"/>
      <c r="AL97" s="247"/>
      <c r="AM97" s="247"/>
      <c r="AN97" s="247"/>
      <c r="AO97" s="250"/>
      <c r="AP97" s="250"/>
      <c r="AQ97" s="250"/>
      <c r="AR97" s="250"/>
      <c r="AS97" s="111"/>
      <c r="AT97" s="109"/>
      <c r="AU97" s="109"/>
      <c r="AV97" s="109"/>
    </row>
    <row r="98" spans="1:48" x14ac:dyDescent="0.25">
      <c r="A98" s="56"/>
      <c r="B98" s="58"/>
      <c r="C98" s="58"/>
      <c r="D98" s="58"/>
      <c r="E98" s="58"/>
      <c r="F98" s="60"/>
      <c r="G98" s="65"/>
      <c r="H98" s="65"/>
      <c r="I98" s="65"/>
      <c r="J98" s="65"/>
      <c r="K98" s="408"/>
      <c r="L98" s="73"/>
      <c r="M98" s="73"/>
      <c r="N98" s="73"/>
      <c r="O98" s="73"/>
      <c r="P98" s="73"/>
      <c r="Q98" s="73"/>
      <c r="R98" s="73"/>
      <c r="S98" s="73"/>
      <c r="T98" s="73"/>
      <c r="U98" s="83"/>
      <c r="V98" s="83"/>
      <c r="W98" s="83"/>
      <c r="X98" s="89"/>
      <c r="Y98" s="89"/>
      <c r="Z98" s="89"/>
      <c r="AA98" s="89"/>
      <c r="AB98" s="89"/>
      <c r="AC98" s="89"/>
      <c r="AD98" s="89"/>
      <c r="AE98" s="89"/>
      <c r="AF98" s="94"/>
      <c r="AG98" s="94"/>
      <c r="AH98" s="94"/>
      <c r="AI98" s="94"/>
      <c r="AJ98" s="94"/>
      <c r="AK98" s="247"/>
      <c r="AL98" s="247"/>
      <c r="AM98" s="247"/>
      <c r="AN98" s="247"/>
      <c r="AO98" s="250"/>
      <c r="AP98" s="250"/>
      <c r="AQ98" s="250"/>
      <c r="AR98" s="250"/>
      <c r="AS98" s="111"/>
      <c r="AT98" s="109"/>
      <c r="AU98" s="109"/>
      <c r="AV98" s="109"/>
    </row>
    <row r="99" spans="1:48" x14ac:dyDescent="0.25">
      <c r="A99" s="56"/>
      <c r="B99" s="58"/>
      <c r="C99" s="58"/>
      <c r="D99" s="58"/>
      <c r="E99" s="58"/>
      <c r="F99" s="60"/>
      <c r="G99" s="65"/>
      <c r="H99" s="65"/>
      <c r="I99" s="65"/>
      <c r="J99" s="65"/>
      <c r="K99" s="408"/>
      <c r="L99" s="73"/>
      <c r="M99" s="73"/>
      <c r="N99" s="73"/>
      <c r="O99" s="73"/>
      <c r="P99" s="73"/>
      <c r="Q99" s="73"/>
      <c r="R99" s="73"/>
      <c r="S99" s="73"/>
      <c r="T99" s="73"/>
      <c r="U99" s="83"/>
      <c r="V99" s="83"/>
      <c r="W99" s="83"/>
      <c r="X99" s="89"/>
      <c r="Y99" s="89"/>
      <c r="Z99" s="89"/>
      <c r="AA99" s="89"/>
      <c r="AB99" s="89"/>
      <c r="AC99" s="89"/>
      <c r="AD99" s="89"/>
      <c r="AE99" s="89"/>
      <c r="AF99" s="94"/>
      <c r="AG99" s="94"/>
      <c r="AH99" s="94"/>
      <c r="AI99" s="94"/>
      <c r="AJ99" s="94"/>
      <c r="AK99" s="247"/>
      <c r="AL99" s="247"/>
      <c r="AM99" s="247"/>
      <c r="AN99" s="247"/>
      <c r="AO99" s="250"/>
      <c r="AP99" s="250"/>
      <c r="AQ99" s="250"/>
      <c r="AR99" s="250"/>
      <c r="AS99" s="111"/>
      <c r="AT99" s="109"/>
      <c r="AU99" s="109"/>
      <c r="AV99" s="109"/>
    </row>
    <row r="100" spans="1:48" x14ac:dyDescent="0.25">
      <c r="A100" s="56"/>
      <c r="B100" s="58"/>
      <c r="C100" s="58"/>
      <c r="D100" s="58"/>
      <c r="E100" s="58"/>
      <c r="F100" s="60"/>
      <c r="G100" s="65"/>
      <c r="H100" s="65"/>
      <c r="I100" s="65"/>
      <c r="J100" s="65"/>
      <c r="K100" s="408"/>
      <c r="L100" s="73"/>
      <c r="M100" s="73"/>
      <c r="N100" s="73"/>
      <c r="O100" s="73"/>
      <c r="P100" s="73"/>
      <c r="Q100" s="73"/>
      <c r="R100" s="73"/>
      <c r="S100" s="73"/>
      <c r="T100" s="73"/>
      <c r="U100" s="83"/>
      <c r="V100" s="83"/>
      <c r="W100" s="83"/>
      <c r="X100" s="89"/>
      <c r="Y100" s="89"/>
      <c r="Z100" s="89"/>
      <c r="AA100" s="89"/>
      <c r="AB100" s="89"/>
      <c r="AC100" s="89"/>
      <c r="AD100" s="89"/>
      <c r="AE100" s="89"/>
      <c r="AF100" s="94"/>
      <c r="AG100" s="94"/>
      <c r="AH100" s="94"/>
      <c r="AI100" s="94"/>
      <c r="AJ100" s="94"/>
      <c r="AK100" s="247"/>
      <c r="AL100" s="247"/>
      <c r="AM100" s="247"/>
      <c r="AN100" s="247"/>
      <c r="AO100" s="250"/>
      <c r="AP100" s="250"/>
      <c r="AQ100" s="250"/>
      <c r="AR100" s="250"/>
      <c r="AS100" s="111"/>
      <c r="AT100" s="109"/>
      <c r="AU100" s="109"/>
      <c r="AV100" s="109"/>
    </row>
    <row r="101" spans="1:48" x14ac:dyDescent="0.25">
      <c r="C101" s="22"/>
      <c r="G101" s="66"/>
      <c r="H101" s="66"/>
      <c r="I101" s="66"/>
      <c r="J101" s="66"/>
    </row>
    <row r="102" spans="1:48" x14ac:dyDescent="0.25">
      <c r="C102" s="22"/>
      <c r="G102" s="66"/>
      <c r="H102" s="66"/>
      <c r="I102" s="66"/>
      <c r="J102" s="66"/>
    </row>
    <row r="103" spans="1:48" x14ac:dyDescent="0.25">
      <c r="C103" s="22"/>
      <c r="G103" s="66"/>
      <c r="H103" s="66"/>
      <c r="I103" s="66"/>
      <c r="J103" s="66"/>
    </row>
    <row r="104" spans="1:48" x14ac:dyDescent="0.25">
      <c r="C104" s="22"/>
      <c r="G104" s="66"/>
      <c r="H104" s="66"/>
      <c r="I104" s="66"/>
      <c r="J104" s="66"/>
    </row>
    <row r="105" spans="1:48" x14ac:dyDescent="0.25">
      <c r="C105" s="22"/>
      <c r="G105" s="66"/>
      <c r="H105" s="66"/>
      <c r="I105" s="66"/>
      <c r="J105" s="66"/>
    </row>
    <row r="106" spans="1:48" x14ac:dyDescent="0.25">
      <c r="C106" s="22"/>
      <c r="G106" s="66"/>
      <c r="H106" s="66"/>
      <c r="I106" s="66"/>
      <c r="J106" s="66"/>
    </row>
    <row r="107" spans="1:48" x14ac:dyDescent="0.25">
      <c r="C107" s="22"/>
      <c r="G107" s="66"/>
      <c r="H107" s="66"/>
      <c r="I107" s="66"/>
      <c r="J107" s="66"/>
    </row>
    <row r="108" spans="1:48" x14ac:dyDescent="0.25">
      <c r="C108" s="22"/>
      <c r="G108" s="66"/>
      <c r="H108" s="66"/>
      <c r="I108" s="66"/>
      <c r="J108" s="66"/>
    </row>
    <row r="109" spans="1:48" x14ac:dyDescent="0.25">
      <c r="C109" s="22"/>
      <c r="G109" s="66"/>
      <c r="H109" s="66"/>
      <c r="I109" s="66"/>
      <c r="J109" s="66"/>
    </row>
    <row r="110" spans="1:48" x14ac:dyDescent="0.25">
      <c r="C110" s="22"/>
      <c r="G110" s="66"/>
      <c r="H110" s="66"/>
      <c r="I110" s="66"/>
      <c r="J110" s="66"/>
    </row>
    <row r="111" spans="1:48" x14ac:dyDescent="0.25">
      <c r="C111" s="22"/>
      <c r="G111" s="66"/>
      <c r="H111" s="66"/>
      <c r="I111" s="66"/>
      <c r="J111" s="66"/>
    </row>
    <row r="112" spans="1:48" x14ac:dyDescent="0.25">
      <c r="C112" s="22"/>
      <c r="G112" s="66"/>
      <c r="H112" s="66"/>
      <c r="I112" s="66"/>
      <c r="J112" s="66"/>
    </row>
    <row r="113" spans="3:10" x14ac:dyDescent="0.25">
      <c r="C113" s="22"/>
      <c r="G113" s="66"/>
      <c r="H113" s="66"/>
      <c r="I113" s="66"/>
      <c r="J113" s="66"/>
    </row>
    <row r="114" spans="3:10" x14ac:dyDescent="0.25">
      <c r="C114" s="22"/>
      <c r="G114" s="66"/>
      <c r="H114" s="66"/>
      <c r="I114" s="66"/>
      <c r="J114" s="66"/>
    </row>
    <row r="115" spans="3:10" x14ac:dyDescent="0.25">
      <c r="C115" s="22"/>
      <c r="G115" s="66"/>
      <c r="H115" s="66"/>
      <c r="I115" s="66"/>
      <c r="J115" s="66"/>
    </row>
    <row r="116" spans="3:10" x14ac:dyDescent="0.25">
      <c r="C116" s="22"/>
      <c r="G116" s="66"/>
      <c r="H116" s="66"/>
      <c r="I116" s="66"/>
      <c r="J116" s="66"/>
    </row>
    <row r="117" spans="3:10" x14ac:dyDescent="0.25">
      <c r="C117" s="22"/>
      <c r="G117" s="66"/>
      <c r="H117" s="66"/>
      <c r="I117" s="66"/>
      <c r="J117" s="66"/>
    </row>
    <row r="118" spans="3:10" x14ac:dyDescent="0.25">
      <c r="C118" s="22"/>
      <c r="G118" s="66"/>
      <c r="H118" s="66"/>
      <c r="I118" s="66"/>
      <c r="J118" s="66"/>
    </row>
    <row r="119" spans="3:10" x14ac:dyDescent="0.25">
      <c r="C119" s="22"/>
      <c r="G119" s="66"/>
      <c r="H119" s="66"/>
      <c r="I119" s="66"/>
      <c r="J119" s="66"/>
    </row>
    <row r="120" spans="3:10" x14ac:dyDescent="0.25">
      <c r="C120" s="22"/>
      <c r="G120" s="66"/>
      <c r="H120" s="66"/>
      <c r="I120" s="66"/>
      <c r="J120" s="66"/>
    </row>
    <row r="121" spans="3:10" x14ac:dyDescent="0.25">
      <c r="C121" s="22"/>
      <c r="G121" s="66"/>
      <c r="H121" s="66"/>
      <c r="I121" s="66"/>
      <c r="J121" s="66"/>
    </row>
    <row r="122" spans="3:10" x14ac:dyDescent="0.25">
      <c r="C122" s="22"/>
      <c r="G122" s="66"/>
      <c r="H122" s="66"/>
      <c r="I122" s="66"/>
      <c r="J122" s="66"/>
    </row>
    <row r="123" spans="3:10" x14ac:dyDescent="0.25">
      <c r="C123" s="22"/>
      <c r="G123" s="66"/>
      <c r="H123" s="66"/>
      <c r="I123" s="66"/>
      <c r="J123" s="66"/>
    </row>
    <row r="124" spans="3:10" x14ac:dyDescent="0.25">
      <c r="C124" s="22"/>
      <c r="G124" s="66"/>
      <c r="H124" s="66"/>
      <c r="I124" s="66"/>
      <c r="J124" s="66"/>
    </row>
    <row r="125" spans="3:10" x14ac:dyDescent="0.25">
      <c r="C125" s="22"/>
      <c r="G125" s="66"/>
      <c r="H125" s="66"/>
      <c r="I125" s="66"/>
      <c r="J125" s="66"/>
    </row>
    <row r="126" spans="3:10" x14ac:dyDescent="0.25">
      <c r="C126" s="22"/>
      <c r="G126" s="66"/>
      <c r="H126" s="66"/>
      <c r="I126" s="66"/>
      <c r="J126" s="66"/>
    </row>
    <row r="127" spans="3:10" x14ac:dyDescent="0.25">
      <c r="C127" s="22"/>
      <c r="G127" s="66"/>
      <c r="H127" s="66"/>
      <c r="I127" s="66"/>
      <c r="J127" s="66"/>
    </row>
    <row r="128" spans="3:10" x14ac:dyDescent="0.25">
      <c r="C128" s="22"/>
      <c r="G128" s="66"/>
      <c r="H128" s="66"/>
      <c r="I128" s="66"/>
      <c r="J128" s="66"/>
    </row>
    <row r="129" spans="3:10" x14ac:dyDescent="0.25">
      <c r="C129" s="22"/>
      <c r="G129" s="66"/>
      <c r="H129" s="66"/>
      <c r="I129" s="66"/>
      <c r="J129" s="66"/>
    </row>
    <row r="130" spans="3:10" x14ac:dyDescent="0.25">
      <c r="C130" s="22"/>
      <c r="G130" s="66"/>
      <c r="H130" s="66"/>
      <c r="I130" s="66"/>
      <c r="J130" s="66"/>
    </row>
    <row r="131" spans="3:10" x14ac:dyDescent="0.25">
      <c r="C131" s="22"/>
      <c r="G131" s="66"/>
      <c r="H131" s="66"/>
      <c r="I131" s="66"/>
      <c r="J131" s="66"/>
    </row>
    <row r="132" spans="3:10" x14ac:dyDescent="0.25">
      <c r="C132" s="22"/>
      <c r="G132" s="66"/>
      <c r="H132" s="66"/>
      <c r="I132" s="66"/>
      <c r="J132" s="66"/>
    </row>
    <row r="133" spans="3:10" x14ac:dyDescent="0.25">
      <c r="C133" s="22"/>
      <c r="G133" s="66"/>
      <c r="H133" s="66"/>
      <c r="I133" s="66"/>
      <c r="J133" s="66"/>
    </row>
    <row r="134" spans="3:10" x14ac:dyDescent="0.25">
      <c r="C134" s="22"/>
      <c r="G134" s="66"/>
      <c r="H134" s="66"/>
      <c r="I134" s="66"/>
      <c r="J134" s="66"/>
    </row>
    <row r="135" spans="3:10" x14ac:dyDescent="0.25">
      <c r="C135" s="22"/>
      <c r="G135" s="66"/>
      <c r="H135" s="66"/>
      <c r="I135" s="66"/>
      <c r="J135" s="66"/>
    </row>
    <row r="136" spans="3:10" x14ac:dyDescent="0.25">
      <c r="C136" s="22"/>
      <c r="G136" s="66"/>
      <c r="H136" s="66"/>
      <c r="I136" s="66"/>
      <c r="J136" s="66"/>
    </row>
    <row r="137" spans="3:10" x14ac:dyDescent="0.25">
      <c r="C137" s="22"/>
      <c r="G137" s="66"/>
      <c r="H137" s="66"/>
      <c r="I137" s="66"/>
      <c r="J137" s="66"/>
    </row>
    <row r="138" spans="3:10" x14ac:dyDescent="0.25">
      <c r="C138" s="22"/>
      <c r="G138" s="66"/>
      <c r="H138" s="66"/>
      <c r="I138" s="66"/>
      <c r="J138" s="66"/>
    </row>
    <row r="139" spans="3:10" x14ac:dyDescent="0.25">
      <c r="C139" s="22"/>
      <c r="G139" s="66"/>
      <c r="H139" s="66"/>
      <c r="I139" s="66"/>
      <c r="J139" s="66"/>
    </row>
    <row r="140" spans="3:10" x14ac:dyDescent="0.25">
      <c r="C140" s="22"/>
      <c r="G140" s="66"/>
      <c r="H140" s="66"/>
      <c r="I140" s="66"/>
      <c r="J140" s="66"/>
    </row>
    <row r="141" spans="3:10" x14ac:dyDescent="0.25">
      <c r="C141" s="22"/>
      <c r="G141" s="66"/>
      <c r="H141" s="66"/>
      <c r="I141" s="66"/>
      <c r="J141" s="66"/>
    </row>
    <row r="142" spans="3:10" x14ac:dyDescent="0.25">
      <c r="C142" s="22"/>
      <c r="G142" s="66"/>
      <c r="H142" s="66"/>
      <c r="I142" s="66"/>
      <c r="J142" s="66"/>
    </row>
    <row r="143" spans="3:10" x14ac:dyDescent="0.25">
      <c r="C143" s="22"/>
      <c r="G143" s="66"/>
      <c r="H143" s="66"/>
      <c r="I143" s="66"/>
      <c r="J143" s="66"/>
    </row>
    <row r="144" spans="3:10" x14ac:dyDescent="0.25">
      <c r="C144" s="22"/>
      <c r="G144" s="66"/>
      <c r="H144" s="66"/>
      <c r="I144" s="66"/>
      <c r="J144" s="66"/>
    </row>
    <row r="145" spans="3:10" x14ac:dyDescent="0.25">
      <c r="C145" s="22"/>
      <c r="G145" s="66"/>
      <c r="H145" s="66"/>
      <c r="I145" s="66"/>
      <c r="J145" s="66"/>
    </row>
    <row r="146" spans="3:10" x14ac:dyDescent="0.25">
      <c r="C146" s="22"/>
      <c r="G146" s="66"/>
      <c r="H146" s="66"/>
      <c r="I146" s="66"/>
      <c r="J146" s="66"/>
    </row>
    <row r="147" spans="3:10" x14ac:dyDescent="0.25">
      <c r="C147" s="22"/>
      <c r="G147" s="66"/>
      <c r="H147" s="66"/>
      <c r="I147" s="66"/>
      <c r="J147" s="66"/>
    </row>
    <row r="148" spans="3:10" x14ac:dyDescent="0.25">
      <c r="C148" s="22"/>
      <c r="G148" s="66"/>
      <c r="H148" s="66"/>
      <c r="I148" s="66"/>
      <c r="J148" s="66"/>
    </row>
    <row r="149" spans="3:10" x14ac:dyDescent="0.25">
      <c r="C149" s="22"/>
      <c r="G149" s="66"/>
      <c r="H149" s="66"/>
      <c r="I149" s="66"/>
      <c r="J149" s="66"/>
    </row>
    <row r="150" spans="3:10" ht="15.75" thickBot="1" x14ac:dyDescent="0.3">
      <c r="C150" s="23"/>
      <c r="G150" s="66"/>
      <c r="H150" s="66"/>
      <c r="I150" s="66"/>
      <c r="J150" s="66"/>
    </row>
    <row r="151" spans="3:10" x14ac:dyDescent="0.25">
      <c r="G151" s="66"/>
      <c r="H151" s="66"/>
      <c r="I151" s="66"/>
      <c r="J151" s="66"/>
    </row>
    <row r="152" spans="3:10" x14ac:dyDescent="0.25">
      <c r="G152" s="66"/>
      <c r="H152" s="66"/>
      <c r="I152" s="66"/>
      <c r="J152" s="66"/>
    </row>
    <row r="153" spans="3:10" x14ac:dyDescent="0.25">
      <c r="G153" s="66"/>
      <c r="H153" s="66"/>
      <c r="I153" s="66"/>
      <c r="J153" s="66"/>
    </row>
    <row r="154" spans="3:10" x14ac:dyDescent="0.25">
      <c r="G154" s="66"/>
      <c r="H154" s="66"/>
      <c r="I154" s="66"/>
      <c r="J154" s="66"/>
    </row>
    <row r="155" spans="3:10" x14ac:dyDescent="0.25">
      <c r="G155" s="66"/>
      <c r="H155" s="66"/>
      <c r="I155" s="66"/>
      <c r="J155" s="66"/>
    </row>
    <row r="156" spans="3:10" x14ac:dyDescent="0.25">
      <c r="G156" s="66"/>
      <c r="H156" s="66"/>
      <c r="I156" s="66"/>
      <c r="J156" s="66"/>
    </row>
    <row r="157" spans="3:10" x14ac:dyDescent="0.25">
      <c r="G157" s="66"/>
      <c r="H157" s="66"/>
      <c r="I157" s="66"/>
      <c r="J157" s="66"/>
    </row>
    <row r="158" spans="3:10" x14ac:dyDescent="0.25">
      <c r="G158" s="66"/>
      <c r="H158" s="66"/>
      <c r="I158" s="66"/>
      <c r="J158" s="66"/>
    </row>
    <row r="159" spans="3:10" x14ac:dyDescent="0.25">
      <c r="G159" s="66"/>
      <c r="H159" s="66"/>
      <c r="I159" s="66"/>
      <c r="J159" s="66"/>
    </row>
    <row r="160" spans="3:10" x14ac:dyDescent="0.25">
      <c r="G160" s="66"/>
      <c r="H160" s="66"/>
      <c r="I160" s="66"/>
      <c r="J160" s="66"/>
    </row>
    <row r="161" spans="7:10" x14ac:dyDescent="0.25">
      <c r="G161" s="66"/>
      <c r="H161" s="66"/>
      <c r="I161" s="66"/>
      <c r="J161" s="66"/>
    </row>
    <row r="162" spans="7:10" x14ac:dyDescent="0.25">
      <c r="G162" s="66"/>
      <c r="H162" s="66"/>
      <c r="I162" s="66"/>
      <c r="J162" s="66"/>
    </row>
    <row r="163" spans="7:10" x14ac:dyDescent="0.25">
      <c r="G163" s="66"/>
      <c r="H163" s="66"/>
      <c r="I163" s="66"/>
      <c r="J163" s="66"/>
    </row>
    <row r="164" spans="7:10" x14ac:dyDescent="0.25">
      <c r="G164" s="66"/>
      <c r="H164" s="66"/>
      <c r="I164" s="66"/>
      <c r="J164" s="66"/>
    </row>
    <row r="165" spans="7:10" x14ac:dyDescent="0.25">
      <c r="G165" s="66"/>
      <c r="H165" s="66"/>
      <c r="I165" s="66"/>
      <c r="J165" s="66"/>
    </row>
    <row r="166" spans="7:10" x14ac:dyDescent="0.25">
      <c r="G166" s="66"/>
      <c r="H166" s="66"/>
      <c r="I166" s="66"/>
      <c r="J166" s="66"/>
    </row>
    <row r="167" spans="7:10" x14ac:dyDescent="0.25">
      <c r="G167" s="66"/>
      <c r="H167" s="66"/>
      <c r="I167" s="66"/>
      <c r="J167" s="66"/>
    </row>
    <row r="168" spans="7:10" x14ac:dyDescent="0.25">
      <c r="G168" s="66"/>
      <c r="H168" s="66"/>
      <c r="I168" s="66"/>
      <c r="J168" s="66"/>
    </row>
    <row r="169" spans="7:10" x14ac:dyDescent="0.25">
      <c r="G169" s="66"/>
      <c r="H169" s="66"/>
      <c r="I169" s="66"/>
      <c r="J169" s="66"/>
    </row>
    <row r="170" spans="7:10" x14ac:dyDescent="0.25">
      <c r="G170" s="66"/>
      <c r="H170" s="66"/>
      <c r="I170" s="66"/>
      <c r="J170" s="66"/>
    </row>
    <row r="171" spans="7:10" x14ac:dyDescent="0.25">
      <c r="G171" s="66"/>
      <c r="H171" s="66"/>
      <c r="I171" s="66"/>
      <c r="J171" s="66"/>
    </row>
    <row r="172" spans="7:10" x14ac:dyDescent="0.25">
      <c r="G172" s="66"/>
      <c r="H172" s="66"/>
      <c r="I172" s="66"/>
      <c r="J172" s="66"/>
    </row>
    <row r="173" spans="7:10" x14ac:dyDescent="0.25">
      <c r="G173" s="66"/>
      <c r="H173" s="66"/>
      <c r="I173" s="66"/>
      <c r="J173" s="66"/>
    </row>
    <row r="174" spans="7:10" x14ac:dyDescent="0.25">
      <c r="G174" s="66"/>
      <c r="H174" s="66"/>
      <c r="I174" s="66"/>
      <c r="J174" s="66"/>
    </row>
    <row r="175" spans="7:10" x14ac:dyDescent="0.25">
      <c r="G175" s="66"/>
      <c r="H175" s="66"/>
      <c r="I175" s="66"/>
      <c r="J175" s="66"/>
    </row>
    <row r="176" spans="7:10" x14ac:dyDescent="0.25">
      <c r="G176" s="66"/>
      <c r="H176" s="66"/>
      <c r="I176" s="66"/>
      <c r="J176" s="66"/>
    </row>
    <row r="177" spans="7:10" x14ac:dyDescent="0.25">
      <c r="G177" s="66"/>
      <c r="H177" s="66"/>
      <c r="I177" s="66"/>
      <c r="J177" s="66"/>
    </row>
    <row r="178" spans="7:10" x14ac:dyDescent="0.25">
      <c r="G178" s="66"/>
      <c r="H178" s="66"/>
      <c r="I178" s="66"/>
      <c r="J178" s="66"/>
    </row>
    <row r="179" spans="7:10" x14ac:dyDescent="0.25">
      <c r="G179" s="66"/>
      <c r="H179" s="66"/>
      <c r="I179" s="66"/>
      <c r="J179" s="66"/>
    </row>
    <row r="180" spans="7:10" x14ac:dyDescent="0.25">
      <c r="G180" s="66"/>
      <c r="H180" s="66"/>
      <c r="I180" s="66"/>
      <c r="J180" s="66"/>
    </row>
    <row r="181" spans="7:10" x14ac:dyDescent="0.25">
      <c r="G181" s="66"/>
      <c r="H181" s="66"/>
      <c r="I181" s="66"/>
      <c r="J181" s="66"/>
    </row>
    <row r="182" spans="7:10" x14ac:dyDescent="0.25">
      <c r="G182" s="66"/>
      <c r="H182" s="66"/>
      <c r="I182" s="66"/>
      <c r="J182" s="66"/>
    </row>
    <row r="183" spans="7:10" x14ac:dyDescent="0.25">
      <c r="G183" s="66"/>
      <c r="H183" s="66"/>
      <c r="I183" s="66"/>
      <c r="J183" s="66"/>
    </row>
    <row r="184" spans="7:10" x14ac:dyDescent="0.25">
      <c r="G184" s="66"/>
      <c r="H184" s="66"/>
      <c r="I184" s="66"/>
      <c r="J184" s="66"/>
    </row>
    <row r="185" spans="7:10" x14ac:dyDescent="0.25">
      <c r="G185" s="66"/>
      <c r="H185" s="66"/>
      <c r="I185" s="66"/>
      <c r="J185" s="66"/>
    </row>
    <row r="186" spans="7:10" x14ac:dyDescent="0.25">
      <c r="G186" s="66"/>
      <c r="H186" s="66"/>
      <c r="I186" s="66"/>
      <c r="J186" s="66"/>
    </row>
    <row r="187" spans="7:10" x14ac:dyDescent="0.25">
      <c r="G187" s="66"/>
      <c r="H187" s="66"/>
      <c r="I187" s="66"/>
      <c r="J187" s="66"/>
    </row>
    <row r="188" spans="7:10" x14ac:dyDescent="0.25">
      <c r="G188" s="66"/>
      <c r="H188" s="66"/>
      <c r="I188" s="66"/>
      <c r="J188" s="66"/>
    </row>
    <row r="189" spans="7:10" x14ac:dyDescent="0.25">
      <c r="G189" s="66"/>
      <c r="H189" s="66"/>
      <c r="I189" s="66"/>
      <c r="J189" s="66"/>
    </row>
    <row r="190" spans="7:10" x14ac:dyDescent="0.25">
      <c r="G190" s="66"/>
      <c r="H190" s="66"/>
      <c r="I190" s="66"/>
      <c r="J190" s="66"/>
    </row>
    <row r="191" spans="7:10" x14ac:dyDescent="0.25">
      <c r="G191" s="66"/>
      <c r="H191" s="66"/>
      <c r="I191" s="66"/>
      <c r="J191" s="66"/>
    </row>
    <row r="192" spans="7:10" x14ac:dyDescent="0.25">
      <c r="G192" s="66"/>
      <c r="H192" s="66"/>
      <c r="I192" s="66"/>
      <c r="J192" s="66"/>
    </row>
    <row r="193" spans="7:10" x14ac:dyDescent="0.25">
      <c r="G193" s="66"/>
      <c r="H193" s="66"/>
      <c r="I193" s="66"/>
      <c r="J193" s="66"/>
    </row>
    <row r="194" spans="7:10" x14ac:dyDescent="0.25">
      <c r="G194" s="66"/>
      <c r="H194" s="66"/>
      <c r="I194" s="66"/>
      <c r="J194" s="66"/>
    </row>
    <row r="195" spans="7:10" x14ac:dyDescent="0.25">
      <c r="G195" s="66"/>
      <c r="H195" s="66"/>
      <c r="I195" s="66"/>
      <c r="J195" s="66"/>
    </row>
    <row r="196" spans="7:10" x14ac:dyDescent="0.25">
      <c r="G196" s="66"/>
      <c r="H196" s="66"/>
      <c r="I196" s="66"/>
      <c r="J196" s="66"/>
    </row>
    <row r="197" spans="7:10" x14ac:dyDescent="0.25">
      <c r="G197" s="66"/>
      <c r="H197" s="66"/>
      <c r="I197" s="66"/>
      <c r="J197" s="66"/>
    </row>
    <row r="198" spans="7:10" x14ac:dyDescent="0.25">
      <c r="G198" s="66"/>
      <c r="H198" s="66"/>
      <c r="I198" s="66"/>
      <c r="J198" s="66"/>
    </row>
    <row r="199" spans="7:10" x14ac:dyDescent="0.25">
      <c r="G199" s="66"/>
      <c r="H199" s="66"/>
      <c r="I199" s="66"/>
      <c r="J199" s="66"/>
    </row>
    <row r="200" spans="7:10" x14ac:dyDescent="0.25">
      <c r="G200" s="66"/>
      <c r="H200" s="66"/>
      <c r="I200" s="66"/>
      <c r="J200" s="66"/>
    </row>
    <row r="201" spans="7:10" x14ac:dyDescent="0.25">
      <c r="G201" s="66"/>
      <c r="H201" s="66"/>
      <c r="I201" s="66"/>
      <c r="J201" s="66"/>
    </row>
    <row r="202" spans="7:10" x14ac:dyDescent="0.25">
      <c r="G202" s="66"/>
      <c r="H202" s="66"/>
      <c r="I202" s="66"/>
      <c r="J202" s="66"/>
    </row>
    <row r="203" spans="7:10" x14ac:dyDescent="0.25">
      <c r="G203" s="66"/>
      <c r="H203" s="66"/>
      <c r="I203" s="66"/>
      <c r="J203" s="66"/>
    </row>
    <row r="204" spans="7:10" x14ac:dyDescent="0.25">
      <c r="G204" s="66"/>
      <c r="H204" s="66"/>
      <c r="I204" s="66"/>
      <c r="J204" s="66"/>
    </row>
    <row r="205" spans="7:10" x14ac:dyDescent="0.25">
      <c r="G205" s="66"/>
      <c r="H205" s="66"/>
      <c r="I205" s="66"/>
      <c r="J205" s="66"/>
    </row>
    <row r="206" spans="7:10" x14ac:dyDescent="0.25">
      <c r="G206" s="66"/>
      <c r="H206" s="66"/>
      <c r="I206" s="66"/>
      <c r="J206" s="66"/>
    </row>
    <row r="207" spans="7:10" x14ac:dyDescent="0.25">
      <c r="G207" s="66"/>
      <c r="H207" s="66"/>
      <c r="I207" s="66"/>
      <c r="J207" s="66"/>
    </row>
    <row r="208" spans="7:10" x14ac:dyDescent="0.25">
      <c r="G208" s="66"/>
      <c r="H208" s="66"/>
      <c r="I208" s="66"/>
      <c r="J208" s="66"/>
    </row>
    <row r="209" spans="7:10" x14ac:dyDescent="0.25">
      <c r="G209" s="66"/>
      <c r="H209" s="66"/>
      <c r="I209" s="66"/>
      <c r="J209" s="66"/>
    </row>
    <row r="210" spans="7:10" x14ac:dyDescent="0.25">
      <c r="G210" s="66"/>
      <c r="H210" s="66"/>
      <c r="I210" s="66"/>
      <c r="J210" s="66"/>
    </row>
    <row r="211" spans="7:10" x14ac:dyDescent="0.25">
      <c r="G211" s="66"/>
      <c r="H211" s="66"/>
      <c r="I211" s="66"/>
      <c r="J211" s="66"/>
    </row>
    <row r="212" spans="7:10" x14ac:dyDescent="0.25">
      <c r="G212" s="66"/>
      <c r="H212" s="66"/>
      <c r="I212" s="66"/>
      <c r="J212" s="66"/>
    </row>
    <row r="213" spans="7:10" x14ac:dyDescent="0.25">
      <c r="G213" s="66"/>
      <c r="H213" s="66"/>
      <c r="I213" s="66"/>
      <c r="J213" s="66"/>
    </row>
    <row r="214" spans="7:10" x14ac:dyDescent="0.25">
      <c r="G214" s="66"/>
      <c r="H214" s="66"/>
      <c r="I214" s="66"/>
      <c r="J214" s="66"/>
    </row>
    <row r="215" spans="7:10" x14ac:dyDescent="0.25">
      <c r="G215" s="66"/>
      <c r="H215" s="66"/>
      <c r="I215" s="66"/>
      <c r="J215" s="66"/>
    </row>
    <row r="216" spans="7:10" x14ac:dyDescent="0.25">
      <c r="G216" s="66"/>
      <c r="H216" s="66"/>
      <c r="I216" s="66"/>
      <c r="J216" s="66"/>
    </row>
    <row r="217" spans="7:10" x14ac:dyDescent="0.25">
      <c r="G217" s="66"/>
      <c r="H217" s="66"/>
      <c r="I217" s="66"/>
      <c r="J217" s="66"/>
    </row>
    <row r="218" spans="7:10" x14ac:dyDescent="0.25">
      <c r="G218" s="66"/>
      <c r="H218" s="66"/>
      <c r="I218" s="66"/>
      <c r="J218" s="66"/>
    </row>
    <row r="219" spans="7:10" x14ac:dyDescent="0.25">
      <c r="G219" s="66"/>
      <c r="H219" s="66"/>
      <c r="I219" s="66"/>
      <c r="J219" s="66"/>
    </row>
    <row r="220" spans="7:10" x14ac:dyDescent="0.25">
      <c r="G220" s="66"/>
      <c r="H220" s="66"/>
      <c r="I220" s="66"/>
      <c r="J220" s="66"/>
    </row>
    <row r="221" spans="7:10" x14ac:dyDescent="0.25">
      <c r="G221" s="66"/>
      <c r="H221" s="66"/>
      <c r="I221" s="66"/>
      <c r="J221" s="66"/>
    </row>
    <row r="222" spans="7:10" x14ac:dyDescent="0.25">
      <c r="G222" s="66"/>
      <c r="H222" s="66"/>
      <c r="I222" s="66"/>
      <c r="J222" s="66"/>
    </row>
    <row r="223" spans="7:10" x14ac:dyDescent="0.25">
      <c r="G223" s="66"/>
      <c r="H223" s="66"/>
      <c r="I223" s="66"/>
      <c r="J223" s="66"/>
    </row>
    <row r="224" spans="7:10" x14ac:dyDescent="0.25">
      <c r="G224" s="66"/>
      <c r="H224" s="66"/>
      <c r="I224" s="66"/>
      <c r="J224" s="66"/>
    </row>
    <row r="225" spans="7:10" x14ac:dyDescent="0.25">
      <c r="G225" s="66"/>
      <c r="H225" s="66"/>
      <c r="I225" s="66"/>
      <c r="J225" s="66"/>
    </row>
    <row r="226" spans="7:10" x14ac:dyDescent="0.25">
      <c r="G226" s="66"/>
      <c r="H226" s="66"/>
      <c r="I226" s="66"/>
      <c r="J226" s="66"/>
    </row>
    <row r="227" spans="7:10" x14ac:dyDescent="0.25">
      <c r="G227" s="66"/>
      <c r="H227" s="66"/>
      <c r="I227" s="66"/>
      <c r="J227" s="66"/>
    </row>
    <row r="228" spans="7:10" x14ac:dyDescent="0.25">
      <c r="G228" s="66"/>
      <c r="H228" s="66"/>
      <c r="I228" s="66"/>
      <c r="J228" s="66"/>
    </row>
    <row r="229" spans="7:10" x14ac:dyDescent="0.25">
      <c r="G229" s="66"/>
      <c r="H229" s="66"/>
      <c r="I229" s="66"/>
      <c r="J229" s="66"/>
    </row>
    <row r="230" spans="7:10" x14ac:dyDescent="0.25">
      <c r="G230" s="66"/>
      <c r="H230" s="66"/>
      <c r="I230" s="66"/>
      <c r="J230" s="66"/>
    </row>
    <row r="231" spans="7:10" x14ac:dyDescent="0.25">
      <c r="G231" s="66"/>
      <c r="H231" s="66"/>
      <c r="I231" s="66"/>
      <c r="J231" s="66"/>
    </row>
    <row r="232" spans="7:10" x14ac:dyDescent="0.25">
      <c r="G232" s="66"/>
      <c r="H232" s="66"/>
      <c r="I232" s="66"/>
      <c r="J232" s="66"/>
    </row>
    <row r="233" spans="7:10" x14ac:dyDescent="0.25">
      <c r="G233" s="66"/>
      <c r="H233" s="66"/>
      <c r="I233" s="66"/>
      <c r="J233" s="66"/>
    </row>
    <row r="234" spans="7:10" x14ac:dyDescent="0.25">
      <c r="G234" s="66"/>
      <c r="H234" s="66"/>
      <c r="I234" s="66"/>
      <c r="J234" s="66"/>
    </row>
    <row r="235" spans="7:10" x14ac:dyDescent="0.25">
      <c r="G235" s="66"/>
      <c r="H235" s="66"/>
      <c r="I235" s="66"/>
      <c r="J235" s="66"/>
    </row>
    <row r="236" spans="7:10" x14ac:dyDescent="0.25">
      <c r="G236" s="66"/>
      <c r="H236" s="66"/>
      <c r="I236" s="66"/>
      <c r="J236" s="66"/>
    </row>
    <row r="237" spans="7:10" x14ac:dyDescent="0.25">
      <c r="G237" s="66"/>
      <c r="H237" s="66"/>
      <c r="I237" s="66"/>
      <c r="J237" s="66"/>
    </row>
    <row r="238" spans="7:10" x14ac:dyDescent="0.25">
      <c r="G238" s="66"/>
      <c r="H238" s="66"/>
      <c r="I238" s="66"/>
      <c r="J238" s="66"/>
    </row>
    <row r="239" spans="7:10" x14ac:dyDescent="0.25">
      <c r="G239" s="66"/>
      <c r="H239" s="66"/>
      <c r="I239" s="66"/>
      <c r="J239" s="66"/>
    </row>
    <row r="240" spans="7:10" x14ac:dyDescent="0.25">
      <c r="G240" s="66"/>
      <c r="H240" s="66"/>
      <c r="I240" s="66"/>
      <c r="J240" s="66"/>
    </row>
    <row r="241" spans="7:10" x14ac:dyDescent="0.25">
      <c r="G241" s="66"/>
      <c r="H241" s="66"/>
      <c r="I241" s="66"/>
      <c r="J241" s="66"/>
    </row>
    <row r="242" spans="7:10" x14ac:dyDescent="0.25">
      <c r="G242" s="66"/>
      <c r="H242" s="66"/>
      <c r="I242" s="66"/>
      <c r="J242" s="66"/>
    </row>
    <row r="243" spans="7:10" x14ac:dyDescent="0.25">
      <c r="G243" s="66"/>
      <c r="H243" s="66"/>
      <c r="I243" s="66"/>
      <c r="J243" s="66"/>
    </row>
    <row r="244" spans="7:10" x14ac:dyDescent="0.25">
      <c r="G244" s="66"/>
      <c r="H244" s="66"/>
      <c r="I244" s="66"/>
      <c r="J244" s="66"/>
    </row>
    <row r="245" spans="7:10" x14ac:dyDescent="0.25">
      <c r="G245" s="66"/>
      <c r="H245" s="66"/>
      <c r="I245" s="66"/>
      <c r="J245" s="66"/>
    </row>
    <row r="246" spans="7:10" x14ac:dyDescent="0.25">
      <c r="G246" s="66"/>
      <c r="H246" s="66"/>
      <c r="I246" s="66"/>
      <c r="J246" s="66"/>
    </row>
    <row r="247" spans="7:10" x14ac:dyDescent="0.25">
      <c r="G247" s="66"/>
      <c r="H247" s="66"/>
      <c r="I247" s="66"/>
      <c r="J247" s="66"/>
    </row>
    <row r="248" spans="7:10" x14ac:dyDescent="0.25">
      <c r="G248" s="66"/>
      <c r="H248" s="66"/>
      <c r="I248" s="66"/>
      <c r="J248" s="66"/>
    </row>
    <row r="249" spans="7:10" x14ac:dyDescent="0.25">
      <c r="G249" s="66"/>
      <c r="H249" s="66"/>
      <c r="I249" s="66"/>
      <c r="J249" s="66"/>
    </row>
    <row r="250" spans="7:10" x14ac:dyDescent="0.25">
      <c r="G250" s="66"/>
      <c r="H250" s="66"/>
      <c r="I250" s="66"/>
      <c r="J250" s="66"/>
    </row>
    <row r="251" spans="7:10" x14ac:dyDescent="0.25">
      <c r="G251" s="66"/>
      <c r="H251" s="66"/>
      <c r="I251" s="66"/>
      <c r="J251" s="66"/>
    </row>
    <row r="252" spans="7:10" x14ac:dyDescent="0.25">
      <c r="G252" s="66"/>
      <c r="H252" s="66"/>
      <c r="I252" s="66"/>
      <c r="J252" s="66"/>
    </row>
    <row r="253" spans="7:10" x14ac:dyDescent="0.25">
      <c r="G253" s="66"/>
      <c r="H253" s="66"/>
      <c r="I253" s="66"/>
      <c r="J253" s="66"/>
    </row>
    <row r="254" spans="7:10" x14ac:dyDescent="0.25">
      <c r="G254" s="66"/>
      <c r="H254" s="66"/>
      <c r="I254" s="66"/>
      <c r="J254" s="66"/>
    </row>
    <row r="255" spans="7:10" x14ac:dyDescent="0.25">
      <c r="G255" s="66"/>
      <c r="H255" s="66"/>
      <c r="I255" s="66"/>
      <c r="J255" s="66"/>
    </row>
    <row r="256" spans="7:10" x14ac:dyDescent="0.25">
      <c r="G256" s="66"/>
      <c r="H256" s="66"/>
      <c r="I256" s="66"/>
      <c r="J256" s="66"/>
    </row>
    <row r="257" spans="7:10" x14ac:dyDescent="0.25">
      <c r="G257" s="66"/>
      <c r="H257" s="66"/>
      <c r="I257" s="66"/>
      <c r="J257" s="66"/>
    </row>
    <row r="258" spans="7:10" x14ac:dyDescent="0.25">
      <c r="G258" s="66"/>
      <c r="H258" s="66"/>
      <c r="I258" s="66"/>
      <c r="J258" s="66"/>
    </row>
    <row r="259" spans="7:10" x14ac:dyDescent="0.25">
      <c r="G259" s="66"/>
      <c r="H259" s="66"/>
      <c r="I259" s="66"/>
      <c r="J259" s="66"/>
    </row>
    <row r="260" spans="7:10" x14ac:dyDescent="0.25">
      <c r="G260" s="66"/>
      <c r="H260" s="66"/>
      <c r="I260" s="66"/>
      <c r="J260" s="66"/>
    </row>
    <row r="261" spans="7:10" x14ac:dyDescent="0.25">
      <c r="G261" s="66"/>
      <c r="H261" s="66"/>
      <c r="I261" s="66"/>
      <c r="J261" s="66"/>
    </row>
    <row r="262" spans="7:10" x14ac:dyDescent="0.25">
      <c r="G262" s="66"/>
      <c r="H262" s="66"/>
      <c r="I262" s="66"/>
      <c r="J262" s="66"/>
    </row>
    <row r="263" spans="7:10" x14ac:dyDescent="0.25">
      <c r="G263" s="66"/>
      <c r="H263" s="66"/>
      <c r="I263" s="66"/>
      <c r="J263" s="66"/>
    </row>
    <row r="264" spans="7:10" x14ac:dyDescent="0.25">
      <c r="G264" s="66"/>
      <c r="H264" s="66"/>
      <c r="I264" s="66"/>
      <c r="J264" s="66"/>
    </row>
    <row r="265" spans="7:10" x14ac:dyDescent="0.25">
      <c r="G265" s="66"/>
      <c r="H265" s="66"/>
      <c r="I265" s="66"/>
      <c r="J265" s="66"/>
    </row>
    <row r="266" spans="7:10" x14ac:dyDescent="0.25">
      <c r="G266" s="66"/>
      <c r="H266" s="66"/>
      <c r="I266" s="66"/>
      <c r="J266" s="66"/>
    </row>
    <row r="267" spans="7:10" x14ac:dyDescent="0.25">
      <c r="G267" s="66"/>
      <c r="H267" s="66"/>
      <c r="I267" s="66"/>
      <c r="J267" s="66"/>
    </row>
    <row r="268" spans="7:10" x14ac:dyDescent="0.25">
      <c r="G268" s="66"/>
      <c r="H268" s="66"/>
      <c r="I268" s="66"/>
      <c r="J268" s="66"/>
    </row>
    <row r="269" spans="7:10" x14ac:dyDescent="0.25">
      <c r="G269" s="66"/>
      <c r="H269" s="66"/>
      <c r="I269" s="66"/>
      <c r="J269" s="66"/>
    </row>
    <row r="270" spans="7:10" x14ac:dyDescent="0.25">
      <c r="G270" s="66"/>
      <c r="H270" s="66"/>
      <c r="I270" s="66"/>
      <c r="J270" s="66"/>
    </row>
    <row r="271" spans="7:10" x14ac:dyDescent="0.25">
      <c r="G271" s="66"/>
      <c r="H271" s="66"/>
      <c r="I271" s="66"/>
      <c r="J271" s="66"/>
    </row>
    <row r="272" spans="7:10" x14ac:dyDescent="0.25">
      <c r="G272" s="66"/>
      <c r="H272" s="66"/>
      <c r="I272" s="66"/>
      <c r="J272" s="66"/>
    </row>
    <row r="273" spans="7:10" x14ac:dyDescent="0.25">
      <c r="G273" s="66"/>
      <c r="H273" s="66"/>
      <c r="I273" s="66"/>
      <c r="J273" s="66"/>
    </row>
    <row r="274" spans="7:10" x14ac:dyDescent="0.25">
      <c r="G274" s="66"/>
      <c r="H274" s="66"/>
      <c r="I274" s="66"/>
      <c r="J274" s="66"/>
    </row>
    <row r="275" spans="7:10" x14ac:dyDescent="0.25">
      <c r="G275" s="66"/>
      <c r="H275" s="66"/>
      <c r="I275" s="66"/>
      <c r="J275" s="66"/>
    </row>
    <row r="276" spans="7:10" x14ac:dyDescent="0.25">
      <c r="G276" s="66"/>
      <c r="H276" s="66"/>
      <c r="I276" s="66"/>
      <c r="J276" s="66"/>
    </row>
    <row r="277" spans="7:10" x14ac:dyDescent="0.25">
      <c r="G277" s="66"/>
      <c r="H277" s="66"/>
      <c r="I277" s="66"/>
      <c r="J277" s="66"/>
    </row>
    <row r="278" spans="7:10" x14ac:dyDescent="0.25">
      <c r="G278" s="66"/>
      <c r="H278" s="66"/>
      <c r="I278" s="66"/>
      <c r="J278" s="66"/>
    </row>
    <row r="279" spans="7:10" x14ac:dyDescent="0.25">
      <c r="G279" s="66"/>
      <c r="H279" s="66"/>
      <c r="I279" s="66"/>
      <c r="J279" s="66"/>
    </row>
    <row r="280" spans="7:10" x14ac:dyDescent="0.25">
      <c r="G280" s="66"/>
      <c r="H280" s="66"/>
      <c r="I280" s="66"/>
      <c r="J280" s="66"/>
    </row>
    <row r="281" spans="7:10" x14ac:dyDescent="0.25">
      <c r="G281" s="66"/>
      <c r="H281" s="66"/>
      <c r="I281" s="66"/>
      <c r="J281" s="66"/>
    </row>
    <row r="282" spans="7:10" x14ac:dyDescent="0.25">
      <c r="G282" s="66"/>
      <c r="H282" s="66"/>
      <c r="I282" s="66"/>
      <c r="J282" s="66"/>
    </row>
    <row r="283" spans="7:10" x14ac:dyDescent="0.25">
      <c r="G283" s="66"/>
      <c r="H283" s="66"/>
      <c r="I283" s="66"/>
      <c r="J283" s="66"/>
    </row>
    <row r="284" spans="7:10" x14ac:dyDescent="0.25">
      <c r="G284" s="66"/>
      <c r="H284" s="66"/>
      <c r="I284" s="66"/>
      <c r="J284" s="66"/>
    </row>
    <row r="285" spans="7:10" x14ac:dyDescent="0.25">
      <c r="G285" s="66"/>
      <c r="H285" s="66"/>
      <c r="I285" s="66"/>
      <c r="J285" s="66"/>
    </row>
    <row r="286" spans="7:10" x14ac:dyDescent="0.25">
      <c r="G286" s="66"/>
      <c r="H286" s="66"/>
      <c r="I286" s="66"/>
      <c r="J286" s="66"/>
    </row>
    <row r="287" spans="7:10" x14ac:dyDescent="0.25">
      <c r="G287" s="66"/>
      <c r="H287" s="66"/>
      <c r="I287" s="66"/>
      <c r="J287" s="66"/>
    </row>
    <row r="288" spans="7:10" x14ac:dyDescent="0.25">
      <c r="G288" s="66"/>
      <c r="H288" s="66"/>
      <c r="I288" s="66"/>
      <c r="J288" s="66"/>
    </row>
    <row r="289" spans="7:10" x14ac:dyDescent="0.25">
      <c r="G289" s="66"/>
      <c r="H289" s="66"/>
      <c r="I289" s="66"/>
      <c r="J289" s="66"/>
    </row>
    <row r="290" spans="7:10" x14ac:dyDescent="0.25">
      <c r="G290" s="66"/>
      <c r="H290" s="66"/>
      <c r="I290" s="66"/>
      <c r="J290" s="66"/>
    </row>
    <row r="291" spans="7:10" x14ac:dyDescent="0.25">
      <c r="G291" s="66"/>
      <c r="H291" s="66"/>
      <c r="I291" s="66"/>
      <c r="J291" s="66"/>
    </row>
    <row r="292" spans="7:10" x14ac:dyDescent="0.25">
      <c r="G292" s="66"/>
      <c r="H292" s="66"/>
      <c r="I292" s="66"/>
      <c r="J292" s="66"/>
    </row>
    <row r="293" spans="7:10" x14ac:dyDescent="0.25">
      <c r="G293" s="66"/>
      <c r="H293" s="66"/>
      <c r="I293" s="66"/>
      <c r="J293" s="66"/>
    </row>
    <row r="294" spans="7:10" x14ac:dyDescent="0.25">
      <c r="G294" s="66"/>
      <c r="H294" s="66"/>
      <c r="I294" s="66"/>
      <c r="J294" s="66"/>
    </row>
    <row r="295" spans="7:10" x14ac:dyDescent="0.25">
      <c r="G295" s="66"/>
      <c r="H295" s="66"/>
      <c r="I295" s="66"/>
      <c r="J295" s="66"/>
    </row>
    <row r="296" spans="7:10" x14ac:dyDescent="0.25">
      <c r="G296" s="66"/>
      <c r="H296" s="66"/>
      <c r="I296" s="66"/>
      <c r="J296" s="66"/>
    </row>
    <row r="297" spans="7:10" x14ac:dyDescent="0.25">
      <c r="G297" s="66"/>
      <c r="H297" s="66"/>
      <c r="I297" s="66"/>
      <c r="J297" s="66"/>
    </row>
    <row r="298" spans="7:10" x14ac:dyDescent="0.25">
      <c r="G298" s="66"/>
      <c r="H298" s="66"/>
      <c r="I298" s="66"/>
      <c r="J298" s="66"/>
    </row>
    <row r="299" spans="7:10" x14ac:dyDescent="0.25">
      <c r="G299" s="66"/>
      <c r="H299" s="66"/>
      <c r="I299" s="66"/>
      <c r="J299" s="66"/>
    </row>
    <row r="300" spans="7:10" x14ac:dyDescent="0.25">
      <c r="G300" s="66"/>
      <c r="H300" s="66"/>
      <c r="I300" s="66"/>
      <c r="J300" s="66"/>
    </row>
    <row r="301" spans="7:10" x14ac:dyDescent="0.25">
      <c r="G301" s="66"/>
      <c r="H301" s="66"/>
      <c r="I301" s="66"/>
      <c r="J301" s="66"/>
    </row>
    <row r="302" spans="7:10" x14ac:dyDescent="0.25">
      <c r="G302" s="66"/>
      <c r="H302" s="66"/>
      <c r="I302" s="66"/>
      <c r="J302" s="66"/>
    </row>
    <row r="303" spans="7:10" x14ac:dyDescent="0.25">
      <c r="G303" s="66"/>
      <c r="H303" s="66"/>
      <c r="I303" s="66"/>
      <c r="J303" s="66"/>
    </row>
    <row r="304" spans="7:10" x14ac:dyDescent="0.25">
      <c r="G304" s="66"/>
      <c r="H304" s="66"/>
      <c r="I304" s="66"/>
      <c r="J304" s="66"/>
    </row>
    <row r="305" spans="7:10" x14ac:dyDescent="0.25">
      <c r="G305" s="66"/>
      <c r="H305" s="66"/>
      <c r="I305" s="66"/>
      <c r="J305" s="66"/>
    </row>
    <row r="306" spans="7:10" x14ac:dyDescent="0.25">
      <c r="G306" s="66"/>
      <c r="H306" s="66"/>
      <c r="I306" s="66"/>
      <c r="J306" s="66"/>
    </row>
    <row r="307" spans="7:10" x14ac:dyDescent="0.25">
      <c r="G307" s="66"/>
      <c r="H307" s="66"/>
      <c r="I307" s="66"/>
      <c r="J307" s="66"/>
    </row>
    <row r="308" spans="7:10" x14ac:dyDescent="0.25">
      <c r="G308" s="66"/>
      <c r="H308" s="66"/>
      <c r="I308" s="66"/>
      <c r="J308" s="66"/>
    </row>
    <row r="309" spans="7:10" x14ac:dyDescent="0.25">
      <c r="G309" s="66"/>
      <c r="H309" s="66"/>
      <c r="I309" s="66"/>
      <c r="J309" s="66"/>
    </row>
    <row r="310" spans="7:10" x14ac:dyDescent="0.25">
      <c r="G310" s="66"/>
      <c r="H310" s="66"/>
      <c r="I310" s="66"/>
      <c r="J310" s="66"/>
    </row>
    <row r="311" spans="7:10" x14ac:dyDescent="0.25">
      <c r="G311" s="66"/>
      <c r="H311" s="66"/>
      <c r="I311" s="66"/>
      <c r="J311" s="66"/>
    </row>
    <row r="312" spans="7:10" x14ac:dyDescent="0.25">
      <c r="G312" s="66"/>
      <c r="H312" s="66"/>
      <c r="I312" s="66"/>
      <c r="J312" s="66"/>
    </row>
    <row r="313" spans="7:10" x14ac:dyDescent="0.25">
      <c r="G313" s="66"/>
      <c r="H313" s="66"/>
      <c r="I313" s="66"/>
      <c r="J313" s="66"/>
    </row>
    <row r="314" spans="7:10" x14ac:dyDescent="0.25">
      <c r="G314" s="66"/>
      <c r="H314" s="66"/>
      <c r="I314" s="66"/>
      <c r="J314" s="66"/>
    </row>
    <row r="315" spans="7:10" x14ac:dyDescent="0.25">
      <c r="G315" s="66"/>
      <c r="H315" s="66"/>
      <c r="I315" s="66"/>
      <c r="J315" s="66"/>
    </row>
    <row r="316" spans="7:10" x14ac:dyDescent="0.25">
      <c r="G316" s="66"/>
      <c r="H316" s="66"/>
      <c r="I316" s="66"/>
      <c r="J316" s="66"/>
    </row>
    <row r="317" spans="7:10" x14ac:dyDescent="0.25">
      <c r="G317" s="66"/>
      <c r="H317" s="66"/>
      <c r="I317" s="66"/>
      <c r="J317" s="66"/>
    </row>
    <row r="318" spans="7:10" x14ac:dyDescent="0.25">
      <c r="G318" s="66"/>
      <c r="H318" s="66"/>
      <c r="I318" s="66"/>
      <c r="J318" s="66"/>
    </row>
    <row r="319" spans="7:10" x14ac:dyDescent="0.25">
      <c r="G319" s="66"/>
      <c r="H319" s="66"/>
      <c r="I319" s="66"/>
      <c r="J319" s="66"/>
    </row>
    <row r="320" spans="7:10" x14ac:dyDescent="0.25">
      <c r="G320" s="66"/>
      <c r="H320" s="66"/>
      <c r="I320" s="66"/>
      <c r="J320" s="66"/>
    </row>
    <row r="321" spans="7:10" x14ac:dyDescent="0.25">
      <c r="G321" s="66"/>
      <c r="H321" s="66"/>
      <c r="I321" s="66"/>
      <c r="J321" s="66"/>
    </row>
    <row r="322" spans="7:10" x14ac:dyDescent="0.25">
      <c r="G322" s="66"/>
      <c r="H322" s="66"/>
      <c r="I322" s="66"/>
      <c r="J322" s="66"/>
    </row>
    <row r="323" spans="7:10" x14ac:dyDescent="0.25">
      <c r="G323" s="66"/>
      <c r="H323" s="66"/>
      <c r="I323" s="66"/>
      <c r="J323" s="66"/>
    </row>
    <row r="324" spans="7:10" x14ac:dyDescent="0.25">
      <c r="G324" s="66"/>
      <c r="H324" s="66"/>
      <c r="I324" s="66"/>
      <c r="J324" s="66"/>
    </row>
    <row r="325" spans="7:10" x14ac:dyDescent="0.25">
      <c r="G325" s="66"/>
      <c r="H325" s="66"/>
      <c r="I325" s="66"/>
      <c r="J325" s="66"/>
    </row>
    <row r="326" spans="7:10" x14ac:dyDescent="0.25">
      <c r="G326" s="66"/>
      <c r="H326" s="66"/>
      <c r="I326" s="66"/>
      <c r="J326" s="66"/>
    </row>
    <row r="327" spans="7:10" x14ac:dyDescent="0.25">
      <c r="G327" s="66"/>
      <c r="H327" s="66"/>
      <c r="I327" s="66"/>
      <c r="J327" s="66"/>
    </row>
    <row r="328" spans="7:10" x14ac:dyDescent="0.25">
      <c r="G328" s="66"/>
      <c r="H328" s="66"/>
      <c r="I328" s="66"/>
      <c r="J328" s="66"/>
    </row>
    <row r="329" spans="7:10" x14ac:dyDescent="0.25">
      <c r="G329" s="66"/>
      <c r="H329" s="66"/>
      <c r="I329" s="66"/>
      <c r="J329" s="66"/>
    </row>
    <row r="330" spans="7:10" x14ac:dyDescent="0.25">
      <c r="G330" s="66"/>
      <c r="H330" s="66"/>
      <c r="I330" s="66"/>
      <c r="J330" s="66"/>
    </row>
    <row r="331" spans="7:10" x14ac:dyDescent="0.25">
      <c r="G331" s="66"/>
      <c r="H331" s="66"/>
      <c r="I331" s="66"/>
      <c r="J331" s="66"/>
    </row>
    <row r="332" spans="7:10" x14ac:dyDescent="0.25">
      <c r="G332" s="66"/>
      <c r="H332" s="66"/>
      <c r="I332" s="66"/>
      <c r="J332" s="66"/>
    </row>
    <row r="333" spans="7:10" x14ac:dyDescent="0.25">
      <c r="G333" s="66"/>
      <c r="H333" s="66"/>
      <c r="I333" s="66"/>
      <c r="J333" s="66"/>
    </row>
    <row r="334" spans="7:10" x14ac:dyDescent="0.25">
      <c r="G334" s="66"/>
      <c r="H334" s="66"/>
      <c r="I334" s="66"/>
      <c r="J334" s="66"/>
    </row>
    <row r="335" spans="7:10" x14ac:dyDescent="0.25">
      <c r="G335" s="66"/>
      <c r="H335" s="66"/>
      <c r="I335" s="66"/>
      <c r="J335" s="66"/>
    </row>
    <row r="336" spans="7:10" x14ac:dyDescent="0.25">
      <c r="G336" s="66"/>
      <c r="H336" s="66"/>
      <c r="I336" s="66"/>
      <c r="J336" s="66"/>
    </row>
    <row r="337" spans="7:10" x14ac:dyDescent="0.25">
      <c r="G337" s="66"/>
      <c r="H337" s="66"/>
      <c r="I337" s="66"/>
      <c r="J337" s="66"/>
    </row>
    <row r="338" spans="7:10" x14ac:dyDescent="0.25">
      <c r="G338" s="66"/>
      <c r="H338" s="66"/>
      <c r="I338" s="66"/>
      <c r="J338" s="66"/>
    </row>
    <row r="339" spans="7:10" x14ac:dyDescent="0.25">
      <c r="G339" s="66"/>
      <c r="H339" s="66"/>
      <c r="I339" s="66"/>
      <c r="J339" s="66"/>
    </row>
    <row r="340" spans="7:10" x14ac:dyDescent="0.25">
      <c r="G340" s="66"/>
      <c r="H340" s="66"/>
      <c r="I340" s="66"/>
      <c r="J340" s="66"/>
    </row>
    <row r="341" spans="7:10" x14ac:dyDescent="0.25">
      <c r="G341" s="66"/>
      <c r="H341" s="66"/>
      <c r="I341" s="66"/>
      <c r="J341" s="66"/>
    </row>
    <row r="342" spans="7:10" x14ac:dyDescent="0.25">
      <c r="G342" s="66"/>
      <c r="H342" s="66"/>
      <c r="I342" s="66"/>
      <c r="J342" s="66"/>
    </row>
    <row r="343" spans="7:10" x14ac:dyDescent="0.25">
      <c r="G343" s="66"/>
      <c r="H343" s="66"/>
      <c r="I343" s="66"/>
      <c r="J343" s="66"/>
    </row>
    <row r="344" spans="7:10" x14ac:dyDescent="0.25">
      <c r="G344" s="66"/>
      <c r="H344" s="66"/>
      <c r="I344" s="66"/>
      <c r="J344" s="66"/>
    </row>
    <row r="345" spans="7:10" x14ac:dyDescent="0.25">
      <c r="G345" s="66"/>
      <c r="H345" s="66"/>
      <c r="I345" s="66"/>
      <c r="J345" s="66"/>
    </row>
    <row r="346" spans="7:10" x14ac:dyDescent="0.25">
      <c r="G346" s="66"/>
      <c r="H346" s="66"/>
      <c r="I346" s="66"/>
      <c r="J346" s="66"/>
    </row>
    <row r="347" spans="7:10" x14ac:dyDescent="0.25">
      <c r="G347" s="66"/>
      <c r="H347" s="66"/>
      <c r="I347" s="66"/>
      <c r="J347" s="66"/>
    </row>
    <row r="348" spans="7:10" x14ac:dyDescent="0.25">
      <c r="G348" s="66"/>
      <c r="H348" s="66"/>
      <c r="I348" s="66"/>
      <c r="J348" s="66"/>
    </row>
    <row r="349" spans="7:10" x14ac:dyDescent="0.25">
      <c r="G349" s="66"/>
      <c r="H349" s="66"/>
      <c r="I349" s="66"/>
      <c r="J349" s="66"/>
    </row>
    <row r="350" spans="7:10" x14ac:dyDescent="0.25">
      <c r="G350" s="66"/>
      <c r="H350" s="66"/>
      <c r="I350" s="66"/>
      <c r="J350" s="66"/>
    </row>
    <row r="351" spans="7:10" x14ac:dyDescent="0.25">
      <c r="G351" s="66"/>
      <c r="H351" s="66"/>
      <c r="I351" s="66"/>
      <c r="J351" s="66"/>
    </row>
    <row r="352" spans="7:10" x14ac:dyDescent="0.25">
      <c r="G352" s="66"/>
      <c r="H352" s="66"/>
      <c r="I352" s="66"/>
      <c r="J352" s="66"/>
    </row>
    <row r="353" spans="7:10" x14ac:dyDescent="0.25">
      <c r="G353" s="66"/>
      <c r="H353" s="66"/>
      <c r="I353" s="66"/>
      <c r="J353" s="66"/>
    </row>
    <row r="354" spans="7:10" x14ac:dyDescent="0.25">
      <c r="G354" s="66"/>
      <c r="H354" s="66"/>
      <c r="I354" s="66"/>
      <c r="J354" s="66"/>
    </row>
    <row r="355" spans="7:10" x14ac:dyDescent="0.25">
      <c r="G355" s="66"/>
      <c r="H355" s="66"/>
      <c r="I355" s="66"/>
      <c r="J355" s="66"/>
    </row>
    <row r="356" spans="7:10" x14ac:dyDescent="0.25">
      <c r="G356" s="66"/>
      <c r="H356" s="66"/>
      <c r="I356" s="66"/>
      <c r="J356" s="66"/>
    </row>
    <row r="357" spans="7:10" x14ac:dyDescent="0.25">
      <c r="G357" s="66"/>
      <c r="H357" s="66"/>
      <c r="I357" s="66"/>
      <c r="J357" s="66"/>
    </row>
    <row r="358" spans="7:10" x14ac:dyDescent="0.25">
      <c r="G358" s="66"/>
      <c r="H358" s="66"/>
      <c r="I358" s="66"/>
      <c r="J358" s="66"/>
    </row>
    <row r="359" spans="7:10" x14ac:dyDescent="0.25">
      <c r="G359" s="66"/>
      <c r="H359" s="66"/>
      <c r="I359" s="66"/>
      <c r="J359" s="66"/>
    </row>
    <row r="360" spans="7:10" x14ac:dyDescent="0.25">
      <c r="G360" s="66"/>
      <c r="H360" s="66"/>
      <c r="I360" s="66"/>
      <c r="J360" s="66"/>
    </row>
    <row r="361" spans="7:10" x14ac:dyDescent="0.25">
      <c r="G361" s="66"/>
      <c r="H361" s="66"/>
      <c r="I361" s="66"/>
      <c r="J361" s="66"/>
    </row>
    <row r="362" spans="7:10" x14ac:dyDescent="0.25">
      <c r="G362" s="66"/>
      <c r="H362" s="66"/>
      <c r="I362" s="66"/>
      <c r="J362" s="66"/>
    </row>
    <row r="363" spans="7:10" x14ac:dyDescent="0.25">
      <c r="G363" s="66"/>
      <c r="H363" s="66"/>
      <c r="I363" s="66"/>
      <c r="J363" s="66"/>
    </row>
    <row r="364" spans="7:10" x14ac:dyDescent="0.25">
      <c r="G364" s="66"/>
      <c r="H364" s="66"/>
      <c r="I364" s="66"/>
      <c r="J364" s="66"/>
    </row>
    <row r="365" spans="7:10" x14ac:dyDescent="0.25">
      <c r="G365" s="66"/>
      <c r="H365" s="66"/>
      <c r="I365" s="66"/>
      <c r="J365" s="66"/>
    </row>
    <row r="366" spans="7:10" x14ac:dyDescent="0.25">
      <c r="G366" s="66"/>
      <c r="H366" s="66"/>
      <c r="I366" s="66"/>
      <c r="J366" s="66"/>
    </row>
    <row r="367" spans="7:10" x14ac:dyDescent="0.25">
      <c r="G367" s="66"/>
      <c r="H367" s="66"/>
      <c r="I367" s="66"/>
      <c r="J367" s="66"/>
    </row>
    <row r="368" spans="7:10" x14ac:dyDescent="0.25">
      <c r="G368" s="66"/>
      <c r="H368" s="66"/>
      <c r="I368" s="66"/>
      <c r="J368" s="66"/>
    </row>
    <row r="369" spans="7:10" x14ac:dyDescent="0.25">
      <c r="G369" s="66"/>
      <c r="H369" s="66"/>
      <c r="I369" s="66"/>
      <c r="J369" s="66"/>
    </row>
    <row r="370" spans="7:10" x14ac:dyDescent="0.25">
      <c r="G370" s="66"/>
      <c r="H370" s="66"/>
      <c r="I370" s="66"/>
      <c r="J370" s="66"/>
    </row>
    <row r="371" spans="7:10" x14ac:dyDescent="0.25">
      <c r="G371" s="66"/>
      <c r="H371" s="66"/>
      <c r="I371" s="66"/>
      <c r="J371" s="66"/>
    </row>
    <row r="372" spans="7:10" x14ac:dyDescent="0.25">
      <c r="G372" s="66"/>
      <c r="H372" s="66"/>
      <c r="I372" s="66"/>
      <c r="J372" s="66"/>
    </row>
    <row r="373" spans="7:10" x14ac:dyDescent="0.25">
      <c r="G373" s="66"/>
      <c r="H373" s="66"/>
      <c r="I373" s="66"/>
      <c r="J373" s="66"/>
    </row>
    <row r="374" spans="7:10" x14ac:dyDescent="0.25">
      <c r="G374" s="66"/>
      <c r="H374" s="66"/>
      <c r="I374" s="66"/>
      <c r="J374" s="66"/>
    </row>
    <row r="375" spans="7:10" x14ac:dyDescent="0.25">
      <c r="G375" s="66"/>
      <c r="H375" s="66"/>
      <c r="I375" s="66"/>
      <c r="J375" s="66"/>
    </row>
    <row r="376" spans="7:10" x14ac:dyDescent="0.25">
      <c r="G376" s="66"/>
      <c r="H376" s="66"/>
      <c r="I376" s="66"/>
      <c r="J376" s="66"/>
    </row>
    <row r="377" spans="7:10" x14ac:dyDescent="0.25">
      <c r="G377" s="66"/>
      <c r="H377" s="66"/>
      <c r="I377" s="66"/>
      <c r="J377" s="66"/>
    </row>
    <row r="378" spans="7:10" x14ac:dyDescent="0.25">
      <c r="G378" s="66"/>
      <c r="H378" s="66"/>
      <c r="I378" s="66"/>
      <c r="J378" s="66"/>
    </row>
    <row r="379" spans="7:10" x14ac:dyDescent="0.25">
      <c r="G379" s="66"/>
      <c r="H379" s="66"/>
      <c r="I379" s="66"/>
      <c r="J379" s="66"/>
    </row>
    <row r="380" spans="7:10" x14ac:dyDescent="0.25">
      <c r="G380" s="66"/>
      <c r="H380" s="66"/>
      <c r="I380" s="66"/>
      <c r="J380" s="66"/>
    </row>
    <row r="381" spans="7:10" x14ac:dyDescent="0.25">
      <c r="G381" s="66"/>
      <c r="H381" s="66"/>
      <c r="I381" s="66"/>
      <c r="J381" s="66"/>
    </row>
    <row r="382" spans="7:10" x14ac:dyDescent="0.25">
      <c r="G382" s="66"/>
      <c r="H382" s="66"/>
      <c r="I382" s="66"/>
      <c r="J382" s="66"/>
    </row>
    <row r="383" spans="7:10" x14ac:dyDescent="0.25">
      <c r="G383" s="66"/>
      <c r="H383" s="66"/>
      <c r="I383" s="66"/>
      <c r="J383" s="66"/>
    </row>
    <row r="384" spans="7:10" x14ac:dyDescent="0.25">
      <c r="G384" s="66"/>
      <c r="H384" s="66"/>
      <c r="I384" s="66"/>
      <c r="J384" s="66"/>
    </row>
    <row r="385" spans="7:10" x14ac:dyDescent="0.25">
      <c r="G385" s="66"/>
      <c r="H385" s="66"/>
      <c r="I385" s="66"/>
      <c r="J385" s="66"/>
    </row>
    <row r="386" spans="7:10" x14ac:dyDescent="0.25">
      <c r="G386" s="66"/>
      <c r="H386" s="66"/>
      <c r="I386" s="66"/>
      <c r="J386" s="66"/>
    </row>
    <row r="387" spans="7:10" x14ac:dyDescent="0.25">
      <c r="G387" s="66"/>
      <c r="H387" s="66"/>
      <c r="I387" s="66"/>
      <c r="J387" s="66"/>
    </row>
    <row r="388" spans="7:10" x14ac:dyDescent="0.25">
      <c r="G388" s="66"/>
      <c r="H388" s="66"/>
      <c r="I388" s="66"/>
      <c r="J388" s="66"/>
    </row>
    <row r="389" spans="7:10" x14ac:dyDescent="0.25">
      <c r="G389" s="66"/>
      <c r="H389" s="66"/>
      <c r="I389" s="66"/>
      <c r="J389" s="66"/>
    </row>
    <row r="390" spans="7:10" x14ac:dyDescent="0.25">
      <c r="G390" s="66"/>
      <c r="H390" s="66"/>
      <c r="I390" s="66"/>
      <c r="J390" s="66"/>
    </row>
    <row r="391" spans="7:10" x14ac:dyDescent="0.25">
      <c r="G391" s="66"/>
      <c r="H391" s="66"/>
      <c r="I391" s="66"/>
      <c r="J391" s="66"/>
    </row>
    <row r="392" spans="7:10" x14ac:dyDescent="0.25">
      <c r="G392" s="66"/>
      <c r="H392" s="66"/>
      <c r="I392" s="66"/>
      <c r="J392" s="66"/>
    </row>
    <row r="393" spans="7:10" x14ac:dyDescent="0.25">
      <c r="G393" s="66"/>
      <c r="H393" s="66"/>
      <c r="I393" s="66"/>
      <c r="J393" s="66"/>
    </row>
    <row r="394" spans="7:10" x14ac:dyDescent="0.25">
      <c r="G394" s="66"/>
      <c r="H394" s="66"/>
      <c r="I394" s="66"/>
      <c r="J394" s="66"/>
    </row>
    <row r="395" spans="7:10" x14ac:dyDescent="0.25">
      <c r="G395" s="66"/>
      <c r="H395" s="66"/>
      <c r="I395" s="66"/>
      <c r="J395" s="66"/>
    </row>
    <row r="396" spans="7:10" x14ac:dyDescent="0.25">
      <c r="G396" s="66"/>
      <c r="H396" s="66"/>
      <c r="I396" s="66"/>
      <c r="J396" s="66"/>
    </row>
    <row r="397" spans="7:10" x14ac:dyDescent="0.25">
      <c r="G397" s="66"/>
      <c r="H397" s="66"/>
      <c r="I397" s="66"/>
      <c r="J397" s="66"/>
    </row>
    <row r="398" spans="7:10" x14ac:dyDescent="0.25">
      <c r="G398" s="66"/>
      <c r="H398" s="66"/>
      <c r="I398" s="66"/>
      <c r="J398" s="66"/>
    </row>
    <row r="399" spans="7:10" x14ac:dyDescent="0.25">
      <c r="G399" s="66"/>
      <c r="H399" s="66"/>
      <c r="I399" s="66"/>
      <c r="J399" s="66"/>
    </row>
    <row r="400" spans="7:10" x14ac:dyDescent="0.25">
      <c r="G400" s="66"/>
      <c r="H400" s="66"/>
      <c r="I400" s="66"/>
      <c r="J400" s="66"/>
    </row>
    <row r="401" spans="7:10" x14ac:dyDescent="0.25">
      <c r="G401" s="66"/>
      <c r="H401" s="66"/>
      <c r="I401" s="66"/>
      <c r="J401" s="66"/>
    </row>
    <row r="402" spans="7:10" x14ac:dyDescent="0.25">
      <c r="G402" s="66"/>
      <c r="H402" s="66"/>
      <c r="I402" s="66"/>
      <c r="J402" s="66"/>
    </row>
    <row r="403" spans="7:10" x14ac:dyDescent="0.25">
      <c r="G403" s="66"/>
      <c r="H403" s="66"/>
      <c r="I403" s="66"/>
      <c r="J403" s="66"/>
    </row>
    <row r="404" spans="7:10" x14ac:dyDescent="0.25">
      <c r="G404" s="66"/>
      <c r="H404" s="66"/>
      <c r="I404" s="66"/>
      <c r="J404" s="66"/>
    </row>
    <row r="405" spans="7:10" x14ac:dyDescent="0.25">
      <c r="G405" s="66"/>
      <c r="H405" s="66"/>
      <c r="I405" s="66"/>
      <c r="J405" s="66"/>
    </row>
    <row r="406" spans="7:10" x14ac:dyDescent="0.25">
      <c r="G406" s="66"/>
      <c r="H406" s="66"/>
      <c r="I406" s="66"/>
      <c r="J406" s="66"/>
    </row>
    <row r="407" spans="7:10" x14ac:dyDescent="0.25">
      <c r="G407" s="66"/>
      <c r="H407" s="66"/>
      <c r="I407" s="66"/>
      <c r="J407" s="66"/>
    </row>
    <row r="408" spans="7:10" x14ac:dyDescent="0.25">
      <c r="G408" s="66"/>
      <c r="H408" s="66"/>
      <c r="I408" s="66"/>
      <c r="J408" s="66"/>
    </row>
    <row r="409" spans="7:10" x14ac:dyDescent="0.25">
      <c r="G409" s="66"/>
      <c r="H409" s="66"/>
      <c r="I409" s="66"/>
      <c r="J409" s="66"/>
    </row>
    <row r="410" spans="7:10" x14ac:dyDescent="0.25">
      <c r="G410" s="66"/>
      <c r="H410" s="66"/>
      <c r="I410" s="66"/>
      <c r="J410" s="66"/>
    </row>
    <row r="411" spans="7:10" x14ac:dyDescent="0.25">
      <c r="G411" s="66"/>
      <c r="H411" s="66"/>
      <c r="I411" s="66"/>
      <c r="J411" s="66"/>
    </row>
    <row r="412" spans="7:10" x14ac:dyDescent="0.25">
      <c r="G412" s="66"/>
      <c r="H412" s="66"/>
      <c r="I412" s="66"/>
      <c r="J412" s="66"/>
    </row>
    <row r="413" spans="7:10" x14ac:dyDescent="0.25">
      <c r="G413" s="66"/>
      <c r="H413" s="66"/>
      <c r="I413" s="66"/>
      <c r="J413" s="66"/>
    </row>
    <row r="414" spans="7:10" x14ac:dyDescent="0.25">
      <c r="G414" s="66"/>
      <c r="H414" s="66"/>
      <c r="I414" s="66"/>
      <c r="J414" s="66"/>
    </row>
    <row r="415" spans="7:10" x14ac:dyDescent="0.25">
      <c r="G415" s="66"/>
      <c r="H415" s="66"/>
      <c r="I415" s="66"/>
      <c r="J415" s="66"/>
    </row>
    <row r="416" spans="7:10" x14ac:dyDescent="0.25">
      <c r="G416" s="66"/>
      <c r="H416" s="66"/>
      <c r="I416" s="66"/>
      <c r="J416" s="66"/>
    </row>
    <row r="417" spans="7:10" x14ac:dyDescent="0.25">
      <c r="G417" s="66"/>
      <c r="H417" s="66"/>
      <c r="I417" s="66"/>
      <c r="J417" s="66"/>
    </row>
    <row r="418" spans="7:10" x14ac:dyDescent="0.25">
      <c r="G418" s="66"/>
      <c r="H418" s="66"/>
      <c r="I418" s="66"/>
      <c r="J418" s="66"/>
    </row>
    <row r="419" spans="7:10" x14ac:dyDescent="0.25">
      <c r="G419" s="66"/>
      <c r="H419" s="66"/>
      <c r="I419" s="66"/>
      <c r="J419" s="66"/>
    </row>
    <row r="420" spans="7:10" x14ac:dyDescent="0.25">
      <c r="G420" s="66"/>
      <c r="H420" s="66"/>
      <c r="I420" s="66"/>
      <c r="J420" s="66"/>
    </row>
    <row r="421" spans="7:10" x14ac:dyDescent="0.25">
      <c r="G421" s="66"/>
      <c r="H421" s="66"/>
      <c r="I421" s="66"/>
      <c r="J421" s="66"/>
    </row>
    <row r="422" spans="7:10" x14ac:dyDescent="0.25">
      <c r="G422" s="66"/>
      <c r="H422" s="66"/>
      <c r="I422" s="66"/>
      <c r="J422" s="66"/>
    </row>
    <row r="423" spans="7:10" x14ac:dyDescent="0.25">
      <c r="G423" s="66"/>
      <c r="H423" s="66"/>
      <c r="I423" s="66"/>
      <c r="J423" s="66"/>
    </row>
    <row r="424" spans="7:10" x14ac:dyDescent="0.25">
      <c r="G424" s="66"/>
      <c r="H424" s="66"/>
      <c r="I424" s="66"/>
      <c r="J424" s="66"/>
    </row>
    <row r="425" spans="7:10" x14ac:dyDescent="0.25">
      <c r="G425" s="66"/>
      <c r="H425" s="66"/>
      <c r="I425" s="66"/>
      <c r="J425" s="66"/>
    </row>
    <row r="426" spans="7:10" x14ac:dyDescent="0.25">
      <c r="G426" s="66"/>
      <c r="H426" s="66"/>
      <c r="I426" s="66"/>
      <c r="J426" s="66"/>
    </row>
    <row r="427" spans="7:10" x14ac:dyDescent="0.25">
      <c r="G427" s="66"/>
      <c r="H427" s="66"/>
      <c r="I427" s="66"/>
      <c r="J427" s="66"/>
    </row>
    <row r="428" spans="7:10" x14ac:dyDescent="0.25">
      <c r="G428" s="66"/>
      <c r="H428" s="66"/>
      <c r="I428" s="66"/>
      <c r="J428" s="66"/>
    </row>
    <row r="429" spans="7:10" x14ac:dyDescent="0.25">
      <c r="G429" s="66"/>
      <c r="H429" s="66"/>
      <c r="I429" s="66"/>
      <c r="J429" s="66"/>
    </row>
    <row r="430" spans="7:10" x14ac:dyDescent="0.25">
      <c r="G430" s="66"/>
      <c r="H430" s="66"/>
      <c r="I430" s="66"/>
      <c r="J430" s="66"/>
    </row>
    <row r="431" spans="7:10" x14ac:dyDescent="0.25">
      <c r="G431" s="66"/>
      <c r="H431" s="66"/>
      <c r="I431" s="66"/>
      <c r="J431" s="66"/>
    </row>
    <row r="432" spans="7:10" x14ac:dyDescent="0.25">
      <c r="G432" s="66"/>
      <c r="H432" s="66"/>
      <c r="I432" s="66"/>
      <c r="J432" s="66"/>
    </row>
    <row r="433" spans="7:10" x14ac:dyDescent="0.25">
      <c r="G433" s="66"/>
      <c r="H433" s="66"/>
      <c r="I433" s="66"/>
      <c r="J433" s="66"/>
    </row>
    <row r="434" spans="7:10" x14ac:dyDescent="0.25">
      <c r="G434" s="66"/>
      <c r="H434" s="66"/>
      <c r="I434" s="66"/>
      <c r="J434" s="66"/>
    </row>
    <row r="435" spans="7:10" x14ac:dyDescent="0.25">
      <c r="G435" s="66"/>
      <c r="H435" s="66"/>
      <c r="I435" s="66"/>
      <c r="J435" s="66"/>
    </row>
    <row r="436" spans="7:10" x14ac:dyDescent="0.25">
      <c r="G436" s="66"/>
      <c r="H436" s="66"/>
      <c r="I436" s="66"/>
      <c r="J436" s="66"/>
    </row>
    <row r="437" spans="7:10" x14ac:dyDescent="0.25">
      <c r="G437" s="66"/>
      <c r="H437" s="66"/>
      <c r="I437" s="66"/>
      <c r="J437" s="66"/>
    </row>
    <row r="438" spans="7:10" x14ac:dyDescent="0.25">
      <c r="G438" s="66"/>
      <c r="H438" s="66"/>
      <c r="I438" s="66"/>
      <c r="J438" s="66"/>
    </row>
    <row r="439" spans="7:10" x14ac:dyDescent="0.25">
      <c r="G439" s="66"/>
      <c r="H439" s="66"/>
      <c r="I439" s="66"/>
      <c r="J439" s="66"/>
    </row>
    <row r="440" spans="7:10" x14ac:dyDescent="0.25">
      <c r="G440" s="66"/>
      <c r="H440" s="66"/>
      <c r="I440" s="66"/>
      <c r="J440" s="66"/>
    </row>
    <row r="441" spans="7:10" x14ac:dyDescent="0.25">
      <c r="G441" s="66"/>
      <c r="H441" s="66"/>
      <c r="I441" s="66"/>
      <c r="J441" s="66"/>
    </row>
    <row r="442" spans="7:10" x14ac:dyDescent="0.25">
      <c r="G442" s="66"/>
      <c r="H442" s="66"/>
      <c r="I442" s="66"/>
      <c r="J442" s="66"/>
    </row>
    <row r="443" spans="7:10" x14ac:dyDescent="0.25">
      <c r="G443" s="66"/>
      <c r="H443" s="66"/>
      <c r="I443" s="66"/>
      <c r="J443" s="66"/>
    </row>
    <row r="444" spans="7:10" x14ac:dyDescent="0.25">
      <c r="G444" s="66"/>
      <c r="H444" s="66"/>
      <c r="I444" s="66"/>
      <c r="J444" s="66"/>
    </row>
    <row r="445" spans="7:10" x14ac:dyDescent="0.25">
      <c r="G445" s="66"/>
      <c r="H445" s="66"/>
      <c r="I445" s="66"/>
      <c r="J445" s="66"/>
    </row>
    <row r="446" spans="7:10" x14ac:dyDescent="0.25">
      <c r="G446" s="66"/>
      <c r="H446" s="66"/>
      <c r="I446" s="66"/>
      <c r="J446" s="66"/>
    </row>
    <row r="447" spans="7:10" x14ac:dyDescent="0.25">
      <c r="G447" s="66"/>
      <c r="H447" s="66"/>
      <c r="I447" s="66"/>
      <c r="J447" s="66"/>
    </row>
    <row r="448" spans="7:10" x14ac:dyDescent="0.25">
      <c r="G448" s="66"/>
      <c r="H448" s="66"/>
      <c r="I448" s="66"/>
      <c r="J448" s="66"/>
    </row>
    <row r="449" spans="7:10" x14ac:dyDescent="0.25">
      <c r="G449" s="66"/>
      <c r="H449" s="66"/>
      <c r="I449" s="66"/>
      <c r="J449" s="66"/>
    </row>
    <row r="450" spans="7:10" x14ac:dyDescent="0.25">
      <c r="G450" s="66"/>
      <c r="H450" s="66"/>
      <c r="I450" s="66"/>
      <c r="J450" s="66"/>
    </row>
    <row r="451" spans="7:10" x14ac:dyDescent="0.25">
      <c r="G451" s="66"/>
      <c r="H451" s="66"/>
      <c r="I451" s="66"/>
      <c r="J451" s="66"/>
    </row>
    <row r="452" spans="7:10" x14ac:dyDescent="0.25">
      <c r="G452" s="66"/>
      <c r="H452" s="66"/>
      <c r="I452" s="66"/>
      <c r="J452" s="66"/>
    </row>
    <row r="453" spans="7:10" x14ac:dyDescent="0.25">
      <c r="G453" s="66"/>
      <c r="H453" s="66"/>
      <c r="I453" s="66"/>
      <c r="J453" s="66"/>
    </row>
    <row r="454" spans="7:10" x14ac:dyDescent="0.25">
      <c r="G454" s="66"/>
      <c r="H454" s="66"/>
      <c r="I454" s="66"/>
      <c r="J454" s="66"/>
    </row>
    <row r="455" spans="7:10" x14ac:dyDescent="0.25">
      <c r="G455" s="66"/>
      <c r="H455" s="66"/>
      <c r="I455" s="66"/>
      <c r="J455" s="66"/>
    </row>
    <row r="456" spans="7:10" x14ac:dyDescent="0.25">
      <c r="G456" s="66"/>
      <c r="H456" s="66"/>
      <c r="I456" s="66"/>
      <c r="J456" s="66"/>
    </row>
    <row r="457" spans="7:10" x14ac:dyDescent="0.25">
      <c r="G457" s="66"/>
      <c r="H457" s="66"/>
      <c r="I457" s="66"/>
      <c r="J457" s="66"/>
    </row>
    <row r="458" spans="7:10" x14ac:dyDescent="0.25">
      <c r="G458" s="66"/>
      <c r="H458" s="66"/>
      <c r="I458" s="66"/>
      <c r="J458" s="66"/>
    </row>
    <row r="459" spans="7:10" x14ac:dyDescent="0.25">
      <c r="G459" s="66"/>
      <c r="H459" s="66"/>
      <c r="I459" s="66"/>
      <c r="J459" s="66"/>
    </row>
    <row r="460" spans="7:10" x14ac:dyDescent="0.25">
      <c r="G460" s="66"/>
      <c r="H460" s="66"/>
      <c r="I460" s="66"/>
      <c r="J460" s="66"/>
    </row>
    <row r="461" spans="7:10" x14ac:dyDescent="0.25">
      <c r="G461" s="66"/>
      <c r="H461" s="66"/>
      <c r="I461" s="66"/>
      <c r="J461" s="66"/>
    </row>
    <row r="462" spans="7:10" x14ac:dyDescent="0.25">
      <c r="G462" s="66"/>
      <c r="H462" s="66"/>
      <c r="I462" s="66"/>
      <c r="J462" s="66"/>
    </row>
    <row r="463" spans="7:10" x14ac:dyDescent="0.25">
      <c r="G463" s="66"/>
      <c r="H463" s="66"/>
      <c r="I463" s="66"/>
      <c r="J463" s="66"/>
    </row>
    <row r="464" spans="7:10" x14ac:dyDescent="0.25">
      <c r="G464" s="66"/>
      <c r="H464" s="66"/>
      <c r="I464" s="66"/>
      <c r="J464" s="66"/>
    </row>
    <row r="465" spans="7:10" x14ac:dyDescent="0.25">
      <c r="G465" s="66"/>
      <c r="H465" s="66"/>
      <c r="I465" s="66"/>
      <c r="J465" s="66"/>
    </row>
    <row r="466" spans="7:10" x14ac:dyDescent="0.25">
      <c r="G466" s="66"/>
      <c r="H466" s="66"/>
      <c r="I466" s="66"/>
      <c r="J466" s="66"/>
    </row>
    <row r="467" spans="7:10" x14ac:dyDescent="0.25">
      <c r="G467" s="66"/>
      <c r="H467" s="66"/>
      <c r="I467" s="66"/>
      <c r="J467" s="66"/>
    </row>
    <row r="468" spans="7:10" x14ac:dyDescent="0.25">
      <c r="G468" s="66"/>
      <c r="H468" s="66"/>
      <c r="I468" s="66"/>
      <c r="J468" s="66"/>
    </row>
    <row r="469" spans="7:10" x14ac:dyDescent="0.25">
      <c r="G469" s="66"/>
      <c r="H469" s="66"/>
      <c r="I469" s="66"/>
      <c r="J469" s="66"/>
    </row>
    <row r="470" spans="7:10" x14ac:dyDescent="0.25">
      <c r="G470" s="66"/>
      <c r="H470" s="66"/>
      <c r="I470" s="66"/>
      <c r="J470" s="66"/>
    </row>
    <row r="471" spans="7:10" x14ac:dyDescent="0.25">
      <c r="G471" s="66"/>
      <c r="H471" s="66"/>
      <c r="I471" s="66"/>
      <c r="J471" s="66"/>
    </row>
    <row r="472" spans="7:10" x14ac:dyDescent="0.25">
      <c r="G472" s="66"/>
      <c r="H472" s="66"/>
      <c r="I472" s="66"/>
      <c r="J472" s="66"/>
    </row>
    <row r="473" spans="7:10" x14ac:dyDescent="0.25">
      <c r="G473" s="66"/>
      <c r="H473" s="66"/>
      <c r="I473" s="66"/>
      <c r="J473" s="66"/>
    </row>
    <row r="474" spans="7:10" x14ac:dyDescent="0.25">
      <c r="G474" s="66"/>
      <c r="H474" s="66"/>
      <c r="I474" s="66"/>
      <c r="J474" s="66"/>
    </row>
    <row r="475" spans="7:10" x14ac:dyDescent="0.25">
      <c r="G475" s="66"/>
      <c r="H475" s="66"/>
      <c r="I475" s="66"/>
      <c r="J475" s="66"/>
    </row>
    <row r="476" spans="7:10" x14ac:dyDescent="0.25">
      <c r="G476" s="66"/>
      <c r="H476" s="66"/>
      <c r="I476" s="66"/>
      <c r="J476" s="66"/>
    </row>
    <row r="477" spans="7:10" x14ac:dyDescent="0.25">
      <c r="G477" s="66"/>
      <c r="H477" s="66"/>
      <c r="I477" s="66"/>
      <c r="J477" s="66"/>
    </row>
    <row r="478" spans="7:10" x14ac:dyDescent="0.25">
      <c r="G478" s="66"/>
      <c r="H478" s="66"/>
      <c r="I478" s="66"/>
      <c r="J478" s="66"/>
    </row>
    <row r="479" spans="7:10" x14ac:dyDescent="0.25">
      <c r="G479" s="66"/>
      <c r="H479" s="66"/>
      <c r="I479" s="66"/>
      <c r="J479" s="66"/>
    </row>
    <row r="480" spans="7:10" x14ac:dyDescent="0.25">
      <c r="G480" s="66"/>
      <c r="H480" s="66"/>
      <c r="I480" s="66"/>
      <c r="J480" s="66"/>
    </row>
    <row r="481" spans="7:10" x14ac:dyDescent="0.25">
      <c r="G481" s="66"/>
      <c r="H481" s="66"/>
      <c r="I481" s="66"/>
      <c r="J481" s="66"/>
    </row>
    <row r="482" spans="7:10" x14ac:dyDescent="0.25">
      <c r="G482" s="66"/>
      <c r="H482" s="66"/>
      <c r="I482" s="66"/>
      <c r="J482" s="66"/>
    </row>
    <row r="483" spans="7:10" x14ac:dyDescent="0.25">
      <c r="G483" s="66"/>
      <c r="H483" s="66"/>
      <c r="I483" s="66"/>
      <c r="J483" s="66"/>
    </row>
    <row r="484" spans="7:10" x14ac:dyDescent="0.25">
      <c r="G484" s="66"/>
      <c r="H484" s="66"/>
      <c r="I484" s="66"/>
      <c r="J484" s="66"/>
    </row>
    <row r="485" spans="7:10" x14ac:dyDescent="0.25">
      <c r="G485" s="66"/>
      <c r="H485" s="66"/>
      <c r="I485" s="66"/>
      <c r="J485" s="66"/>
    </row>
    <row r="486" spans="7:10" x14ac:dyDescent="0.25">
      <c r="G486" s="66"/>
      <c r="H486" s="66"/>
      <c r="I486" s="66"/>
      <c r="J486" s="66"/>
    </row>
    <row r="487" spans="7:10" x14ac:dyDescent="0.25">
      <c r="G487" s="66"/>
      <c r="H487" s="66"/>
      <c r="I487" s="66"/>
      <c r="J487" s="66"/>
    </row>
    <row r="488" spans="7:10" x14ac:dyDescent="0.25">
      <c r="G488" s="66"/>
      <c r="H488" s="66"/>
      <c r="I488" s="66"/>
      <c r="J488" s="66"/>
    </row>
    <row r="489" spans="7:10" x14ac:dyDescent="0.25">
      <c r="G489" s="66"/>
      <c r="H489" s="66"/>
      <c r="I489" s="66"/>
      <c r="J489" s="66"/>
    </row>
    <row r="490" spans="7:10" x14ac:dyDescent="0.25">
      <c r="G490" s="66"/>
      <c r="H490" s="66"/>
      <c r="I490" s="66"/>
      <c r="J490" s="66"/>
    </row>
    <row r="491" spans="7:10" x14ac:dyDescent="0.25">
      <c r="G491" s="66"/>
      <c r="H491" s="66"/>
      <c r="I491" s="66"/>
      <c r="J491" s="66"/>
    </row>
    <row r="492" spans="7:10" x14ac:dyDescent="0.25">
      <c r="G492" s="66"/>
      <c r="H492" s="66"/>
      <c r="I492" s="66"/>
      <c r="J492" s="66"/>
    </row>
    <row r="493" spans="7:10" x14ac:dyDescent="0.25">
      <c r="G493" s="66"/>
      <c r="H493" s="66"/>
      <c r="I493" s="66"/>
      <c r="J493" s="66"/>
    </row>
    <row r="494" spans="7:10" x14ac:dyDescent="0.25">
      <c r="G494" s="66"/>
      <c r="H494" s="66"/>
      <c r="I494" s="66"/>
      <c r="J494" s="66"/>
    </row>
    <row r="495" spans="7:10" x14ac:dyDescent="0.25">
      <c r="G495" s="66"/>
      <c r="H495" s="66"/>
      <c r="I495" s="66"/>
      <c r="J495" s="66"/>
    </row>
    <row r="496" spans="7:10" x14ac:dyDescent="0.25">
      <c r="G496" s="66"/>
      <c r="H496" s="66"/>
      <c r="I496" s="66"/>
      <c r="J496" s="66"/>
    </row>
    <row r="7290" spans="42:48" x14ac:dyDescent="0.25">
      <c r="AP7290" s="252" t="s">
        <v>121</v>
      </c>
    </row>
    <row r="7291" spans="42:48" x14ac:dyDescent="0.25">
      <c r="AP7291" s="252" t="s">
        <v>8</v>
      </c>
    </row>
    <row r="7292" spans="42:48" x14ac:dyDescent="0.25">
      <c r="AP7292" s="252" t="s">
        <v>80</v>
      </c>
    </row>
    <row r="7293" spans="42:48" x14ac:dyDescent="0.25">
      <c r="AP7293" s="252" t="s">
        <v>7</v>
      </c>
    </row>
    <row r="7294" spans="42:48" x14ac:dyDescent="0.25">
      <c r="AP7294" s="252" t="s">
        <v>122</v>
      </c>
      <c r="AQ7294" s="253"/>
      <c r="AS7294" s="113"/>
      <c r="AU7294" s="113"/>
    </row>
    <row r="7295" spans="42:48" x14ac:dyDescent="0.25">
      <c r="AP7295" s="252" t="s">
        <v>9</v>
      </c>
      <c r="AQ7295" s="105"/>
      <c r="AR7295" s="105"/>
      <c r="AS7295" s="126"/>
      <c r="AT7295" s="114"/>
      <c r="AU7295" s="114"/>
      <c r="AV7295" s="114"/>
    </row>
  </sheetData>
  <autoFilter ref="A4:XFD60">
    <filterColumn colId="5">
      <filters>
        <filter val="OFICINA ASESORA DE PLANEACIÓN"/>
      </filters>
    </filterColumn>
  </autoFilter>
  <sortState ref="A4:AV64">
    <sortCondition ref="C4:C64"/>
  </sortState>
  <customSheetViews>
    <customSheetView guid="{7FB50B2F-45DA-4DA3-BDA5-580E793170E4}" showGridLines="0" topLeftCell="M1">
      <pane ySplit="3" topLeftCell="A32" activePane="bottomLeft" state="frozen"/>
      <selection pane="bottomLeft" activeCell="N4" sqref="N4:T36"/>
    </customSheetView>
  </customSheetViews>
  <mergeCells count="6">
    <mergeCell ref="BA3:BB3"/>
    <mergeCell ref="AA3:AE3"/>
    <mergeCell ref="AF3:AJ3"/>
    <mergeCell ref="AK3:AN3"/>
    <mergeCell ref="AO3:AR3"/>
    <mergeCell ref="AS3:AV3"/>
  </mergeCells>
  <dataValidations count="9">
    <dataValidation type="list" allowBlank="1" showInputMessage="1" showErrorMessage="1" sqref="W5:W17 W59 W53 W19:W39 W41">
      <formula1>"Eficiencia,Eficacia,Efectividad"</formula1>
    </dataValidation>
    <dataValidation type="list" allowBlank="1" showInputMessage="1" showErrorMessage="1" sqref="V5:V17 V53 V59 V19:V39 V41">
      <formula1>"Mensual,Trimestral,Semestral,Anual"</formula1>
    </dataValidation>
    <dataValidation type="list" allowBlank="1" showInputMessage="1" showErrorMessage="1" sqref="U5:U17 U59 U53 U19:U39 U41">
      <formula1>"Creciente,Decreciente,Suma,Constante"</formula1>
    </dataValidation>
    <dataValidation allowBlank="1" showInputMessage="1" showErrorMessage="1" promptTitle="PRODUCTO/SERVICIO" prompt="Identifica el nombre del producto o servicio." sqref="D4 I4:J4"/>
    <dataValidation allowBlank="1" showInputMessage="1" showErrorMessage="1" promptTitle="NOMBRE VARIABLE" prompt="Nombre de las variables a utilizar, puede ser una sola_x000a_variable o dos dependiendo del indicador" sqref="M4:P4"/>
    <dataValidation allowBlank="1" showInputMessage="1" showErrorMessage="1" promptTitle="UNIDAD DE MEDIDA" prompt="Magnitud referencia para la medición. Ejemplo: Porcentaje, Número de asesorías." sqref="L4"/>
    <dataValidation allowBlank="1" showInputMessage="1" showErrorMessage="1" promptTitle="FORMULA DEL INDICADOR" prompt="Fórmula matemática utilizada para el cálculo del indicador._x000a_" sqref="K4"/>
    <dataValidation allowBlank="1" showInputMessage="1" showErrorMessage="1" promptTitle="NOMBRE DEL INDICADOR" prompt="Nombre que identifica al indicador." sqref="C4"/>
    <dataValidation allowBlank="1" showInputMessage="1" showErrorMessage="1" promptTitle="PROCESO" prompt="Identifica el nombre del proceso al cual pertenece el indicador." sqref="E4:F4 A4:B4"/>
  </dataValidations>
  <pageMargins left="0.7" right="0.7" top="0.75" bottom="0.75" header="0.3" footer="0.3"/>
  <pageSetup paperSize="9" orientation="portrait" horizontalDpi="4294967295" verticalDpi="4294967295" r:id="rId1"/>
  <extLst>
    <ext xmlns:x14="http://schemas.microsoft.com/office/spreadsheetml/2009/9/main" uri="{CCE6A557-97BC-4b89-ADB6-D9C93CAAB3DF}">
      <x14:dataValidations xmlns:xm="http://schemas.microsoft.com/office/excel/2006/main" count="2">
        <x14:dataValidation type="list" allowBlank="1" showInputMessage="1" showErrorMessage="1">
          <x14:formula1>
            <xm:f>'C:\Users\jccepeda\Desktop\BCKUP\SECRETARÍA JURÍDICA escritorio\Indicadores\bateria de indicadores\[MATRIZ DE INDICADORES SJD.xlsx]MOTOR'!#REF!</xm:f>
          </x14:formula1>
          <xm:sqref>I497:J513</xm:sqref>
        </x14:dataValidation>
        <x14:dataValidation type="list" allowBlank="1" showInputMessage="1" showErrorMessage="1">
          <x14:formula1>
            <xm:f>listados!$A$2:$A$10</xm:f>
          </x14:formula1>
          <xm:sqref>I5:J39 I41:J496</xm:sqref>
        </x14:dataValidation>
      </x14:dataValidation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
    <pageSetUpPr fitToPage="1"/>
  </sheetPr>
  <dimension ref="A1:XFC251"/>
  <sheetViews>
    <sheetView showGridLines="0" showZeros="0" topLeftCell="B1" zoomScaleNormal="100" workbookViewId="0"/>
  </sheetViews>
  <sheetFormatPr baseColWidth="10" defaultColWidth="0" defaultRowHeight="15.75" zeroHeight="1" x14ac:dyDescent="0.25"/>
  <cols>
    <col min="1" max="1" width="2.7109375" style="168" hidden="1" customWidth="1"/>
    <col min="2" max="2" width="140.7109375" style="168" customWidth="1"/>
    <col min="3" max="4" width="7.42578125" style="168" customWidth="1"/>
    <col min="5" max="5" width="8.5703125" style="168" customWidth="1"/>
    <col min="6" max="7" width="10.7109375" style="168" bestFit="1" customWidth="1"/>
    <col min="8" max="8" width="7.42578125" style="168" customWidth="1"/>
    <col min="9" max="9" width="8.140625" style="168" bestFit="1" customWidth="1"/>
    <col min="10" max="10" width="7.42578125" style="168" customWidth="1"/>
    <col min="11" max="11" width="8.140625" style="168" bestFit="1" customWidth="1"/>
    <col min="12" max="12" width="7.42578125" style="168" customWidth="1"/>
    <col min="13" max="13" width="10.140625" style="168" bestFit="1" customWidth="1"/>
    <col min="14" max="14" width="7.140625" style="393" bestFit="1" customWidth="1"/>
    <col min="15" max="15" width="5.42578125" style="168" customWidth="1"/>
    <col min="16" max="16380" width="5.42578125" style="168" hidden="1"/>
    <col min="16381" max="16381" width="1.5703125" style="168" hidden="1"/>
    <col min="16382" max="16382" width="1.7109375" style="168" hidden="1"/>
    <col min="16383" max="16383" width="1.42578125" style="168" hidden="1"/>
    <col min="16384" max="16384" width="2.85546875" style="168" hidden="1"/>
  </cols>
  <sheetData>
    <row r="1" spans="1:16383" s="349" customFormat="1" ht="36" x14ac:dyDescent="0.55000000000000004">
      <c r="A1" s="168"/>
      <c r="B1" s="999" t="s">
        <v>0</v>
      </c>
      <c r="C1" s="999"/>
      <c r="D1" s="999"/>
      <c r="E1" s="999"/>
      <c r="F1" s="999"/>
      <c r="G1" s="999"/>
      <c r="H1" s="999"/>
      <c r="I1" s="999"/>
      <c r="J1" s="999"/>
      <c r="K1" s="999"/>
      <c r="L1" s="999"/>
      <c r="M1" s="314"/>
      <c r="N1" s="394"/>
      <c r="O1" s="314"/>
      <c r="P1" s="314"/>
      <c r="Q1" s="314"/>
      <c r="R1" s="314"/>
      <c r="S1" s="314"/>
      <c r="T1" s="314"/>
      <c r="U1" s="314"/>
      <c r="V1" s="314"/>
      <c r="W1" s="314"/>
      <c r="X1" s="314"/>
      <c r="Y1" s="314"/>
      <c r="Z1" s="314"/>
      <c r="AA1" s="314"/>
      <c r="AB1" s="314"/>
      <c r="AC1" s="314"/>
      <c r="AD1" s="314"/>
      <c r="AE1" s="314"/>
      <c r="AF1" s="314"/>
      <c r="AG1" s="314"/>
      <c r="AH1" s="314"/>
      <c r="AI1" s="314"/>
      <c r="AJ1" s="314"/>
      <c r="AK1" s="314"/>
      <c r="AL1" s="314"/>
      <c r="AM1" s="314"/>
      <c r="AN1" s="314"/>
      <c r="AO1" s="314"/>
      <c r="AP1" s="314"/>
      <c r="AQ1" s="314"/>
      <c r="AR1" s="314"/>
      <c r="AS1" s="314"/>
      <c r="AT1" s="314"/>
      <c r="AU1" s="314"/>
      <c r="AV1" s="314"/>
      <c r="AW1" s="314"/>
      <c r="AX1" s="314"/>
      <c r="AY1" s="314"/>
      <c r="AZ1" s="314"/>
      <c r="BA1" s="314"/>
      <c r="BB1" s="314"/>
      <c r="BC1" s="314"/>
      <c r="BD1" s="314"/>
      <c r="BE1" s="314"/>
      <c r="BF1" s="314"/>
      <c r="BG1" s="314"/>
      <c r="BH1" s="314"/>
      <c r="BI1" s="314"/>
      <c r="BJ1" s="314"/>
      <c r="BK1" s="314"/>
      <c r="BL1" s="314"/>
      <c r="BM1" s="314"/>
      <c r="BN1" s="314"/>
      <c r="BO1" s="314"/>
      <c r="BP1" s="314"/>
      <c r="BQ1" s="314"/>
      <c r="BR1" s="314"/>
      <c r="BS1" s="314"/>
      <c r="BT1" s="314"/>
      <c r="BU1" s="314"/>
      <c r="BV1" s="314"/>
      <c r="BW1" s="314"/>
      <c r="BX1" s="314"/>
      <c r="BY1" s="314"/>
      <c r="BZ1" s="314"/>
      <c r="CA1" s="314"/>
      <c r="CB1" s="314"/>
      <c r="CC1" s="314"/>
      <c r="CD1" s="314"/>
      <c r="CE1" s="314"/>
      <c r="CF1" s="314"/>
      <c r="CG1" s="314"/>
      <c r="CH1" s="314"/>
      <c r="CI1" s="314"/>
      <c r="CJ1" s="314"/>
      <c r="CK1" s="314"/>
      <c r="CL1" s="314"/>
      <c r="CM1" s="314"/>
      <c r="CN1" s="314"/>
      <c r="CO1" s="314"/>
      <c r="CP1" s="314"/>
      <c r="CQ1" s="314"/>
      <c r="CR1" s="314"/>
      <c r="CS1" s="314"/>
      <c r="CT1" s="314"/>
      <c r="CU1" s="314"/>
      <c r="CV1" s="314"/>
      <c r="CW1" s="314"/>
      <c r="CX1" s="314"/>
      <c r="CY1" s="314"/>
      <c r="CZ1" s="314"/>
      <c r="DA1" s="314"/>
      <c r="DB1" s="314"/>
      <c r="DC1" s="314"/>
      <c r="DD1" s="314"/>
      <c r="DE1" s="314"/>
      <c r="DF1" s="314"/>
      <c r="DG1" s="314"/>
      <c r="DH1" s="314"/>
      <c r="DI1" s="314"/>
      <c r="DJ1" s="314"/>
      <c r="DK1" s="314"/>
      <c r="DL1" s="314"/>
      <c r="DM1" s="314"/>
      <c r="DN1" s="314"/>
      <c r="DO1" s="314"/>
      <c r="DP1" s="314"/>
      <c r="DQ1" s="314"/>
      <c r="DR1" s="314"/>
      <c r="DS1" s="314"/>
      <c r="DT1" s="314"/>
      <c r="DU1" s="314"/>
      <c r="DV1" s="314"/>
      <c r="DW1" s="314"/>
      <c r="DX1" s="314"/>
      <c r="DY1" s="314"/>
      <c r="DZ1" s="314"/>
      <c r="EA1" s="314"/>
      <c r="EB1" s="314"/>
      <c r="EC1" s="314"/>
      <c r="ED1" s="314"/>
      <c r="EE1" s="314"/>
      <c r="EF1" s="314"/>
      <c r="EG1" s="314"/>
      <c r="EH1" s="314"/>
      <c r="EI1" s="314"/>
      <c r="EJ1" s="314"/>
      <c r="EK1" s="314"/>
      <c r="EL1" s="314"/>
      <c r="EM1" s="314"/>
      <c r="EN1" s="314"/>
      <c r="EO1" s="314"/>
      <c r="EP1" s="314"/>
      <c r="EQ1" s="314"/>
      <c r="ER1" s="314"/>
      <c r="ES1" s="314"/>
      <c r="ET1" s="314"/>
      <c r="EU1" s="314"/>
      <c r="EV1" s="314"/>
      <c r="EW1" s="314"/>
      <c r="EX1" s="314"/>
      <c r="EY1" s="314"/>
      <c r="EZ1" s="314"/>
      <c r="FA1" s="314"/>
      <c r="FB1" s="314"/>
      <c r="FC1" s="314"/>
      <c r="FD1" s="314"/>
      <c r="FE1" s="314"/>
      <c r="FF1" s="314"/>
      <c r="FG1" s="314"/>
      <c r="FH1" s="314"/>
      <c r="FI1" s="314"/>
      <c r="FJ1" s="314"/>
      <c r="FK1" s="314"/>
      <c r="FL1" s="314"/>
      <c r="FM1" s="314"/>
      <c r="FN1" s="314"/>
      <c r="FO1" s="314"/>
      <c r="FP1" s="314"/>
      <c r="FQ1" s="314"/>
      <c r="FR1" s="314"/>
      <c r="FS1" s="314"/>
      <c r="FT1" s="314"/>
      <c r="FU1" s="314"/>
      <c r="FV1" s="314"/>
      <c r="FW1" s="314"/>
      <c r="FX1" s="314"/>
      <c r="FY1" s="314"/>
      <c r="FZ1" s="314"/>
      <c r="GA1" s="314"/>
      <c r="GB1" s="314"/>
      <c r="GC1" s="314"/>
      <c r="GD1" s="314"/>
      <c r="GE1" s="314"/>
      <c r="GF1" s="314"/>
      <c r="GG1" s="314"/>
      <c r="GH1" s="314"/>
      <c r="GI1" s="314"/>
      <c r="GJ1" s="314"/>
      <c r="GK1" s="314"/>
      <c r="GL1" s="314"/>
      <c r="GM1" s="314"/>
      <c r="GN1" s="314"/>
      <c r="GO1" s="314"/>
      <c r="GP1" s="314"/>
      <c r="GQ1" s="314"/>
      <c r="GR1" s="314"/>
      <c r="GS1" s="314"/>
      <c r="GT1" s="314"/>
      <c r="GU1" s="314"/>
      <c r="GV1" s="314"/>
      <c r="GW1" s="314"/>
      <c r="GX1" s="314"/>
      <c r="GY1" s="314"/>
      <c r="GZ1" s="314"/>
      <c r="HA1" s="314"/>
      <c r="HB1" s="314"/>
      <c r="HC1" s="314"/>
      <c r="HD1" s="314"/>
      <c r="HE1" s="314"/>
      <c r="HF1" s="314"/>
      <c r="HG1" s="314"/>
      <c r="HH1" s="314"/>
      <c r="HI1" s="314"/>
      <c r="HJ1" s="314"/>
      <c r="HK1" s="314"/>
      <c r="HL1" s="314"/>
      <c r="HM1" s="314"/>
      <c r="HN1" s="314"/>
      <c r="HO1" s="314"/>
      <c r="HP1" s="314"/>
      <c r="HQ1" s="314"/>
      <c r="HR1" s="314"/>
      <c r="HS1" s="314"/>
      <c r="HT1" s="314"/>
      <c r="HU1" s="314"/>
      <c r="HV1" s="314"/>
      <c r="HW1" s="314"/>
      <c r="HX1" s="314"/>
      <c r="HY1" s="314"/>
      <c r="HZ1" s="314"/>
      <c r="IA1" s="314"/>
      <c r="IB1" s="314"/>
      <c r="IC1" s="314"/>
      <c r="ID1" s="314"/>
      <c r="IE1" s="314"/>
      <c r="IF1" s="314"/>
      <c r="IG1" s="314"/>
      <c r="IH1" s="314"/>
      <c r="II1" s="314"/>
      <c r="IJ1" s="314"/>
      <c r="IK1" s="314"/>
      <c r="IL1" s="314"/>
      <c r="IM1" s="314"/>
      <c r="IN1" s="314"/>
      <c r="IO1" s="314"/>
      <c r="IP1" s="314"/>
      <c r="IQ1" s="314"/>
      <c r="IR1" s="314"/>
      <c r="IS1" s="314"/>
      <c r="IT1" s="314"/>
      <c r="IU1" s="314"/>
      <c r="IV1" s="314"/>
      <c r="IW1" s="314"/>
      <c r="IX1" s="314"/>
      <c r="IY1" s="314"/>
      <c r="IZ1" s="314"/>
      <c r="JA1" s="314"/>
      <c r="JB1" s="314"/>
      <c r="JC1" s="314"/>
      <c r="JD1" s="314"/>
      <c r="JE1" s="314"/>
      <c r="JF1" s="314"/>
      <c r="JG1" s="314"/>
      <c r="JH1" s="314"/>
      <c r="JI1" s="314"/>
      <c r="JJ1" s="314"/>
      <c r="JK1" s="314"/>
      <c r="JL1" s="314"/>
      <c r="JM1" s="314"/>
      <c r="JN1" s="314"/>
      <c r="JO1" s="314"/>
      <c r="JP1" s="314"/>
      <c r="JQ1" s="314"/>
      <c r="JR1" s="314"/>
      <c r="JS1" s="314"/>
      <c r="JT1" s="314"/>
      <c r="JU1" s="314"/>
      <c r="JV1" s="314"/>
      <c r="JW1" s="314"/>
      <c r="JX1" s="314"/>
      <c r="JY1" s="314"/>
      <c r="JZ1" s="314"/>
      <c r="KA1" s="314"/>
      <c r="KB1" s="314"/>
      <c r="KC1" s="314"/>
      <c r="KD1" s="314"/>
      <c r="KE1" s="314"/>
      <c r="KF1" s="314"/>
      <c r="KG1" s="314"/>
      <c r="KH1" s="314"/>
      <c r="KI1" s="314"/>
      <c r="KJ1" s="314"/>
      <c r="KK1" s="314"/>
      <c r="KL1" s="314"/>
      <c r="KM1" s="314"/>
      <c r="KN1" s="314"/>
      <c r="KO1" s="314"/>
      <c r="KP1" s="314"/>
      <c r="KQ1" s="314"/>
      <c r="KR1" s="314"/>
      <c r="KS1" s="314"/>
      <c r="KT1" s="314"/>
      <c r="KU1" s="314"/>
      <c r="KV1" s="314"/>
      <c r="KW1" s="314"/>
      <c r="KX1" s="314"/>
      <c r="KY1" s="314"/>
      <c r="KZ1" s="314"/>
      <c r="LA1" s="314"/>
      <c r="LB1" s="314"/>
      <c r="LC1" s="314"/>
      <c r="LD1" s="314"/>
      <c r="LE1" s="314"/>
      <c r="LF1" s="314"/>
      <c r="LG1" s="314"/>
      <c r="LH1" s="314"/>
      <c r="LI1" s="314"/>
      <c r="LJ1" s="314"/>
      <c r="LK1" s="314"/>
      <c r="LL1" s="314"/>
      <c r="LM1" s="314"/>
      <c r="LN1" s="314"/>
      <c r="LO1" s="314"/>
      <c r="LP1" s="314"/>
      <c r="LQ1" s="314"/>
      <c r="LR1" s="314"/>
      <c r="LS1" s="314"/>
      <c r="LT1" s="314"/>
      <c r="LU1" s="314"/>
      <c r="LV1" s="314"/>
      <c r="LW1" s="314"/>
      <c r="LX1" s="314"/>
      <c r="LY1" s="314"/>
      <c r="LZ1" s="314"/>
      <c r="MA1" s="314"/>
      <c r="MB1" s="314"/>
      <c r="MC1" s="314"/>
      <c r="MD1" s="314"/>
      <c r="ME1" s="314"/>
      <c r="MF1" s="314"/>
      <c r="MG1" s="314"/>
      <c r="MH1" s="314"/>
      <c r="MI1" s="314"/>
      <c r="MJ1" s="314"/>
      <c r="MK1" s="314"/>
      <c r="ML1" s="314"/>
      <c r="MM1" s="314"/>
      <c r="MN1" s="314"/>
      <c r="MO1" s="314"/>
      <c r="MP1" s="314"/>
      <c r="MQ1" s="314"/>
      <c r="MR1" s="314"/>
      <c r="MS1" s="314"/>
      <c r="MT1" s="314"/>
      <c r="MU1" s="314"/>
      <c r="MV1" s="314"/>
      <c r="MW1" s="314"/>
      <c r="MX1" s="314"/>
      <c r="MY1" s="314"/>
      <c r="MZ1" s="314"/>
      <c r="NA1" s="314"/>
      <c r="NB1" s="314"/>
      <c r="NC1" s="314"/>
      <c r="ND1" s="314"/>
      <c r="NE1" s="314"/>
      <c r="NF1" s="314"/>
      <c r="NG1" s="314"/>
      <c r="NH1" s="314"/>
      <c r="NI1" s="314"/>
      <c r="NJ1" s="314"/>
      <c r="NK1" s="314"/>
      <c r="NL1" s="314"/>
      <c r="NM1" s="314"/>
      <c r="NN1" s="314"/>
      <c r="NO1" s="314"/>
      <c r="NP1" s="314"/>
      <c r="NQ1" s="314"/>
      <c r="NR1" s="314"/>
      <c r="NS1" s="314"/>
      <c r="NT1" s="314"/>
      <c r="NU1" s="314"/>
      <c r="NV1" s="314"/>
      <c r="NW1" s="314"/>
      <c r="NX1" s="314"/>
      <c r="NY1" s="314"/>
      <c r="NZ1" s="314"/>
      <c r="OA1" s="314"/>
      <c r="OB1" s="314"/>
      <c r="OC1" s="314"/>
      <c r="OD1" s="314"/>
      <c r="OE1" s="314"/>
      <c r="OF1" s="314"/>
      <c r="OG1" s="314"/>
      <c r="OH1" s="314"/>
      <c r="OI1" s="314"/>
      <c r="OJ1" s="314"/>
      <c r="OK1" s="314"/>
      <c r="OL1" s="314"/>
      <c r="OM1" s="314"/>
      <c r="ON1" s="314"/>
      <c r="OO1" s="314"/>
      <c r="OP1" s="314"/>
      <c r="OQ1" s="314"/>
      <c r="OR1" s="314"/>
      <c r="OS1" s="314"/>
      <c r="OT1" s="314"/>
      <c r="OU1" s="314"/>
      <c r="OV1" s="314"/>
      <c r="OW1" s="314"/>
      <c r="OX1" s="314"/>
      <c r="OY1" s="314"/>
      <c r="OZ1" s="314"/>
      <c r="PA1" s="314"/>
      <c r="PB1" s="314"/>
      <c r="PC1" s="314"/>
      <c r="PD1" s="314"/>
      <c r="PE1" s="314"/>
      <c r="PF1" s="314"/>
      <c r="PG1" s="314"/>
      <c r="PH1" s="314"/>
      <c r="PI1" s="314"/>
      <c r="PJ1" s="314"/>
      <c r="PK1" s="314"/>
      <c r="PL1" s="314"/>
      <c r="PM1" s="314"/>
      <c r="PN1" s="314"/>
      <c r="PO1" s="314"/>
      <c r="PP1" s="314"/>
      <c r="PQ1" s="314"/>
      <c r="PR1" s="314"/>
      <c r="PS1" s="314"/>
      <c r="PT1" s="314"/>
      <c r="PU1" s="314"/>
      <c r="PV1" s="314"/>
      <c r="PW1" s="314"/>
      <c r="PX1" s="314"/>
      <c r="PY1" s="314"/>
      <c r="PZ1" s="314"/>
      <c r="QA1" s="314"/>
      <c r="QB1" s="314"/>
      <c r="QC1" s="314"/>
      <c r="QD1" s="314"/>
      <c r="QE1" s="314"/>
      <c r="QF1" s="314"/>
      <c r="QG1" s="314"/>
      <c r="QH1" s="314"/>
      <c r="QI1" s="314"/>
      <c r="QJ1" s="314"/>
      <c r="QK1" s="314"/>
      <c r="QL1" s="314"/>
      <c r="QM1" s="314"/>
      <c r="QN1" s="314"/>
      <c r="QO1" s="314"/>
      <c r="QP1" s="314"/>
      <c r="QQ1" s="314"/>
      <c r="QR1" s="314"/>
      <c r="QS1" s="314"/>
      <c r="QT1" s="314"/>
      <c r="QU1" s="314"/>
      <c r="QV1" s="314"/>
      <c r="QW1" s="314"/>
      <c r="QX1" s="314"/>
      <c r="QY1" s="314"/>
      <c r="QZ1" s="314"/>
      <c r="RA1" s="314"/>
      <c r="RB1" s="314"/>
      <c r="RC1" s="314"/>
      <c r="RD1" s="314"/>
      <c r="RE1" s="314"/>
      <c r="RF1" s="314"/>
      <c r="RG1" s="314"/>
      <c r="RH1" s="314"/>
      <c r="RI1" s="314"/>
      <c r="RJ1" s="314"/>
      <c r="RK1" s="314"/>
      <c r="RL1" s="314"/>
      <c r="RM1" s="314"/>
      <c r="RN1" s="314"/>
      <c r="RO1" s="314"/>
      <c r="RP1" s="314"/>
      <c r="RQ1" s="314"/>
      <c r="RR1" s="314"/>
      <c r="RS1" s="314"/>
      <c r="RT1" s="314"/>
      <c r="RU1" s="314"/>
      <c r="RV1" s="314"/>
      <c r="RW1" s="314"/>
      <c r="RX1" s="314"/>
      <c r="RY1" s="314"/>
      <c r="RZ1" s="314"/>
      <c r="SA1" s="314"/>
      <c r="SB1" s="314"/>
      <c r="SC1" s="314"/>
      <c r="SD1" s="314"/>
      <c r="SE1" s="314"/>
      <c r="SF1" s="314"/>
      <c r="SG1" s="314"/>
      <c r="SH1" s="314"/>
      <c r="SI1" s="314"/>
      <c r="SJ1" s="314"/>
      <c r="SK1" s="314"/>
      <c r="SL1" s="314"/>
      <c r="SM1" s="314"/>
      <c r="SN1" s="314"/>
      <c r="SO1" s="314"/>
      <c r="SP1" s="314"/>
      <c r="SQ1" s="314"/>
      <c r="SR1" s="314"/>
      <c r="SS1" s="314"/>
      <c r="ST1" s="314"/>
      <c r="SU1" s="314"/>
      <c r="SV1" s="314"/>
      <c r="SW1" s="314"/>
      <c r="SX1" s="314"/>
      <c r="SY1" s="314"/>
      <c r="SZ1" s="314"/>
      <c r="TA1" s="314"/>
      <c r="TB1" s="314"/>
      <c r="TC1" s="314"/>
      <c r="TD1" s="314"/>
      <c r="TE1" s="314"/>
      <c r="TF1" s="314"/>
      <c r="TG1" s="314"/>
      <c r="TH1" s="314"/>
      <c r="TI1" s="314"/>
      <c r="TJ1" s="314"/>
      <c r="TK1" s="314"/>
      <c r="TL1" s="314"/>
      <c r="TM1" s="314"/>
      <c r="TN1" s="314"/>
      <c r="TO1" s="314"/>
      <c r="TP1" s="314"/>
      <c r="TQ1" s="314"/>
      <c r="TR1" s="314"/>
      <c r="TS1" s="314"/>
      <c r="TT1" s="314"/>
      <c r="TU1" s="314"/>
      <c r="TV1" s="314"/>
      <c r="TW1" s="314"/>
      <c r="TX1" s="314"/>
      <c r="TY1" s="314"/>
      <c r="TZ1" s="314"/>
      <c r="UA1" s="314"/>
      <c r="UB1" s="314"/>
      <c r="UC1" s="314"/>
      <c r="UD1" s="314"/>
      <c r="UE1" s="314"/>
      <c r="UF1" s="314"/>
      <c r="UG1" s="314"/>
      <c r="UH1" s="314"/>
      <c r="UI1" s="314"/>
      <c r="UJ1" s="314"/>
      <c r="UK1" s="314"/>
      <c r="UL1" s="314"/>
      <c r="UM1" s="314"/>
      <c r="UN1" s="314"/>
      <c r="UO1" s="314"/>
      <c r="UP1" s="314"/>
      <c r="UQ1" s="314"/>
      <c r="UR1" s="314"/>
      <c r="US1" s="314"/>
      <c r="UT1" s="314"/>
      <c r="UU1" s="314"/>
      <c r="UV1" s="314"/>
      <c r="UW1" s="314"/>
      <c r="UX1" s="314"/>
      <c r="UY1" s="314"/>
      <c r="UZ1" s="314"/>
      <c r="VA1" s="314"/>
      <c r="VB1" s="314"/>
      <c r="VC1" s="314"/>
      <c r="VD1" s="314"/>
      <c r="VE1" s="314"/>
      <c r="VF1" s="314"/>
      <c r="VG1" s="314"/>
      <c r="VH1" s="314"/>
      <c r="VI1" s="314"/>
      <c r="VJ1" s="314"/>
      <c r="VK1" s="314"/>
      <c r="VL1" s="314"/>
      <c r="VM1" s="314"/>
      <c r="VN1" s="314"/>
      <c r="VO1" s="314"/>
      <c r="VP1" s="314"/>
      <c r="VQ1" s="314"/>
      <c r="VR1" s="314"/>
      <c r="VS1" s="314"/>
      <c r="VT1" s="314"/>
      <c r="VU1" s="314"/>
      <c r="VV1" s="314"/>
      <c r="VW1" s="314"/>
      <c r="VX1" s="314"/>
      <c r="VY1" s="314"/>
      <c r="VZ1" s="314"/>
      <c r="WA1" s="314"/>
      <c r="WB1" s="314"/>
      <c r="WC1" s="314"/>
      <c r="WD1" s="314"/>
      <c r="WE1" s="314"/>
      <c r="WF1" s="314"/>
      <c r="WG1" s="314"/>
      <c r="WH1" s="314"/>
      <c r="WI1" s="314"/>
      <c r="WJ1" s="314"/>
      <c r="WK1" s="314"/>
      <c r="WL1" s="314"/>
      <c r="WM1" s="314"/>
      <c r="WN1" s="314"/>
      <c r="WO1" s="314"/>
      <c r="WP1" s="314"/>
      <c r="WQ1" s="314"/>
      <c r="WR1" s="314"/>
      <c r="WS1" s="314"/>
      <c r="WT1" s="314"/>
      <c r="WU1" s="314"/>
      <c r="WV1" s="314"/>
      <c r="WW1" s="314"/>
      <c r="WX1" s="314"/>
      <c r="WY1" s="314"/>
      <c r="WZ1" s="314"/>
      <c r="XA1" s="314"/>
      <c r="XB1" s="314"/>
      <c r="XC1" s="314"/>
      <c r="XD1" s="314"/>
      <c r="XE1" s="314"/>
      <c r="XF1" s="314"/>
      <c r="XG1" s="314"/>
      <c r="XH1" s="314"/>
      <c r="XI1" s="314"/>
      <c r="XJ1" s="314"/>
      <c r="XK1" s="314"/>
      <c r="XL1" s="314"/>
      <c r="XM1" s="314"/>
      <c r="XN1" s="314"/>
      <c r="XO1" s="314"/>
      <c r="XP1" s="314"/>
      <c r="XQ1" s="314"/>
      <c r="XR1" s="314"/>
      <c r="XS1" s="314"/>
      <c r="XT1" s="314"/>
      <c r="XU1" s="314"/>
      <c r="XV1" s="314"/>
      <c r="XW1" s="314"/>
      <c r="XX1" s="314"/>
      <c r="XY1" s="314"/>
      <c r="XZ1" s="314"/>
      <c r="YA1" s="314"/>
      <c r="YB1" s="314"/>
      <c r="YC1" s="314"/>
      <c r="YD1" s="314"/>
      <c r="YE1" s="314"/>
      <c r="YF1" s="314"/>
      <c r="YG1" s="314"/>
      <c r="YH1" s="314"/>
      <c r="YI1" s="314"/>
      <c r="YJ1" s="314"/>
      <c r="YK1" s="314"/>
      <c r="YL1" s="314"/>
      <c r="YM1" s="314"/>
      <c r="YN1" s="314"/>
      <c r="YO1" s="314"/>
      <c r="YP1" s="314"/>
      <c r="YQ1" s="314"/>
      <c r="YR1" s="314"/>
      <c r="YS1" s="314"/>
      <c r="YT1" s="314"/>
      <c r="YU1" s="314"/>
      <c r="YV1" s="314"/>
      <c r="YW1" s="314"/>
      <c r="YX1" s="314"/>
      <c r="YY1" s="314"/>
      <c r="YZ1" s="314"/>
      <c r="ZA1" s="314"/>
      <c r="ZB1" s="314"/>
      <c r="ZC1" s="314"/>
      <c r="ZD1" s="314"/>
      <c r="ZE1" s="314"/>
      <c r="ZF1" s="314"/>
      <c r="ZG1" s="314"/>
      <c r="ZH1" s="314"/>
      <c r="ZI1" s="314"/>
      <c r="ZJ1" s="314"/>
      <c r="ZK1" s="314"/>
      <c r="ZL1" s="314"/>
      <c r="ZM1" s="314"/>
      <c r="ZN1" s="314"/>
      <c r="ZO1" s="314"/>
      <c r="ZP1" s="314"/>
      <c r="ZQ1" s="314"/>
      <c r="ZR1" s="314"/>
      <c r="ZS1" s="314"/>
      <c r="ZT1" s="314"/>
      <c r="ZU1" s="314"/>
      <c r="ZV1" s="314"/>
      <c r="ZW1" s="314"/>
      <c r="ZX1" s="314"/>
      <c r="ZY1" s="314"/>
      <c r="ZZ1" s="314"/>
      <c r="AAA1" s="314"/>
      <c r="AAB1" s="314"/>
      <c r="AAC1" s="314"/>
      <c r="AAD1" s="314"/>
      <c r="AAE1" s="314"/>
      <c r="AAF1" s="314"/>
      <c r="AAG1" s="314"/>
      <c r="AAH1" s="314"/>
      <c r="AAI1" s="314"/>
      <c r="AAJ1" s="314"/>
      <c r="AAK1" s="314"/>
      <c r="AAL1" s="314"/>
      <c r="AAM1" s="314"/>
      <c r="AAN1" s="314"/>
      <c r="AAO1" s="314"/>
      <c r="AAP1" s="314"/>
      <c r="AAQ1" s="314"/>
      <c r="AAR1" s="314"/>
      <c r="AAS1" s="314"/>
      <c r="AAT1" s="314"/>
      <c r="AAU1" s="314"/>
      <c r="AAV1" s="314"/>
      <c r="AAW1" s="314"/>
      <c r="AAX1" s="314"/>
      <c r="AAY1" s="314"/>
      <c r="AAZ1" s="314"/>
      <c r="ABA1" s="314"/>
      <c r="ABB1" s="314"/>
      <c r="ABC1" s="314"/>
      <c r="ABD1" s="314"/>
      <c r="ABE1" s="314"/>
      <c r="ABF1" s="314"/>
      <c r="ABG1" s="314"/>
      <c r="ABH1" s="314"/>
      <c r="ABI1" s="314"/>
      <c r="ABJ1" s="314"/>
      <c r="ABK1" s="314"/>
      <c r="ABL1" s="314"/>
      <c r="ABM1" s="314"/>
      <c r="ABN1" s="314"/>
      <c r="ABO1" s="314"/>
      <c r="ABP1" s="314"/>
      <c r="ABQ1" s="314"/>
      <c r="ABR1" s="314"/>
      <c r="ABS1" s="314"/>
      <c r="ABT1" s="314"/>
      <c r="ABU1" s="314"/>
      <c r="ABV1" s="314"/>
      <c r="ABW1" s="314"/>
      <c r="ABX1" s="314"/>
      <c r="ABY1" s="314"/>
      <c r="ABZ1" s="314"/>
      <c r="ACA1" s="314"/>
      <c r="ACB1" s="314"/>
      <c r="ACC1" s="314"/>
      <c r="ACD1" s="314"/>
      <c r="ACE1" s="314"/>
      <c r="ACF1" s="314"/>
      <c r="ACG1" s="314"/>
      <c r="ACH1" s="314"/>
      <c r="ACI1" s="314"/>
      <c r="ACJ1" s="314"/>
      <c r="ACK1" s="314"/>
      <c r="ACL1" s="314"/>
      <c r="ACM1" s="314"/>
      <c r="ACN1" s="314"/>
      <c r="ACO1" s="314"/>
      <c r="ACP1" s="314"/>
      <c r="ACQ1" s="314"/>
      <c r="ACR1" s="314"/>
      <c r="ACS1" s="314"/>
      <c r="ACT1" s="314"/>
      <c r="ACU1" s="314"/>
      <c r="ACV1" s="314"/>
      <c r="ACW1" s="314"/>
      <c r="ACX1" s="314"/>
      <c r="ACY1" s="314"/>
      <c r="ACZ1" s="314"/>
      <c r="ADA1" s="314"/>
      <c r="ADB1" s="314"/>
      <c r="ADC1" s="314"/>
      <c r="ADD1" s="314"/>
      <c r="ADE1" s="314"/>
      <c r="ADF1" s="314"/>
      <c r="ADG1" s="314"/>
      <c r="ADH1" s="314"/>
      <c r="ADI1" s="314"/>
      <c r="ADJ1" s="314"/>
      <c r="ADK1" s="314"/>
      <c r="ADL1" s="314"/>
      <c r="ADM1" s="314"/>
      <c r="ADN1" s="314"/>
      <c r="ADO1" s="314"/>
      <c r="ADP1" s="314"/>
      <c r="ADQ1" s="314"/>
      <c r="ADR1" s="314"/>
      <c r="ADS1" s="314"/>
      <c r="ADT1" s="314"/>
      <c r="ADU1" s="314"/>
      <c r="ADV1" s="314"/>
      <c r="ADW1" s="314"/>
      <c r="ADX1" s="314"/>
      <c r="ADY1" s="314"/>
      <c r="ADZ1" s="314"/>
      <c r="AEA1" s="314"/>
      <c r="AEB1" s="314"/>
      <c r="AEC1" s="314"/>
      <c r="AED1" s="314"/>
      <c r="AEE1" s="314"/>
      <c r="AEF1" s="314"/>
      <c r="AEG1" s="314"/>
      <c r="AEH1" s="314"/>
      <c r="AEI1" s="314"/>
      <c r="AEJ1" s="314"/>
      <c r="AEK1" s="314"/>
      <c r="AEL1" s="314"/>
      <c r="AEM1" s="314"/>
      <c r="AEN1" s="314"/>
      <c r="AEO1" s="314"/>
      <c r="AEP1" s="314"/>
      <c r="AEQ1" s="314"/>
      <c r="AER1" s="314"/>
      <c r="AES1" s="314"/>
      <c r="AET1" s="314"/>
      <c r="AEU1" s="314"/>
      <c r="AEV1" s="314"/>
      <c r="AEW1" s="314"/>
      <c r="AEX1" s="314"/>
      <c r="AEY1" s="314"/>
      <c r="AEZ1" s="314"/>
      <c r="AFA1" s="314"/>
      <c r="AFB1" s="314"/>
      <c r="AFC1" s="314"/>
      <c r="AFD1" s="314"/>
      <c r="AFE1" s="314"/>
      <c r="AFF1" s="314"/>
      <c r="AFG1" s="314"/>
      <c r="AFH1" s="314"/>
      <c r="AFI1" s="314"/>
      <c r="AFJ1" s="314"/>
      <c r="AFK1" s="314"/>
      <c r="AFL1" s="314"/>
      <c r="AFM1" s="314"/>
      <c r="AFN1" s="314"/>
      <c r="AFO1" s="314"/>
      <c r="AFP1" s="314"/>
      <c r="AFQ1" s="314"/>
      <c r="AFR1" s="314"/>
      <c r="AFS1" s="314"/>
      <c r="AFT1" s="314"/>
      <c r="AFU1" s="314"/>
      <c r="AFV1" s="314"/>
      <c r="AFW1" s="314"/>
      <c r="AFX1" s="314"/>
      <c r="AFY1" s="314"/>
      <c r="AFZ1" s="314"/>
      <c r="AGA1" s="314"/>
      <c r="AGB1" s="314"/>
      <c r="AGC1" s="314"/>
      <c r="AGD1" s="314"/>
      <c r="AGE1" s="314"/>
      <c r="AGF1" s="314"/>
      <c r="AGG1" s="314"/>
      <c r="AGH1" s="314"/>
      <c r="AGI1" s="314"/>
      <c r="AGJ1" s="314"/>
      <c r="AGK1" s="314"/>
      <c r="AGL1" s="314"/>
      <c r="AGM1" s="314"/>
      <c r="AGN1" s="314"/>
      <c r="AGO1" s="314"/>
      <c r="AGP1" s="314"/>
      <c r="AGQ1" s="314"/>
      <c r="AGR1" s="314"/>
      <c r="AGS1" s="314"/>
      <c r="AGT1" s="314"/>
      <c r="AGU1" s="314"/>
      <c r="AGV1" s="314"/>
      <c r="AGW1" s="314"/>
      <c r="AGX1" s="314"/>
      <c r="AGY1" s="314"/>
      <c r="AGZ1" s="314"/>
      <c r="AHA1" s="314"/>
      <c r="AHB1" s="314"/>
      <c r="AHC1" s="314"/>
      <c r="AHD1" s="314"/>
      <c r="AHE1" s="314"/>
      <c r="AHF1" s="314"/>
      <c r="AHG1" s="314"/>
      <c r="AHH1" s="314"/>
      <c r="AHI1" s="314"/>
      <c r="AHJ1" s="314"/>
      <c r="AHK1" s="314"/>
      <c r="AHL1" s="314"/>
      <c r="AHM1" s="314"/>
      <c r="AHN1" s="314"/>
      <c r="AHO1" s="314"/>
      <c r="AHP1" s="314"/>
      <c r="AHQ1" s="314"/>
      <c r="AHR1" s="314"/>
      <c r="AHS1" s="314"/>
      <c r="AHT1" s="314"/>
      <c r="AHU1" s="314"/>
      <c r="AHV1" s="314"/>
      <c r="AHW1" s="314"/>
      <c r="AHX1" s="314"/>
      <c r="AHY1" s="314"/>
      <c r="AHZ1" s="314"/>
      <c r="AIA1" s="314"/>
      <c r="AIB1" s="314"/>
      <c r="AIC1" s="314"/>
      <c r="AID1" s="314"/>
      <c r="AIE1" s="314"/>
      <c r="AIF1" s="314"/>
      <c r="AIG1" s="314"/>
      <c r="AIH1" s="314"/>
      <c r="AII1" s="314"/>
      <c r="AIJ1" s="314"/>
      <c r="AIK1" s="314"/>
      <c r="AIL1" s="314"/>
      <c r="AIM1" s="314"/>
      <c r="AIN1" s="314"/>
      <c r="AIO1" s="314"/>
      <c r="AIP1" s="314"/>
      <c r="AIQ1" s="314"/>
      <c r="AIR1" s="314"/>
      <c r="AIS1" s="314"/>
      <c r="AIT1" s="314"/>
      <c r="AIU1" s="314"/>
      <c r="AIV1" s="314"/>
      <c r="AIW1" s="314"/>
      <c r="AIX1" s="314"/>
      <c r="AIY1" s="314"/>
      <c r="AIZ1" s="314"/>
      <c r="AJA1" s="314"/>
      <c r="AJB1" s="314"/>
      <c r="AJC1" s="314"/>
      <c r="AJD1" s="314"/>
      <c r="AJE1" s="314"/>
      <c r="AJF1" s="314"/>
      <c r="AJG1" s="314"/>
      <c r="AJH1" s="314"/>
      <c r="AJI1" s="314"/>
      <c r="AJJ1" s="314"/>
      <c r="AJK1" s="314"/>
      <c r="AJL1" s="314"/>
      <c r="AJM1" s="314"/>
      <c r="AJN1" s="314"/>
      <c r="AJO1" s="314"/>
      <c r="AJP1" s="314"/>
      <c r="AJQ1" s="314"/>
      <c r="AJR1" s="314"/>
      <c r="AJS1" s="314"/>
      <c r="AJT1" s="314"/>
      <c r="AJU1" s="314"/>
      <c r="AJV1" s="314"/>
      <c r="AJW1" s="314"/>
      <c r="AJX1" s="314"/>
      <c r="AJY1" s="314"/>
      <c r="AJZ1" s="314"/>
      <c r="AKA1" s="314"/>
      <c r="AKB1" s="314"/>
      <c r="AKC1" s="314"/>
      <c r="AKD1" s="314"/>
      <c r="AKE1" s="314"/>
      <c r="AKF1" s="314"/>
      <c r="AKG1" s="314"/>
      <c r="AKH1" s="314"/>
      <c r="AKI1" s="314"/>
      <c r="AKJ1" s="314"/>
      <c r="AKK1" s="314"/>
      <c r="AKL1" s="314"/>
      <c r="AKM1" s="314"/>
      <c r="AKN1" s="314"/>
      <c r="AKO1" s="314"/>
      <c r="AKP1" s="314"/>
      <c r="AKQ1" s="314"/>
      <c r="AKR1" s="314"/>
      <c r="AKS1" s="314"/>
      <c r="AKT1" s="314"/>
      <c r="AKU1" s="314"/>
      <c r="AKV1" s="314"/>
      <c r="AKW1" s="314"/>
      <c r="AKX1" s="314"/>
      <c r="AKY1" s="314"/>
      <c r="AKZ1" s="314"/>
      <c r="ALA1" s="314"/>
      <c r="ALB1" s="314"/>
      <c r="ALC1" s="314"/>
      <c r="ALD1" s="314"/>
      <c r="ALE1" s="314"/>
      <c r="ALF1" s="314"/>
      <c r="ALG1" s="314"/>
      <c r="ALH1" s="314"/>
      <c r="ALI1" s="314"/>
      <c r="ALJ1" s="314"/>
      <c r="ALK1" s="314"/>
      <c r="ALL1" s="314"/>
      <c r="ALM1" s="314"/>
      <c r="ALN1" s="314"/>
      <c r="ALO1" s="314"/>
      <c r="ALP1" s="314"/>
      <c r="ALQ1" s="314"/>
      <c r="ALR1" s="314"/>
      <c r="ALS1" s="314"/>
      <c r="ALT1" s="314"/>
      <c r="ALU1" s="314"/>
      <c r="ALV1" s="314"/>
      <c r="ALW1" s="314"/>
      <c r="ALX1" s="314"/>
      <c r="ALY1" s="314"/>
      <c r="ALZ1" s="314"/>
      <c r="AMA1" s="314"/>
      <c r="AMB1" s="314"/>
      <c r="AMC1" s="314"/>
      <c r="AMD1" s="314"/>
      <c r="AME1" s="314"/>
      <c r="AMF1" s="314"/>
      <c r="AMG1" s="314"/>
      <c r="AMH1" s="314"/>
      <c r="AMI1" s="314"/>
      <c r="AMJ1" s="314"/>
      <c r="AMK1" s="314"/>
      <c r="AML1" s="314"/>
      <c r="AMM1" s="314"/>
      <c r="AMN1" s="314"/>
      <c r="AMO1" s="314"/>
      <c r="AMP1" s="314"/>
      <c r="AMQ1" s="314"/>
      <c r="AMR1" s="314"/>
      <c r="AMS1" s="314"/>
      <c r="AMT1" s="314"/>
      <c r="AMU1" s="314"/>
      <c r="AMV1" s="314"/>
      <c r="AMW1" s="314"/>
      <c r="AMX1" s="314"/>
      <c r="AMY1" s="314"/>
      <c r="AMZ1" s="314"/>
      <c r="ANA1" s="314"/>
      <c r="ANB1" s="314"/>
      <c r="ANC1" s="314"/>
      <c r="AND1" s="314"/>
      <c r="ANE1" s="314"/>
      <c r="ANF1" s="314"/>
      <c r="ANG1" s="314"/>
      <c r="ANH1" s="314"/>
      <c r="ANI1" s="314"/>
      <c r="ANJ1" s="314"/>
      <c r="ANK1" s="314"/>
      <c r="ANL1" s="314"/>
      <c r="ANM1" s="314"/>
      <c r="ANN1" s="314"/>
      <c r="ANO1" s="314"/>
      <c r="ANP1" s="314"/>
      <c r="ANQ1" s="314"/>
      <c r="ANR1" s="314"/>
      <c r="ANS1" s="314"/>
      <c r="ANT1" s="314"/>
      <c r="ANU1" s="314"/>
      <c r="ANV1" s="314"/>
      <c r="ANW1" s="314"/>
      <c r="ANX1" s="314"/>
      <c r="ANY1" s="314"/>
      <c r="ANZ1" s="314"/>
      <c r="AOA1" s="314"/>
      <c r="AOB1" s="314"/>
      <c r="AOC1" s="314"/>
      <c r="AOD1" s="314"/>
      <c r="AOE1" s="314"/>
      <c r="AOF1" s="314"/>
      <c r="AOG1" s="314"/>
      <c r="AOH1" s="314"/>
      <c r="AOI1" s="314"/>
      <c r="AOJ1" s="314"/>
      <c r="AOK1" s="314"/>
      <c r="AOL1" s="314"/>
      <c r="AOM1" s="314"/>
      <c r="AON1" s="314"/>
      <c r="AOO1" s="314"/>
      <c r="AOP1" s="314"/>
      <c r="AOQ1" s="314"/>
      <c r="AOR1" s="314"/>
      <c r="AOS1" s="314"/>
      <c r="AOT1" s="314"/>
      <c r="AOU1" s="314"/>
      <c r="AOV1" s="314"/>
      <c r="AOW1" s="314"/>
      <c r="AOX1" s="314"/>
      <c r="AOY1" s="314"/>
      <c r="AOZ1" s="314"/>
      <c r="APA1" s="314"/>
      <c r="APB1" s="314"/>
      <c r="APC1" s="314"/>
      <c r="APD1" s="314"/>
      <c r="APE1" s="314"/>
      <c r="APF1" s="314"/>
      <c r="APG1" s="314"/>
      <c r="APH1" s="314"/>
      <c r="API1" s="314"/>
      <c r="APJ1" s="314"/>
      <c r="APK1" s="314"/>
      <c r="APL1" s="314"/>
      <c r="APM1" s="314"/>
      <c r="APN1" s="314"/>
      <c r="APO1" s="314"/>
      <c r="APP1" s="314"/>
      <c r="APQ1" s="314"/>
      <c r="APR1" s="314"/>
      <c r="APS1" s="314"/>
      <c r="APT1" s="314"/>
      <c r="APU1" s="314"/>
      <c r="APV1" s="314"/>
      <c r="APW1" s="314"/>
      <c r="APX1" s="314"/>
      <c r="APY1" s="314"/>
      <c r="APZ1" s="314"/>
      <c r="AQA1" s="314"/>
      <c r="AQB1" s="314"/>
      <c r="AQC1" s="314"/>
      <c r="AQD1" s="314"/>
      <c r="AQE1" s="314"/>
      <c r="AQF1" s="314"/>
      <c r="AQG1" s="314"/>
      <c r="AQH1" s="314"/>
      <c r="AQI1" s="314"/>
      <c r="AQJ1" s="314"/>
      <c r="AQK1" s="314"/>
      <c r="AQL1" s="314"/>
      <c r="AQM1" s="314"/>
      <c r="AQN1" s="314"/>
      <c r="AQO1" s="314"/>
      <c r="AQP1" s="314"/>
      <c r="AQQ1" s="314"/>
      <c r="AQR1" s="314"/>
      <c r="AQS1" s="314"/>
      <c r="AQT1" s="314"/>
      <c r="AQU1" s="314"/>
      <c r="AQV1" s="314"/>
      <c r="AQW1" s="314"/>
      <c r="AQX1" s="314"/>
      <c r="AQY1" s="314"/>
      <c r="AQZ1" s="314"/>
      <c r="ARA1" s="314"/>
      <c r="ARB1" s="314"/>
      <c r="ARC1" s="314"/>
      <c r="ARD1" s="314"/>
      <c r="ARE1" s="314"/>
      <c r="ARF1" s="314"/>
      <c r="ARG1" s="314"/>
      <c r="ARH1" s="314"/>
      <c r="ARI1" s="314"/>
      <c r="ARJ1" s="314"/>
      <c r="ARK1" s="314"/>
      <c r="ARL1" s="314"/>
      <c r="ARM1" s="314"/>
      <c r="ARN1" s="314"/>
      <c r="ARO1" s="314"/>
      <c r="ARP1" s="314"/>
      <c r="ARQ1" s="314"/>
      <c r="ARR1" s="314"/>
      <c r="ARS1" s="314"/>
      <c r="ART1" s="314"/>
      <c r="ARU1" s="314"/>
      <c r="ARV1" s="314"/>
      <c r="ARW1" s="314"/>
      <c r="ARX1" s="314"/>
      <c r="ARY1" s="314"/>
      <c r="ARZ1" s="314"/>
      <c r="ASA1" s="314"/>
      <c r="ASB1" s="314"/>
      <c r="ASC1" s="314"/>
      <c r="ASD1" s="314"/>
      <c r="ASE1" s="314"/>
      <c r="ASF1" s="314"/>
      <c r="ASG1" s="314"/>
      <c r="ASH1" s="314"/>
      <c r="ASI1" s="314"/>
      <c r="ASJ1" s="314"/>
      <c r="ASK1" s="314"/>
      <c r="ASL1" s="314"/>
      <c r="ASM1" s="314"/>
      <c r="ASN1" s="314"/>
      <c r="ASO1" s="314"/>
      <c r="ASP1" s="314"/>
      <c r="ASQ1" s="314"/>
      <c r="ASR1" s="314"/>
      <c r="ASS1" s="314"/>
      <c r="AST1" s="314"/>
      <c r="ASU1" s="314"/>
      <c r="ASV1" s="314"/>
      <c r="ASW1" s="314"/>
      <c r="ASX1" s="314"/>
      <c r="ASY1" s="314"/>
      <c r="ASZ1" s="314"/>
      <c r="ATA1" s="314"/>
      <c r="ATB1" s="314"/>
      <c r="ATC1" s="314"/>
      <c r="ATD1" s="314"/>
      <c r="ATE1" s="314"/>
      <c r="ATF1" s="314"/>
      <c r="ATG1" s="314"/>
      <c r="ATH1" s="314"/>
      <c r="ATI1" s="314"/>
      <c r="ATJ1" s="314"/>
      <c r="ATK1" s="314"/>
      <c r="ATL1" s="314"/>
      <c r="ATM1" s="314"/>
      <c r="ATN1" s="314"/>
      <c r="ATO1" s="314"/>
      <c r="ATP1" s="314"/>
      <c r="ATQ1" s="314"/>
      <c r="ATR1" s="314"/>
      <c r="ATS1" s="314"/>
      <c r="ATT1" s="314"/>
      <c r="ATU1" s="314"/>
      <c r="ATV1" s="314"/>
      <c r="ATW1" s="314"/>
      <c r="ATX1" s="314"/>
      <c r="ATY1" s="314"/>
      <c r="ATZ1" s="314"/>
      <c r="AUA1" s="314"/>
      <c r="AUB1" s="314"/>
      <c r="AUC1" s="314"/>
      <c r="AUD1" s="314"/>
      <c r="AUE1" s="314"/>
      <c r="AUF1" s="314"/>
      <c r="AUG1" s="314"/>
      <c r="AUH1" s="314"/>
      <c r="AUI1" s="314"/>
      <c r="AUJ1" s="314"/>
      <c r="AUK1" s="314"/>
      <c r="AUL1" s="314"/>
      <c r="AUM1" s="314"/>
      <c r="AUN1" s="314"/>
      <c r="AUO1" s="314"/>
      <c r="AUP1" s="314"/>
      <c r="AUQ1" s="314"/>
      <c r="AUR1" s="314"/>
      <c r="AUS1" s="314"/>
      <c r="AUT1" s="314"/>
      <c r="AUU1" s="314"/>
      <c r="AUV1" s="314"/>
      <c r="AUW1" s="314"/>
      <c r="AUX1" s="314"/>
      <c r="AUY1" s="314"/>
      <c r="AUZ1" s="314"/>
      <c r="AVA1" s="314"/>
      <c r="AVB1" s="314"/>
      <c r="AVC1" s="314"/>
      <c r="AVD1" s="314"/>
      <c r="AVE1" s="314"/>
      <c r="AVF1" s="314"/>
      <c r="AVG1" s="314"/>
      <c r="AVH1" s="314"/>
      <c r="AVI1" s="314"/>
      <c r="AVJ1" s="314"/>
      <c r="AVK1" s="314"/>
      <c r="AVL1" s="314"/>
      <c r="AVM1" s="314"/>
      <c r="AVN1" s="314"/>
      <c r="AVO1" s="314"/>
      <c r="AVP1" s="314"/>
      <c r="AVQ1" s="314"/>
      <c r="AVR1" s="314"/>
      <c r="AVS1" s="314"/>
      <c r="AVT1" s="314"/>
      <c r="AVU1" s="314"/>
      <c r="AVV1" s="314"/>
      <c r="AVW1" s="314"/>
      <c r="AVX1" s="314"/>
      <c r="AVY1" s="314"/>
      <c r="AVZ1" s="314"/>
      <c r="AWA1" s="314"/>
      <c r="AWB1" s="314"/>
      <c r="AWC1" s="314"/>
      <c r="AWD1" s="314"/>
      <c r="AWE1" s="314"/>
      <c r="AWF1" s="314"/>
      <c r="AWG1" s="314"/>
      <c r="AWH1" s="314"/>
      <c r="AWI1" s="314"/>
      <c r="AWJ1" s="314"/>
      <c r="AWK1" s="314"/>
      <c r="AWL1" s="314"/>
      <c r="AWM1" s="314"/>
      <c r="AWN1" s="314"/>
      <c r="AWO1" s="314"/>
      <c r="AWP1" s="314"/>
      <c r="AWQ1" s="314"/>
      <c r="AWR1" s="314"/>
      <c r="AWS1" s="314"/>
      <c r="AWT1" s="314"/>
      <c r="AWU1" s="314"/>
      <c r="AWV1" s="314"/>
      <c r="AWW1" s="314"/>
      <c r="AWX1" s="314"/>
      <c r="AWY1" s="314"/>
      <c r="AWZ1" s="314"/>
      <c r="AXA1" s="314"/>
      <c r="AXB1" s="314"/>
      <c r="AXC1" s="314"/>
      <c r="AXD1" s="314"/>
      <c r="AXE1" s="314"/>
      <c r="AXF1" s="314"/>
      <c r="AXG1" s="314"/>
      <c r="AXH1" s="314"/>
      <c r="AXI1" s="314"/>
      <c r="AXJ1" s="314"/>
      <c r="AXK1" s="314"/>
      <c r="AXL1" s="314"/>
      <c r="AXM1" s="314"/>
      <c r="AXN1" s="314"/>
      <c r="AXO1" s="314"/>
      <c r="AXP1" s="314"/>
      <c r="AXQ1" s="314"/>
      <c r="AXR1" s="314"/>
      <c r="AXS1" s="314"/>
      <c r="AXT1" s="314"/>
      <c r="AXU1" s="314"/>
      <c r="AXV1" s="314"/>
      <c r="AXW1" s="314"/>
      <c r="AXX1" s="314"/>
      <c r="AXY1" s="314"/>
      <c r="AXZ1" s="314"/>
      <c r="AYA1" s="314"/>
      <c r="AYB1" s="314"/>
      <c r="AYC1" s="314"/>
      <c r="AYD1" s="314"/>
      <c r="AYE1" s="314"/>
      <c r="AYF1" s="314"/>
      <c r="AYG1" s="314"/>
      <c r="AYH1" s="314"/>
      <c r="AYI1" s="314"/>
      <c r="AYJ1" s="314"/>
      <c r="AYK1" s="314"/>
      <c r="AYL1" s="314"/>
      <c r="AYM1" s="314"/>
      <c r="AYN1" s="314"/>
      <c r="AYO1" s="314"/>
      <c r="AYP1" s="314"/>
      <c r="AYQ1" s="314"/>
      <c r="AYR1" s="314"/>
      <c r="AYS1" s="314"/>
      <c r="AYT1" s="314"/>
      <c r="AYU1" s="314"/>
      <c r="AYV1" s="314"/>
      <c r="AYW1" s="314"/>
      <c r="AYX1" s="314"/>
      <c r="AYY1" s="314"/>
      <c r="AYZ1" s="314"/>
      <c r="AZA1" s="314"/>
      <c r="AZB1" s="314"/>
      <c r="AZC1" s="314"/>
      <c r="AZD1" s="314"/>
      <c r="AZE1" s="314"/>
      <c r="AZF1" s="314"/>
      <c r="AZG1" s="314"/>
      <c r="AZH1" s="314"/>
      <c r="AZI1" s="314"/>
      <c r="AZJ1" s="314"/>
      <c r="AZK1" s="314"/>
      <c r="AZL1" s="314"/>
      <c r="AZM1" s="314"/>
      <c r="AZN1" s="314"/>
      <c r="AZO1" s="314"/>
      <c r="AZP1" s="314"/>
      <c r="AZQ1" s="314"/>
      <c r="AZR1" s="314"/>
      <c r="AZS1" s="314"/>
      <c r="AZT1" s="314"/>
      <c r="AZU1" s="314"/>
      <c r="AZV1" s="314"/>
      <c r="AZW1" s="314"/>
      <c r="AZX1" s="314"/>
      <c r="AZY1" s="314"/>
      <c r="AZZ1" s="314"/>
      <c r="BAA1" s="314"/>
      <c r="BAB1" s="314"/>
      <c r="BAC1" s="314"/>
      <c r="BAD1" s="314"/>
      <c r="BAE1" s="314"/>
      <c r="BAF1" s="314"/>
      <c r="BAG1" s="314"/>
      <c r="BAH1" s="314"/>
      <c r="BAI1" s="314"/>
      <c r="BAJ1" s="314"/>
      <c r="BAK1" s="314"/>
      <c r="BAL1" s="314"/>
      <c r="BAM1" s="314"/>
      <c r="BAN1" s="314"/>
      <c r="BAO1" s="314"/>
      <c r="BAP1" s="314"/>
      <c r="BAQ1" s="314"/>
      <c r="BAR1" s="314"/>
      <c r="BAS1" s="314"/>
      <c r="BAT1" s="314"/>
      <c r="BAU1" s="314"/>
      <c r="BAV1" s="314"/>
      <c r="BAW1" s="314"/>
      <c r="BAX1" s="314"/>
      <c r="BAY1" s="314"/>
      <c r="BAZ1" s="314"/>
      <c r="BBA1" s="314"/>
      <c r="BBB1" s="314"/>
      <c r="BBC1" s="314"/>
      <c r="BBD1" s="314"/>
      <c r="BBE1" s="314"/>
      <c r="BBF1" s="314"/>
      <c r="BBG1" s="314"/>
      <c r="BBH1" s="314"/>
      <c r="BBI1" s="314"/>
      <c r="BBJ1" s="314"/>
      <c r="BBK1" s="314"/>
      <c r="BBL1" s="314"/>
      <c r="BBM1" s="314"/>
      <c r="BBN1" s="314"/>
      <c r="BBO1" s="314"/>
      <c r="BBP1" s="314"/>
      <c r="BBQ1" s="314"/>
      <c r="BBR1" s="314"/>
      <c r="BBS1" s="314"/>
      <c r="BBT1" s="314"/>
      <c r="BBU1" s="314"/>
      <c r="BBV1" s="314"/>
      <c r="BBW1" s="314"/>
      <c r="BBX1" s="314"/>
      <c r="BBY1" s="314"/>
      <c r="BBZ1" s="314"/>
      <c r="BCA1" s="314"/>
      <c r="BCB1" s="314"/>
      <c r="BCC1" s="314"/>
      <c r="BCD1" s="314"/>
      <c r="BCE1" s="314"/>
      <c r="BCF1" s="314"/>
      <c r="BCG1" s="314"/>
      <c r="BCH1" s="314"/>
      <c r="BCI1" s="314"/>
      <c r="BCJ1" s="314"/>
      <c r="BCK1" s="314"/>
      <c r="BCL1" s="314"/>
      <c r="BCM1" s="314"/>
      <c r="BCN1" s="314"/>
      <c r="BCO1" s="314"/>
      <c r="BCP1" s="314"/>
      <c r="BCQ1" s="314"/>
      <c r="BCR1" s="314"/>
      <c r="BCS1" s="314"/>
      <c r="BCT1" s="314"/>
      <c r="BCU1" s="314"/>
      <c r="BCV1" s="314"/>
      <c r="BCW1" s="314"/>
      <c r="BCX1" s="314"/>
      <c r="BCY1" s="314"/>
      <c r="BCZ1" s="314"/>
      <c r="BDA1" s="314"/>
      <c r="BDB1" s="314"/>
      <c r="BDC1" s="314"/>
      <c r="BDD1" s="314"/>
      <c r="BDE1" s="314"/>
      <c r="BDF1" s="314"/>
      <c r="BDG1" s="314"/>
      <c r="BDH1" s="314"/>
      <c r="BDI1" s="314"/>
      <c r="BDJ1" s="314"/>
      <c r="BDK1" s="314"/>
      <c r="BDL1" s="314"/>
      <c r="BDM1" s="314"/>
      <c r="BDN1" s="314"/>
      <c r="BDO1" s="314"/>
      <c r="BDP1" s="314"/>
      <c r="BDQ1" s="314"/>
      <c r="BDR1" s="314"/>
      <c r="BDS1" s="314"/>
      <c r="BDT1" s="314"/>
      <c r="BDU1" s="314"/>
      <c r="BDV1" s="314"/>
      <c r="BDW1" s="314"/>
      <c r="BDX1" s="314"/>
      <c r="BDY1" s="314"/>
      <c r="BDZ1" s="314"/>
      <c r="BEA1" s="314"/>
      <c r="BEB1" s="314"/>
      <c r="BEC1" s="314"/>
      <c r="BED1" s="314"/>
      <c r="BEE1" s="314"/>
      <c r="BEF1" s="314"/>
      <c r="BEG1" s="314"/>
      <c r="BEH1" s="314"/>
      <c r="BEI1" s="314"/>
      <c r="BEJ1" s="314"/>
      <c r="BEK1" s="314"/>
      <c r="BEL1" s="314"/>
      <c r="BEM1" s="314"/>
      <c r="BEN1" s="314"/>
      <c r="BEO1" s="314"/>
      <c r="BEP1" s="314"/>
      <c r="BEQ1" s="314"/>
      <c r="BER1" s="314"/>
      <c r="BES1" s="314"/>
      <c r="BET1" s="314"/>
      <c r="BEU1" s="314"/>
      <c r="BEV1" s="314"/>
      <c r="BEW1" s="314"/>
      <c r="BEX1" s="314"/>
      <c r="BEY1" s="314"/>
      <c r="BEZ1" s="314"/>
      <c r="BFA1" s="314"/>
      <c r="BFB1" s="314"/>
      <c r="BFC1" s="314"/>
      <c r="BFD1" s="314"/>
      <c r="BFE1" s="314"/>
      <c r="BFF1" s="314"/>
      <c r="BFG1" s="314"/>
      <c r="BFH1" s="314"/>
      <c r="BFI1" s="314"/>
      <c r="BFJ1" s="314"/>
      <c r="BFK1" s="314"/>
      <c r="BFL1" s="314"/>
      <c r="BFM1" s="314"/>
      <c r="BFN1" s="314"/>
      <c r="BFO1" s="314"/>
      <c r="BFP1" s="314"/>
      <c r="BFQ1" s="314"/>
      <c r="BFR1" s="314"/>
      <c r="BFS1" s="314"/>
      <c r="BFT1" s="314"/>
      <c r="BFU1" s="314"/>
      <c r="BFV1" s="314"/>
      <c r="BFW1" s="314"/>
      <c r="BFX1" s="314"/>
      <c r="BFY1" s="314"/>
      <c r="BFZ1" s="314"/>
      <c r="BGA1" s="314"/>
      <c r="BGB1" s="314"/>
      <c r="BGC1" s="314"/>
      <c r="BGD1" s="314"/>
      <c r="BGE1" s="314"/>
      <c r="BGF1" s="314"/>
      <c r="BGG1" s="314"/>
      <c r="BGH1" s="314"/>
      <c r="BGI1" s="314"/>
      <c r="BGJ1" s="314"/>
      <c r="BGK1" s="314"/>
      <c r="BGL1" s="314"/>
      <c r="BGM1" s="314"/>
      <c r="BGN1" s="314"/>
      <c r="BGO1" s="314"/>
      <c r="BGP1" s="314"/>
      <c r="BGQ1" s="314"/>
      <c r="BGR1" s="314"/>
      <c r="BGS1" s="314"/>
      <c r="BGT1" s="314"/>
      <c r="BGU1" s="314"/>
      <c r="BGV1" s="314"/>
      <c r="BGW1" s="314"/>
      <c r="BGX1" s="314"/>
      <c r="BGY1" s="314"/>
      <c r="BGZ1" s="314"/>
      <c r="BHA1" s="314"/>
      <c r="BHB1" s="314"/>
      <c r="BHC1" s="314"/>
      <c r="BHD1" s="314"/>
      <c r="BHE1" s="314"/>
      <c r="BHF1" s="314"/>
      <c r="BHG1" s="314"/>
      <c r="BHH1" s="314"/>
      <c r="BHI1" s="314"/>
      <c r="BHJ1" s="314"/>
      <c r="BHK1" s="314"/>
      <c r="BHL1" s="314"/>
      <c r="BHM1" s="314"/>
      <c r="BHN1" s="314"/>
      <c r="BHO1" s="314"/>
      <c r="BHP1" s="314"/>
      <c r="BHQ1" s="314"/>
      <c r="BHR1" s="314"/>
      <c r="BHS1" s="314"/>
      <c r="BHT1" s="314"/>
      <c r="BHU1" s="314"/>
      <c r="BHV1" s="314"/>
      <c r="BHW1" s="314"/>
      <c r="BHX1" s="314"/>
      <c r="BHY1" s="314"/>
      <c r="BHZ1" s="314"/>
      <c r="BIA1" s="314"/>
      <c r="BIB1" s="314"/>
      <c r="BIC1" s="314"/>
      <c r="BID1" s="314"/>
      <c r="BIE1" s="314"/>
      <c r="BIF1" s="314"/>
      <c r="BIG1" s="314"/>
      <c r="BIH1" s="314"/>
      <c r="BII1" s="314"/>
      <c r="BIJ1" s="314"/>
      <c r="BIK1" s="314"/>
      <c r="BIL1" s="314"/>
      <c r="BIM1" s="314"/>
      <c r="BIN1" s="314"/>
      <c r="BIO1" s="314"/>
      <c r="BIP1" s="314"/>
      <c r="BIQ1" s="314"/>
      <c r="BIR1" s="314"/>
      <c r="BIS1" s="314"/>
      <c r="BIT1" s="314"/>
      <c r="BIU1" s="314"/>
      <c r="BIV1" s="314"/>
      <c r="BIW1" s="314"/>
      <c r="BIX1" s="314"/>
      <c r="BIY1" s="314"/>
      <c r="BIZ1" s="314"/>
      <c r="BJA1" s="314"/>
      <c r="BJB1" s="314"/>
      <c r="BJC1" s="314"/>
      <c r="BJD1" s="314"/>
      <c r="BJE1" s="314"/>
      <c r="BJF1" s="314"/>
      <c r="BJG1" s="314"/>
      <c r="BJH1" s="314"/>
      <c r="BJI1" s="314"/>
      <c r="BJJ1" s="314"/>
      <c r="BJK1" s="314"/>
      <c r="BJL1" s="314"/>
      <c r="BJM1" s="314"/>
      <c r="BJN1" s="314"/>
      <c r="BJO1" s="314"/>
      <c r="BJP1" s="314"/>
      <c r="BJQ1" s="314"/>
      <c r="BJR1" s="314"/>
      <c r="BJS1" s="314"/>
      <c r="BJT1" s="314"/>
      <c r="BJU1" s="314"/>
      <c r="BJV1" s="314"/>
      <c r="BJW1" s="314"/>
      <c r="BJX1" s="314"/>
      <c r="BJY1" s="314"/>
      <c r="BJZ1" s="314"/>
      <c r="BKA1" s="314"/>
      <c r="BKB1" s="314"/>
      <c r="BKC1" s="314"/>
      <c r="BKD1" s="314"/>
      <c r="BKE1" s="314"/>
      <c r="BKF1" s="314"/>
      <c r="BKG1" s="314"/>
      <c r="BKH1" s="314"/>
      <c r="BKI1" s="314"/>
      <c r="BKJ1" s="314"/>
      <c r="BKK1" s="314"/>
      <c r="BKL1" s="314"/>
      <c r="BKM1" s="314"/>
      <c r="BKN1" s="314"/>
      <c r="BKO1" s="314"/>
      <c r="BKP1" s="314"/>
      <c r="BKQ1" s="314"/>
      <c r="BKR1" s="314"/>
      <c r="BKS1" s="314"/>
      <c r="BKT1" s="314"/>
      <c r="BKU1" s="314"/>
      <c r="BKV1" s="314"/>
      <c r="BKW1" s="314"/>
      <c r="BKX1" s="314"/>
      <c r="BKY1" s="314"/>
      <c r="BKZ1" s="314"/>
      <c r="BLA1" s="314"/>
      <c r="BLB1" s="314"/>
      <c r="BLC1" s="314"/>
      <c r="BLD1" s="314"/>
      <c r="BLE1" s="314"/>
      <c r="BLF1" s="314"/>
      <c r="BLG1" s="314"/>
      <c r="BLH1" s="314"/>
      <c r="BLI1" s="314"/>
      <c r="BLJ1" s="314"/>
      <c r="BLK1" s="314"/>
      <c r="BLL1" s="314"/>
      <c r="BLM1" s="314"/>
      <c r="BLN1" s="314"/>
      <c r="BLO1" s="314"/>
      <c r="BLP1" s="314"/>
      <c r="BLQ1" s="314"/>
      <c r="BLR1" s="314"/>
      <c r="BLS1" s="314"/>
      <c r="BLT1" s="314"/>
      <c r="BLU1" s="314"/>
      <c r="BLV1" s="314"/>
      <c r="BLW1" s="314"/>
      <c r="BLX1" s="314"/>
      <c r="BLY1" s="314"/>
      <c r="BLZ1" s="314"/>
      <c r="BMA1" s="314"/>
      <c r="BMB1" s="314"/>
      <c r="BMC1" s="314"/>
      <c r="BMD1" s="314"/>
      <c r="BME1" s="314"/>
      <c r="BMF1" s="314"/>
      <c r="BMG1" s="314"/>
      <c r="BMH1" s="314"/>
      <c r="BMI1" s="314"/>
      <c r="BMJ1" s="314"/>
      <c r="BMK1" s="314"/>
      <c r="BML1" s="314"/>
      <c r="BMM1" s="314"/>
      <c r="BMN1" s="314"/>
      <c r="BMO1" s="314"/>
      <c r="BMP1" s="314"/>
      <c r="BMQ1" s="314"/>
      <c r="BMR1" s="314"/>
      <c r="BMS1" s="314"/>
      <c r="BMT1" s="314"/>
      <c r="BMU1" s="314"/>
      <c r="BMV1" s="314"/>
      <c r="BMW1" s="314"/>
      <c r="BMX1" s="314"/>
      <c r="BMY1" s="314"/>
      <c r="BMZ1" s="314"/>
      <c r="BNA1" s="314"/>
      <c r="BNB1" s="314"/>
      <c r="BNC1" s="314"/>
      <c r="BND1" s="314"/>
      <c r="BNE1" s="314"/>
      <c r="BNF1" s="314"/>
      <c r="BNG1" s="314"/>
      <c r="BNH1" s="314"/>
      <c r="BNI1" s="314"/>
      <c r="BNJ1" s="314"/>
      <c r="BNK1" s="314"/>
      <c r="BNL1" s="314"/>
      <c r="BNM1" s="314"/>
      <c r="BNN1" s="314"/>
      <c r="BNO1" s="314"/>
      <c r="BNP1" s="314"/>
      <c r="BNQ1" s="314"/>
      <c r="BNR1" s="314"/>
      <c r="BNS1" s="314"/>
      <c r="BNT1" s="314"/>
      <c r="BNU1" s="314"/>
      <c r="BNV1" s="314"/>
      <c r="BNW1" s="314"/>
      <c r="BNX1" s="314"/>
      <c r="BNY1" s="314"/>
      <c r="BNZ1" s="314"/>
      <c r="BOA1" s="314"/>
      <c r="BOB1" s="314"/>
      <c r="BOC1" s="314"/>
      <c r="BOD1" s="314"/>
      <c r="BOE1" s="314"/>
      <c r="BOF1" s="314"/>
      <c r="BOG1" s="314"/>
      <c r="BOH1" s="314"/>
      <c r="BOI1" s="314"/>
      <c r="BOJ1" s="314"/>
      <c r="BOK1" s="314"/>
      <c r="BOL1" s="314"/>
      <c r="BOM1" s="314"/>
      <c r="BON1" s="314"/>
      <c r="BOO1" s="314"/>
      <c r="BOP1" s="314"/>
      <c r="BOQ1" s="314"/>
      <c r="BOR1" s="314"/>
      <c r="BOS1" s="314"/>
      <c r="BOT1" s="314"/>
      <c r="BOU1" s="314"/>
      <c r="BOV1" s="314"/>
      <c r="BOW1" s="314"/>
      <c r="BOX1" s="314"/>
      <c r="BOY1" s="314"/>
      <c r="BOZ1" s="314"/>
      <c r="BPA1" s="314"/>
      <c r="BPB1" s="314"/>
      <c r="BPC1" s="314"/>
      <c r="BPD1" s="314"/>
      <c r="BPE1" s="314"/>
      <c r="BPF1" s="314"/>
      <c r="BPG1" s="314"/>
      <c r="BPH1" s="314"/>
      <c r="BPI1" s="314"/>
      <c r="BPJ1" s="314"/>
      <c r="BPK1" s="314"/>
      <c r="BPL1" s="314"/>
      <c r="BPM1" s="314"/>
      <c r="BPN1" s="314"/>
      <c r="BPO1" s="314"/>
      <c r="BPP1" s="314"/>
      <c r="BPQ1" s="314"/>
      <c r="BPR1" s="314"/>
      <c r="BPS1" s="314"/>
      <c r="BPT1" s="314"/>
      <c r="BPU1" s="314"/>
      <c r="BPV1" s="314"/>
      <c r="BPW1" s="314"/>
      <c r="BPX1" s="314"/>
      <c r="BPY1" s="314"/>
      <c r="BPZ1" s="314"/>
      <c r="BQA1" s="314"/>
      <c r="BQB1" s="314"/>
      <c r="BQC1" s="314"/>
      <c r="BQD1" s="314"/>
      <c r="BQE1" s="314"/>
      <c r="BQF1" s="314"/>
      <c r="BQG1" s="314"/>
      <c r="BQH1" s="314"/>
      <c r="BQI1" s="314"/>
      <c r="BQJ1" s="314"/>
      <c r="BQK1" s="314"/>
      <c r="BQL1" s="314"/>
      <c r="BQM1" s="314"/>
      <c r="BQN1" s="314"/>
      <c r="BQO1" s="314"/>
      <c r="BQP1" s="314"/>
      <c r="BQQ1" s="314"/>
      <c r="BQR1" s="314"/>
      <c r="BQS1" s="314"/>
      <c r="BQT1" s="314"/>
      <c r="BQU1" s="314"/>
      <c r="BQV1" s="314"/>
      <c r="BQW1" s="314"/>
      <c r="BQX1" s="314"/>
      <c r="BQY1" s="314"/>
      <c r="BQZ1" s="314"/>
      <c r="BRA1" s="314"/>
      <c r="BRB1" s="314"/>
      <c r="BRC1" s="314"/>
      <c r="BRD1" s="314"/>
      <c r="BRE1" s="314"/>
      <c r="BRF1" s="314"/>
      <c r="BRG1" s="314"/>
      <c r="BRH1" s="314"/>
      <c r="BRI1" s="314"/>
      <c r="BRJ1" s="314"/>
      <c r="BRK1" s="314"/>
      <c r="BRL1" s="314"/>
      <c r="BRM1" s="314"/>
      <c r="BRN1" s="314"/>
      <c r="BRO1" s="314"/>
      <c r="BRP1" s="314"/>
      <c r="BRQ1" s="314"/>
      <c r="BRR1" s="314"/>
      <c r="BRS1" s="314"/>
      <c r="BRT1" s="314"/>
      <c r="BRU1" s="314"/>
      <c r="BRV1" s="314"/>
      <c r="BRW1" s="314"/>
      <c r="BRX1" s="314"/>
      <c r="BRY1" s="314"/>
      <c r="BRZ1" s="314"/>
      <c r="BSA1" s="314"/>
      <c r="BSB1" s="314"/>
      <c r="BSC1" s="314"/>
      <c r="BSD1" s="314"/>
      <c r="BSE1" s="314"/>
      <c r="BSF1" s="314"/>
      <c r="BSG1" s="314"/>
      <c r="BSH1" s="314"/>
      <c r="BSI1" s="314"/>
      <c r="BSJ1" s="314"/>
      <c r="BSK1" s="314"/>
      <c r="BSL1" s="314"/>
      <c r="BSM1" s="314"/>
      <c r="BSN1" s="314"/>
      <c r="BSO1" s="314"/>
      <c r="BSP1" s="314"/>
      <c r="BSQ1" s="314"/>
      <c r="BSR1" s="314"/>
      <c r="BSS1" s="314"/>
      <c r="BST1" s="314"/>
      <c r="BSU1" s="314"/>
      <c r="BSV1" s="314"/>
      <c r="BSW1" s="314"/>
      <c r="BSX1" s="314"/>
      <c r="BSY1" s="314"/>
      <c r="BSZ1" s="314"/>
      <c r="BTA1" s="314"/>
      <c r="BTB1" s="314"/>
      <c r="BTC1" s="314"/>
      <c r="BTD1" s="314"/>
      <c r="BTE1" s="314"/>
      <c r="BTF1" s="314"/>
      <c r="BTG1" s="314"/>
      <c r="BTH1" s="314"/>
      <c r="BTI1" s="314"/>
      <c r="BTJ1" s="314"/>
      <c r="BTK1" s="314"/>
      <c r="BTL1" s="314"/>
      <c r="BTM1" s="314"/>
      <c r="BTN1" s="314"/>
      <c r="BTO1" s="314"/>
      <c r="BTP1" s="314"/>
      <c r="BTQ1" s="314"/>
      <c r="BTR1" s="314"/>
      <c r="BTS1" s="314"/>
      <c r="BTT1" s="314"/>
      <c r="BTU1" s="314"/>
      <c r="BTV1" s="314"/>
      <c r="BTW1" s="314"/>
      <c r="BTX1" s="314"/>
      <c r="BTY1" s="314"/>
      <c r="BTZ1" s="314"/>
      <c r="BUA1" s="314"/>
      <c r="BUB1" s="314"/>
      <c r="BUC1" s="314"/>
      <c r="BUD1" s="314"/>
      <c r="BUE1" s="314"/>
      <c r="BUF1" s="314"/>
      <c r="BUG1" s="314"/>
      <c r="BUH1" s="314"/>
      <c r="BUI1" s="314"/>
      <c r="BUJ1" s="314"/>
      <c r="BUK1" s="314"/>
      <c r="BUL1" s="314"/>
      <c r="BUM1" s="314"/>
      <c r="BUN1" s="314"/>
      <c r="BUO1" s="314"/>
      <c r="BUP1" s="314"/>
      <c r="BUQ1" s="314"/>
      <c r="BUR1" s="314"/>
      <c r="BUS1" s="314"/>
      <c r="BUT1" s="314"/>
      <c r="BUU1" s="314"/>
      <c r="BUV1" s="314"/>
      <c r="BUW1" s="314"/>
      <c r="BUX1" s="314"/>
      <c r="BUY1" s="314"/>
      <c r="BUZ1" s="314"/>
      <c r="BVA1" s="314"/>
      <c r="BVB1" s="314"/>
      <c r="BVC1" s="314"/>
      <c r="BVD1" s="314"/>
      <c r="BVE1" s="314"/>
      <c r="BVF1" s="314"/>
      <c r="BVG1" s="314"/>
      <c r="BVH1" s="314"/>
      <c r="BVI1" s="314"/>
      <c r="BVJ1" s="314"/>
      <c r="BVK1" s="314"/>
      <c r="BVL1" s="314"/>
      <c r="BVM1" s="314"/>
      <c r="BVN1" s="314"/>
      <c r="BVO1" s="314"/>
      <c r="BVP1" s="314"/>
      <c r="BVQ1" s="314"/>
      <c r="BVR1" s="314"/>
      <c r="BVS1" s="314"/>
      <c r="BVT1" s="314"/>
      <c r="BVU1" s="314"/>
      <c r="BVV1" s="314"/>
      <c r="BVW1" s="314"/>
      <c r="BVX1" s="314"/>
      <c r="BVY1" s="314"/>
      <c r="BVZ1" s="314"/>
      <c r="BWA1" s="314"/>
      <c r="BWB1" s="314"/>
      <c r="BWC1" s="314"/>
      <c r="BWD1" s="314"/>
      <c r="BWE1" s="314"/>
      <c r="BWF1" s="314"/>
      <c r="BWG1" s="314"/>
      <c r="BWH1" s="314"/>
      <c r="BWI1" s="314"/>
      <c r="BWJ1" s="314"/>
      <c r="BWK1" s="314"/>
      <c r="BWL1" s="314"/>
      <c r="BWM1" s="314"/>
      <c r="BWN1" s="314"/>
      <c r="BWO1" s="314"/>
      <c r="BWP1" s="314"/>
      <c r="BWQ1" s="314"/>
      <c r="BWR1" s="314"/>
      <c r="BWS1" s="314"/>
      <c r="BWT1" s="314"/>
      <c r="BWU1" s="314"/>
      <c r="BWV1" s="314"/>
      <c r="BWW1" s="314"/>
      <c r="BWX1" s="314"/>
      <c r="BWY1" s="314"/>
      <c r="BWZ1" s="314"/>
      <c r="BXA1" s="314"/>
      <c r="BXB1" s="314"/>
      <c r="BXC1" s="314"/>
      <c r="BXD1" s="314"/>
      <c r="BXE1" s="314"/>
      <c r="BXF1" s="314"/>
      <c r="BXG1" s="314"/>
      <c r="BXH1" s="314"/>
      <c r="BXI1" s="314"/>
      <c r="BXJ1" s="314"/>
      <c r="BXK1" s="314"/>
      <c r="BXL1" s="314"/>
      <c r="BXM1" s="314"/>
      <c r="BXN1" s="314"/>
      <c r="BXO1" s="314"/>
      <c r="BXP1" s="314"/>
      <c r="BXQ1" s="314"/>
      <c r="BXR1" s="314"/>
      <c r="BXS1" s="314"/>
      <c r="BXT1" s="314"/>
      <c r="BXU1" s="314"/>
      <c r="BXV1" s="314"/>
      <c r="BXW1" s="314"/>
      <c r="BXX1" s="314"/>
      <c r="BXY1" s="314"/>
      <c r="BXZ1" s="314"/>
      <c r="BYA1" s="314"/>
      <c r="BYB1" s="314"/>
      <c r="BYC1" s="314"/>
      <c r="BYD1" s="314"/>
      <c r="BYE1" s="314"/>
      <c r="BYF1" s="314"/>
      <c r="BYG1" s="314"/>
      <c r="BYH1" s="314"/>
      <c r="BYI1" s="314"/>
      <c r="BYJ1" s="314"/>
      <c r="BYK1" s="314"/>
      <c r="BYL1" s="314"/>
      <c r="BYM1" s="314"/>
      <c r="BYN1" s="314"/>
      <c r="BYO1" s="314"/>
      <c r="BYP1" s="314"/>
      <c r="BYQ1" s="314"/>
      <c r="BYR1" s="314"/>
      <c r="BYS1" s="314"/>
      <c r="BYT1" s="314"/>
      <c r="BYU1" s="314"/>
      <c r="BYV1" s="314"/>
      <c r="BYW1" s="314"/>
      <c r="BYX1" s="314"/>
      <c r="BYY1" s="314"/>
      <c r="BYZ1" s="314"/>
      <c r="BZA1" s="314"/>
      <c r="BZB1" s="314"/>
      <c r="BZC1" s="314"/>
      <c r="BZD1" s="314"/>
      <c r="BZE1" s="314"/>
      <c r="BZF1" s="314"/>
      <c r="BZG1" s="314"/>
      <c r="BZH1" s="314"/>
      <c r="BZI1" s="314"/>
      <c r="BZJ1" s="314"/>
      <c r="BZK1" s="314"/>
      <c r="BZL1" s="314"/>
      <c r="BZM1" s="314"/>
      <c r="BZN1" s="314"/>
      <c r="BZO1" s="314"/>
      <c r="BZP1" s="314"/>
      <c r="BZQ1" s="314"/>
      <c r="BZR1" s="314"/>
      <c r="BZS1" s="314"/>
      <c r="BZT1" s="314"/>
      <c r="BZU1" s="314"/>
      <c r="BZV1" s="314"/>
      <c r="BZW1" s="314"/>
      <c r="BZX1" s="314"/>
      <c r="BZY1" s="314"/>
      <c r="BZZ1" s="314"/>
      <c r="CAA1" s="314"/>
      <c r="CAB1" s="314"/>
      <c r="CAC1" s="314"/>
      <c r="CAD1" s="314"/>
      <c r="CAE1" s="314"/>
      <c r="CAF1" s="314"/>
      <c r="CAG1" s="314"/>
      <c r="CAH1" s="314"/>
      <c r="CAI1" s="314"/>
      <c r="CAJ1" s="314"/>
      <c r="CAK1" s="314"/>
      <c r="CAL1" s="314"/>
      <c r="CAM1" s="314"/>
      <c r="CAN1" s="314"/>
      <c r="CAO1" s="314"/>
      <c r="CAP1" s="314"/>
      <c r="CAQ1" s="314"/>
      <c r="CAR1" s="314"/>
      <c r="CAS1" s="314"/>
      <c r="CAT1" s="314"/>
      <c r="CAU1" s="314"/>
      <c r="CAV1" s="314"/>
      <c r="CAW1" s="314"/>
      <c r="CAX1" s="314"/>
      <c r="CAY1" s="314"/>
      <c r="CAZ1" s="314"/>
      <c r="CBA1" s="314"/>
      <c r="CBB1" s="314"/>
      <c r="CBC1" s="314"/>
      <c r="CBD1" s="314"/>
      <c r="CBE1" s="314"/>
      <c r="CBF1" s="314"/>
      <c r="CBG1" s="314"/>
      <c r="CBH1" s="314"/>
      <c r="CBI1" s="314"/>
      <c r="CBJ1" s="314"/>
      <c r="CBK1" s="314"/>
      <c r="CBL1" s="314"/>
      <c r="CBM1" s="314"/>
      <c r="CBN1" s="314"/>
      <c r="CBO1" s="314"/>
      <c r="CBP1" s="314"/>
      <c r="CBQ1" s="314"/>
      <c r="CBR1" s="314"/>
      <c r="CBS1" s="314"/>
      <c r="CBT1" s="314"/>
      <c r="CBU1" s="314"/>
      <c r="CBV1" s="314"/>
      <c r="CBW1" s="314"/>
      <c r="CBX1" s="314"/>
      <c r="CBY1" s="314"/>
      <c r="CBZ1" s="314"/>
      <c r="CCA1" s="314"/>
      <c r="CCB1" s="314"/>
      <c r="CCC1" s="314"/>
      <c r="CCD1" s="314"/>
      <c r="CCE1" s="314"/>
      <c r="CCF1" s="314"/>
      <c r="CCG1" s="314"/>
      <c r="CCH1" s="314"/>
      <c r="CCI1" s="314"/>
      <c r="CCJ1" s="314"/>
      <c r="CCK1" s="314"/>
      <c r="CCL1" s="314"/>
      <c r="CCM1" s="314"/>
      <c r="CCN1" s="314"/>
      <c r="CCO1" s="314"/>
      <c r="CCP1" s="314"/>
      <c r="CCQ1" s="314"/>
      <c r="CCR1" s="314"/>
      <c r="CCS1" s="314"/>
      <c r="CCT1" s="314"/>
      <c r="CCU1" s="314"/>
      <c r="CCV1" s="314"/>
      <c r="CCW1" s="314"/>
      <c r="CCX1" s="314"/>
      <c r="CCY1" s="314"/>
      <c r="CCZ1" s="314"/>
      <c r="CDA1" s="314"/>
      <c r="CDB1" s="314"/>
      <c r="CDC1" s="314"/>
      <c r="CDD1" s="314"/>
      <c r="CDE1" s="314"/>
      <c r="CDF1" s="314"/>
      <c r="CDG1" s="314"/>
      <c r="CDH1" s="314"/>
      <c r="CDI1" s="314"/>
      <c r="CDJ1" s="314"/>
      <c r="CDK1" s="314"/>
      <c r="CDL1" s="314"/>
      <c r="CDM1" s="314"/>
      <c r="CDN1" s="314"/>
      <c r="CDO1" s="314"/>
      <c r="CDP1" s="314"/>
      <c r="CDQ1" s="314"/>
      <c r="CDR1" s="314"/>
      <c r="CDS1" s="314"/>
      <c r="CDT1" s="314"/>
      <c r="CDU1" s="314"/>
      <c r="CDV1" s="314"/>
      <c r="CDW1" s="314"/>
      <c r="CDX1" s="314"/>
      <c r="CDY1" s="314"/>
      <c r="CDZ1" s="314"/>
      <c r="CEA1" s="314"/>
      <c r="CEB1" s="314"/>
      <c r="CEC1" s="314"/>
      <c r="CED1" s="314"/>
      <c r="CEE1" s="314"/>
      <c r="CEF1" s="314"/>
      <c r="CEG1" s="314"/>
      <c r="CEH1" s="314"/>
      <c r="CEI1" s="314"/>
      <c r="CEJ1" s="314"/>
      <c r="CEK1" s="314"/>
      <c r="CEL1" s="314"/>
      <c r="CEM1" s="314"/>
      <c r="CEN1" s="314"/>
      <c r="CEO1" s="314"/>
      <c r="CEP1" s="314"/>
      <c r="CEQ1" s="314"/>
      <c r="CER1" s="314"/>
      <c r="CES1" s="314"/>
      <c r="CET1" s="314"/>
      <c r="CEU1" s="314"/>
      <c r="CEV1" s="314"/>
      <c r="CEW1" s="314"/>
      <c r="CEX1" s="314"/>
      <c r="CEY1" s="314"/>
      <c r="CEZ1" s="314"/>
      <c r="CFA1" s="314"/>
      <c r="CFB1" s="314"/>
      <c r="CFC1" s="314"/>
      <c r="CFD1" s="314"/>
      <c r="CFE1" s="314"/>
      <c r="CFF1" s="314"/>
      <c r="CFG1" s="314"/>
      <c r="CFH1" s="314"/>
      <c r="CFI1" s="314"/>
      <c r="CFJ1" s="314"/>
      <c r="CFK1" s="314"/>
      <c r="CFL1" s="314"/>
      <c r="CFM1" s="314"/>
      <c r="CFN1" s="314"/>
      <c r="CFO1" s="314"/>
      <c r="CFP1" s="314"/>
      <c r="CFQ1" s="314"/>
      <c r="CFR1" s="314"/>
      <c r="CFS1" s="314"/>
      <c r="CFT1" s="314"/>
      <c r="CFU1" s="314"/>
      <c r="CFV1" s="314"/>
      <c r="CFW1" s="314"/>
      <c r="CFX1" s="314"/>
      <c r="CFY1" s="314"/>
      <c r="CFZ1" s="314"/>
      <c r="CGA1" s="314"/>
      <c r="CGB1" s="314"/>
      <c r="CGC1" s="314"/>
      <c r="CGD1" s="314"/>
      <c r="CGE1" s="314"/>
      <c r="CGF1" s="314"/>
      <c r="CGG1" s="314"/>
      <c r="CGH1" s="314"/>
      <c r="CGI1" s="314"/>
      <c r="CGJ1" s="314"/>
      <c r="CGK1" s="314"/>
      <c r="CGL1" s="314"/>
      <c r="CGM1" s="314"/>
      <c r="CGN1" s="314"/>
      <c r="CGO1" s="314"/>
      <c r="CGP1" s="314"/>
      <c r="CGQ1" s="314"/>
      <c r="CGR1" s="314"/>
      <c r="CGS1" s="314"/>
      <c r="CGT1" s="314"/>
      <c r="CGU1" s="314"/>
      <c r="CGV1" s="314"/>
      <c r="CGW1" s="314"/>
      <c r="CGX1" s="314"/>
      <c r="CGY1" s="314"/>
      <c r="CGZ1" s="314"/>
      <c r="CHA1" s="314"/>
      <c r="CHB1" s="314"/>
      <c r="CHC1" s="314"/>
      <c r="CHD1" s="314"/>
      <c r="CHE1" s="314"/>
      <c r="CHF1" s="314"/>
      <c r="CHG1" s="314"/>
      <c r="CHH1" s="314"/>
      <c r="CHI1" s="314"/>
      <c r="CHJ1" s="314"/>
      <c r="CHK1" s="314"/>
      <c r="CHL1" s="314"/>
      <c r="CHM1" s="314"/>
      <c r="CHN1" s="314"/>
      <c r="CHO1" s="314"/>
      <c r="CHP1" s="314"/>
      <c r="CHQ1" s="314"/>
      <c r="CHR1" s="314"/>
      <c r="CHS1" s="314"/>
      <c r="CHT1" s="314"/>
      <c r="CHU1" s="314"/>
      <c r="CHV1" s="314"/>
      <c r="CHW1" s="314"/>
      <c r="CHX1" s="314"/>
      <c r="CHY1" s="314"/>
      <c r="CHZ1" s="314"/>
      <c r="CIA1" s="314"/>
      <c r="CIB1" s="314"/>
      <c r="CIC1" s="314"/>
      <c r="CID1" s="314"/>
      <c r="CIE1" s="314"/>
      <c r="CIF1" s="314"/>
      <c r="CIG1" s="314"/>
      <c r="CIH1" s="314"/>
      <c r="CII1" s="314"/>
      <c r="CIJ1" s="314"/>
      <c r="CIK1" s="314"/>
      <c r="CIL1" s="314"/>
      <c r="CIM1" s="314"/>
      <c r="CIN1" s="314"/>
      <c r="CIO1" s="314"/>
      <c r="CIP1" s="314"/>
      <c r="CIQ1" s="314"/>
      <c r="CIR1" s="314"/>
      <c r="CIS1" s="314"/>
      <c r="CIT1" s="314"/>
      <c r="CIU1" s="314"/>
      <c r="CIV1" s="314"/>
      <c r="CIW1" s="314"/>
      <c r="CIX1" s="314"/>
      <c r="CIY1" s="314"/>
      <c r="CIZ1" s="314"/>
      <c r="CJA1" s="314"/>
      <c r="CJB1" s="314"/>
      <c r="CJC1" s="314"/>
      <c r="CJD1" s="314"/>
      <c r="CJE1" s="314"/>
      <c r="CJF1" s="314"/>
      <c r="CJG1" s="314"/>
      <c r="CJH1" s="314"/>
      <c r="CJI1" s="314"/>
      <c r="CJJ1" s="314"/>
      <c r="CJK1" s="314"/>
      <c r="CJL1" s="314"/>
      <c r="CJM1" s="314"/>
      <c r="CJN1" s="314"/>
      <c r="CJO1" s="314"/>
      <c r="CJP1" s="314"/>
      <c r="CJQ1" s="314"/>
      <c r="CJR1" s="314"/>
      <c r="CJS1" s="314"/>
      <c r="CJT1" s="314"/>
      <c r="CJU1" s="314"/>
      <c r="CJV1" s="314"/>
      <c r="CJW1" s="314"/>
      <c r="CJX1" s="314"/>
      <c r="CJY1" s="314"/>
      <c r="CJZ1" s="314"/>
      <c r="CKA1" s="314"/>
      <c r="CKB1" s="314"/>
      <c r="CKC1" s="314"/>
      <c r="CKD1" s="314"/>
      <c r="CKE1" s="314"/>
      <c r="CKF1" s="314"/>
      <c r="CKG1" s="314"/>
      <c r="CKH1" s="314"/>
      <c r="CKI1" s="314"/>
      <c r="CKJ1" s="314"/>
      <c r="CKK1" s="314"/>
      <c r="CKL1" s="314"/>
      <c r="CKM1" s="314"/>
      <c r="CKN1" s="314"/>
      <c r="CKO1" s="314"/>
      <c r="CKP1" s="314"/>
      <c r="CKQ1" s="314"/>
      <c r="CKR1" s="314"/>
      <c r="CKS1" s="314"/>
      <c r="CKT1" s="314"/>
      <c r="CKU1" s="314"/>
      <c r="CKV1" s="314"/>
      <c r="CKW1" s="314"/>
      <c r="CKX1" s="314"/>
      <c r="CKY1" s="314"/>
      <c r="CKZ1" s="314"/>
      <c r="CLA1" s="314"/>
      <c r="CLB1" s="314"/>
      <c r="CLC1" s="314"/>
      <c r="CLD1" s="314"/>
      <c r="CLE1" s="314"/>
      <c r="CLF1" s="314"/>
      <c r="CLG1" s="314"/>
      <c r="CLH1" s="314"/>
      <c r="CLI1" s="314"/>
      <c r="CLJ1" s="314"/>
      <c r="CLK1" s="314"/>
      <c r="CLL1" s="314"/>
      <c r="CLM1" s="314"/>
      <c r="CLN1" s="314"/>
      <c r="CLO1" s="314"/>
      <c r="CLP1" s="314"/>
      <c r="CLQ1" s="314"/>
      <c r="CLR1" s="314"/>
      <c r="CLS1" s="314"/>
      <c r="CLT1" s="314"/>
      <c r="CLU1" s="314"/>
      <c r="CLV1" s="314"/>
      <c r="CLW1" s="314"/>
      <c r="CLX1" s="314"/>
      <c r="CLY1" s="314"/>
      <c r="CLZ1" s="314"/>
      <c r="CMA1" s="314"/>
      <c r="CMB1" s="314"/>
      <c r="CMC1" s="314"/>
      <c r="CMD1" s="314"/>
      <c r="CME1" s="314"/>
      <c r="CMF1" s="314"/>
      <c r="CMG1" s="314"/>
      <c r="CMH1" s="314"/>
      <c r="CMI1" s="314"/>
      <c r="CMJ1" s="314"/>
      <c r="CMK1" s="314"/>
      <c r="CML1" s="314"/>
      <c r="CMM1" s="314"/>
      <c r="CMN1" s="314"/>
      <c r="CMO1" s="314"/>
      <c r="CMP1" s="314"/>
      <c r="CMQ1" s="314"/>
      <c r="CMR1" s="314"/>
      <c r="CMS1" s="314"/>
      <c r="CMT1" s="314"/>
      <c r="CMU1" s="314"/>
      <c r="CMV1" s="314"/>
      <c r="CMW1" s="314"/>
      <c r="CMX1" s="314"/>
      <c r="CMY1" s="314"/>
      <c r="CMZ1" s="314"/>
      <c r="CNA1" s="314"/>
      <c r="CNB1" s="314"/>
      <c r="CNC1" s="314"/>
      <c r="CND1" s="314"/>
      <c r="CNE1" s="314"/>
      <c r="CNF1" s="314"/>
      <c r="CNG1" s="314"/>
      <c r="CNH1" s="314"/>
      <c r="CNI1" s="314"/>
      <c r="CNJ1" s="314"/>
      <c r="CNK1" s="314"/>
      <c r="CNL1" s="314"/>
      <c r="CNM1" s="314"/>
      <c r="CNN1" s="314"/>
      <c r="CNO1" s="314"/>
      <c r="CNP1" s="314"/>
      <c r="CNQ1" s="314"/>
      <c r="CNR1" s="314"/>
      <c r="CNS1" s="314"/>
      <c r="CNT1" s="314"/>
      <c r="CNU1" s="314"/>
      <c r="CNV1" s="314"/>
      <c r="CNW1" s="314"/>
      <c r="CNX1" s="314"/>
      <c r="CNY1" s="314"/>
      <c r="CNZ1" s="314"/>
      <c r="COA1" s="314"/>
      <c r="COB1" s="314"/>
      <c r="COC1" s="314"/>
      <c r="COD1" s="314"/>
      <c r="COE1" s="314"/>
      <c r="COF1" s="314"/>
      <c r="COG1" s="314"/>
      <c r="COH1" s="314"/>
      <c r="COI1" s="314"/>
      <c r="COJ1" s="314"/>
      <c r="COK1" s="314"/>
      <c r="COL1" s="314"/>
      <c r="COM1" s="314"/>
      <c r="CON1" s="314"/>
      <c r="COO1" s="314"/>
      <c r="COP1" s="314"/>
      <c r="COQ1" s="314"/>
      <c r="COR1" s="314"/>
      <c r="COS1" s="314"/>
      <c r="COT1" s="314"/>
      <c r="COU1" s="314"/>
      <c r="COV1" s="314"/>
      <c r="COW1" s="314"/>
      <c r="COX1" s="314"/>
      <c r="COY1" s="314"/>
      <c r="COZ1" s="314"/>
      <c r="CPA1" s="314"/>
      <c r="CPB1" s="314"/>
      <c r="CPC1" s="314"/>
      <c r="CPD1" s="314"/>
      <c r="CPE1" s="314"/>
      <c r="CPF1" s="314"/>
      <c r="CPG1" s="314"/>
      <c r="CPH1" s="314"/>
      <c r="CPI1" s="314"/>
      <c r="CPJ1" s="314"/>
      <c r="CPK1" s="314"/>
      <c r="CPL1" s="314"/>
      <c r="CPM1" s="314"/>
      <c r="CPN1" s="314"/>
      <c r="CPO1" s="314"/>
      <c r="CPP1" s="314"/>
      <c r="CPQ1" s="314"/>
      <c r="CPR1" s="314"/>
      <c r="CPS1" s="314"/>
      <c r="CPT1" s="314"/>
      <c r="CPU1" s="314"/>
      <c r="CPV1" s="314"/>
      <c r="CPW1" s="314"/>
      <c r="CPX1" s="314"/>
      <c r="CPY1" s="314"/>
      <c r="CPZ1" s="314"/>
      <c r="CQA1" s="314"/>
      <c r="CQB1" s="314"/>
      <c r="CQC1" s="314"/>
      <c r="CQD1" s="314"/>
      <c r="CQE1" s="314"/>
      <c r="CQF1" s="314"/>
      <c r="CQG1" s="314"/>
      <c r="CQH1" s="314"/>
      <c r="CQI1" s="314"/>
      <c r="CQJ1" s="314"/>
      <c r="CQK1" s="314"/>
      <c r="CQL1" s="314"/>
      <c r="CQM1" s="314"/>
      <c r="CQN1" s="314"/>
      <c r="CQO1" s="314"/>
      <c r="CQP1" s="314"/>
      <c r="CQQ1" s="314"/>
      <c r="CQR1" s="314"/>
      <c r="CQS1" s="314"/>
      <c r="CQT1" s="314"/>
      <c r="CQU1" s="314"/>
      <c r="CQV1" s="314"/>
      <c r="CQW1" s="314"/>
      <c r="CQX1" s="314"/>
      <c r="CQY1" s="314"/>
      <c r="CQZ1" s="314"/>
      <c r="CRA1" s="314"/>
      <c r="CRB1" s="314"/>
      <c r="CRC1" s="314"/>
      <c r="CRD1" s="314"/>
      <c r="CRE1" s="314"/>
      <c r="CRF1" s="314"/>
      <c r="CRG1" s="314"/>
      <c r="CRH1" s="314"/>
      <c r="CRI1" s="314"/>
      <c r="CRJ1" s="314"/>
      <c r="CRK1" s="314"/>
      <c r="CRL1" s="314"/>
      <c r="CRM1" s="314"/>
      <c r="CRN1" s="314"/>
      <c r="CRO1" s="314"/>
      <c r="CRP1" s="314"/>
      <c r="CRQ1" s="314"/>
      <c r="CRR1" s="314"/>
      <c r="CRS1" s="314"/>
      <c r="CRT1" s="314"/>
      <c r="CRU1" s="314"/>
      <c r="CRV1" s="314"/>
      <c r="CRW1" s="314"/>
      <c r="CRX1" s="314"/>
      <c r="CRY1" s="314"/>
      <c r="CRZ1" s="314"/>
      <c r="CSA1" s="314"/>
      <c r="CSB1" s="314"/>
      <c r="CSC1" s="314"/>
      <c r="CSD1" s="314"/>
      <c r="CSE1" s="314"/>
      <c r="CSF1" s="314"/>
      <c r="CSG1" s="314"/>
      <c r="CSH1" s="314"/>
      <c r="CSI1" s="314"/>
      <c r="CSJ1" s="314"/>
      <c r="CSK1" s="314"/>
      <c r="CSL1" s="314"/>
      <c r="CSM1" s="314"/>
      <c r="CSN1" s="314"/>
      <c r="CSO1" s="314"/>
      <c r="CSP1" s="314"/>
      <c r="CSQ1" s="314"/>
      <c r="CSR1" s="314"/>
      <c r="CSS1" s="314"/>
      <c r="CST1" s="314"/>
      <c r="CSU1" s="314"/>
      <c r="CSV1" s="314"/>
      <c r="CSW1" s="314"/>
      <c r="CSX1" s="314"/>
      <c r="CSY1" s="314"/>
      <c r="CSZ1" s="314"/>
      <c r="CTA1" s="314"/>
      <c r="CTB1" s="314"/>
      <c r="CTC1" s="314"/>
      <c r="CTD1" s="314"/>
      <c r="CTE1" s="314"/>
      <c r="CTF1" s="314"/>
      <c r="CTG1" s="314"/>
      <c r="CTH1" s="314"/>
      <c r="CTI1" s="314"/>
      <c r="CTJ1" s="314"/>
      <c r="CTK1" s="314"/>
      <c r="CTL1" s="314"/>
      <c r="CTM1" s="314"/>
      <c r="CTN1" s="314"/>
      <c r="CTO1" s="314"/>
      <c r="CTP1" s="314"/>
      <c r="CTQ1" s="314"/>
      <c r="CTR1" s="314"/>
      <c r="CTS1" s="314"/>
      <c r="CTT1" s="314"/>
      <c r="CTU1" s="314"/>
      <c r="CTV1" s="314"/>
      <c r="CTW1" s="314"/>
      <c r="CTX1" s="314"/>
      <c r="CTY1" s="314"/>
      <c r="CTZ1" s="314"/>
      <c r="CUA1" s="314"/>
      <c r="CUB1" s="314"/>
      <c r="CUC1" s="314"/>
      <c r="CUD1" s="314"/>
      <c r="CUE1" s="314"/>
      <c r="CUF1" s="314"/>
      <c r="CUG1" s="314"/>
      <c r="CUH1" s="314"/>
      <c r="CUI1" s="314"/>
      <c r="CUJ1" s="314"/>
      <c r="CUK1" s="314"/>
      <c r="CUL1" s="314"/>
      <c r="CUM1" s="314"/>
      <c r="CUN1" s="314"/>
      <c r="CUO1" s="314"/>
      <c r="CUP1" s="314"/>
      <c r="CUQ1" s="314"/>
      <c r="CUR1" s="314"/>
      <c r="CUS1" s="314"/>
      <c r="CUT1" s="314"/>
      <c r="CUU1" s="314"/>
      <c r="CUV1" s="314"/>
      <c r="CUW1" s="314"/>
      <c r="CUX1" s="314"/>
      <c r="CUY1" s="314"/>
      <c r="CUZ1" s="314"/>
      <c r="CVA1" s="314"/>
      <c r="CVB1" s="314"/>
      <c r="CVC1" s="314"/>
      <c r="CVD1" s="314"/>
      <c r="CVE1" s="314"/>
      <c r="CVF1" s="314"/>
      <c r="CVG1" s="314"/>
      <c r="CVH1" s="314"/>
      <c r="CVI1" s="314"/>
      <c r="CVJ1" s="314"/>
      <c r="CVK1" s="314"/>
      <c r="CVL1" s="314"/>
      <c r="CVM1" s="314"/>
      <c r="CVN1" s="314"/>
      <c r="CVO1" s="314"/>
      <c r="CVP1" s="314"/>
      <c r="CVQ1" s="314"/>
      <c r="CVR1" s="314"/>
      <c r="CVS1" s="314"/>
      <c r="CVT1" s="314"/>
      <c r="CVU1" s="314"/>
      <c r="CVV1" s="314"/>
      <c r="CVW1" s="314"/>
      <c r="CVX1" s="314"/>
      <c r="CVY1" s="314"/>
      <c r="CVZ1" s="314"/>
      <c r="CWA1" s="314"/>
      <c r="CWB1" s="314"/>
      <c r="CWC1" s="314"/>
      <c r="CWD1" s="314"/>
      <c r="CWE1" s="314"/>
      <c r="CWF1" s="314"/>
      <c r="CWG1" s="314"/>
      <c r="CWH1" s="314"/>
      <c r="CWI1" s="314"/>
      <c r="CWJ1" s="314"/>
      <c r="CWK1" s="314"/>
      <c r="CWL1" s="314"/>
      <c r="CWM1" s="314"/>
      <c r="CWN1" s="314"/>
      <c r="CWO1" s="314"/>
      <c r="CWP1" s="314"/>
      <c r="CWQ1" s="314"/>
      <c r="CWR1" s="314"/>
      <c r="CWS1" s="314"/>
      <c r="CWT1" s="314"/>
      <c r="CWU1" s="314"/>
      <c r="CWV1" s="314"/>
      <c r="CWW1" s="314"/>
      <c r="CWX1" s="314"/>
      <c r="CWY1" s="314"/>
      <c r="CWZ1" s="314"/>
      <c r="CXA1" s="314"/>
      <c r="CXB1" s="314"/>
      <c r="CXC1" s="314"/>
      <c r="CXD1" s="314"/>
      <c r="CXE1" s="314"/>
      <c r="CXF1" s="314"/>
      <c r="CXG1" s="314"/>
      <c r="CXH1" s="314"/>
      <c r="CXI1" s="314"/>
      <c r="CXJ1" s="314"/>
      <c r="CXK1" s="314"/>
      <c r="CXL1" s="314"/>
      <c r="CXM1" s="314"/>
      <c r="CXN1" s="314"/>
      <c r="CXO1" s="314"/>
      <c r="CXP1" s="314"/>
      <c r="CXQ1" s="314"/>
      <c r="CXR1" s="314"/>
      <c r="CXS1" s="314"/>
      <c r="CXT1" s="314"/>
      <c r="CXU1" s="314"/>
      <c r="CXV1" s="314"/>
      <c r="CXW1" s="314"/>
      <c r="CXX1" s="314"/>
      <c r="CXY1" s="314"/>
      <c r="CXZ1" s="314"/>
      <c r="CYA1" s="314"/>
      <c r="CYB1" s="314"/>
      <c r="CYC1" s="314"/>
      <c r="CYD1" s="314"/>
      <c r="CYE1" s="314"/>
      <c r="CYF1" s="314"/>
      <c r="CYG1" s="314"/>
      <c r="CYH1" s="314"/>
      <c r="CYI1" s="314"/>
      <c r="CYJ1" s="314"/>
      <c r="CYK1" s="314"/>
      <c r="CYL1" s="314"/>
      <c r="CYM1" s="314"/>
      <c r="CYN1" s="314"/>
      <c r="CYO1" s="314"/>
      <c r="CYP1" s="314"/>
      <c r="CYQ1" s="314"/>
      <c r="CYR1" s="314"/>
      <c r="CYS1" s="314"/>
      <c r="CYT1" s="314"/>
      <c r="CYU1" s="314"/>
      <c r="CYV1" s="314"/>
      <c r="CYW1" s="314"/>
      <c r="CYX1" s="314"/>
      <c r="CYY1" s="314"/>
      <c r="CYZ1" s="314"/>
      <c r="CZA1" s="314"/>
      <c r="CZB1" s="314"/>
      <c r="CZC1" s="314"/>
      <c r="CZD1" s="314"/>
      <c r="CZE1" s="314"/>
      <c r="CZF1" s="314"/>
      <c r="CZG1" s="314"/>
      <c r="CZH1" s="314"/>
      <c r="CZI1" s="314"/>
      <c r="CZJ1" s="314"/>
      <c r="CZK1" s="314"/>
      <c r="CZL1" s="314"/>
      <c r="CZM1" s="314"/>
      <c r="CZN1" s="314"/>
      <c r="CZO1" s="314"/>
      <c r="CZP1" s="314"/>
      <c r="CZQ1" s="314"/>
      <c r="CZR1" s="314"/>
      <c r="CZS1" s="314"/>
      <c r="CZT1" s="314"/>
      <c r="CZU1" s="314"/>
      <c r="CZV1" s="314"/>
      <c r="CZW1" s="314"/>
      <c r="CZX1" s="314"/>
      <c r="CZY1" s="314"/>
      <c r="CZZ1" s="314"/>
      <c r="DAA1" s="314"/>
      <c r="DAB1" s="314"/>
      <c r="DAC1" s="314"/>
      <c r="DAD1" s="314"/>
      <c r="DAE1" s="314"/>
      <c r="DAF1" s="314"/>
      <c r="DAG1" s="314"/>
      <c r="DAH1" s="314"/>
      <c r="DAI1" s="314"/>
      <c r="DAJ1" s="314"/>
      <c r="DAK1" s="314"/>
      <c r="DAL1" s="314"/>
      <c r="DAM1" s="314"/>
      <c r="DAN1" s="314"/>
      <c r="DAO1" s="314"/>
      <c r="DAP1" s="314"/>
      <c r="DAQ1" s="314"/>
      <c r="DAR1" s="314"/>
      <c r="DAS1" s="314"/>
      <c r="DAT1" s="314"/>
      <c r="DAU1" s="314"/>
      <c r="DAV1" s="314"/>
      <c r="DAW1" s="314"/>
      <c r="DAX1" s="314"/>
      <c r="DAY1" s="314"/>
      <c r="DAZ1" s="314"/>
      <c r="DBA1" s="314"/>
      <c r="DBB1" s="314"/>
      <c r="DBC1" s="314"/>
      <c r="DBD1" s="314"/>
      <c r="DBE1" s="314"/>
      <c r="DBF1" s="314"/>
      <c r="DBG1" s="314"/>
      <c r="DBH1" s="314"/>
      <c r="DBI1" s="314"/>
      <c r="DBJ1" s="314"/>
      <c r="DBK1" s="314"/>
      <c r="DBL1" s="314"/>
      <c r="DBM1" s="314"/>
      <c r="DBN1" s="314"/>
      <c r="DBO1" s="314"/>
      <c r="DBP1" s="314"/>
      <c r="DBQ1" s="314"/>
      <c r="DBR1" s="314"/>
      <c r="DBS1" s="314"/>
      <c r="DBT1" s="314"/>
      <c r="DBU1" s="314"/>
      <c r="DBV1" s="314"/>
      <c r="DBW1" s="314"/>
      <c r="DBX1" s="314"/>
      <c r="DBY1" s="314"/>
      <c r="DBZ1" s="314"/>
      <c r="DCA1" s="314"/>
      <c r="DCB1" s="314"/>
      <c r="DCC1" s="314"/>
      <c r="DCD1" s="314"/>
      <c r="DCE1" s="314"/>
      <c r="DCF1" s="314"/>
      <c r="DCG1" s="314"/>
      <c r="DCH1" s="314"/>
      <c r="DCI1" s="314"/>
      <c r="DCJ1" s="314"/>
      <c r="DCK1" s="314"/>
      <c r="DCL1" s="314"/>
      <c r="DCM1" s="314"/>
      <c r="DCN1" s="314"/>
      <c r="DCO1" s="314"/>
      <c r="DCP1" s="314"/>
      <c r="DCQ1" s="314"/>
      <c r="DCR1" s="314"/>
      <c r="DCS1" s="314"/>
      <c r="DCT1" s="314"/>
      <c r="DCU1" s="314"/>
      <c r="DCV1" s="314"/>
      <c r="DCW1" s="314"/>
      <c r="DCX1" s="314"/>
      <c r="DCY1" s="314"/>
      <c r="DCZ1" s="314"/>
      <c r="DDA1" s="314"/>
      <c r="DDB1" s="314"/>
      <c r="DDC1" s="314"/>
      <c r="DDD1" s="314"/>
      <c r="DDE1" s="314"/>
      <c r="DDF1" s="314"/>
      <c r="DDG1" s="314"/>
      <c r="DDH1" s="314"/>
      <c r="DDI1" s="314"/>
      <c r="DDJ1" s="314"/>
      <c r="DDK1" s="314"/>
      <c r="DDL1" s="314"/>
      <c r="DDM1" s="314"/>
      <c r="DDN1" s="314"/>
      <c r="DDO1" s="314"/>
      <c r="DDP1" s="314"/>
      <c r="DDQ1" s="314"/>
      <c r="DDR1" s="314"/>
      <c r="DDS1" s="314"/>
      <c r="DDT1" s="314"/>
      <c r="DDU1" s="314"/>
      <c r="DDV1" s="314"/>
      <c r="DDW1" s="314"/>
      <c r="DDX1" s="314"/>
      <c r="DDY1" s="314"/>
      <c r="DDZ1" s="314"/>
      <c r="DEA1" s="314"/>
      <c r="DEB1" s="314"/>
      <c r="DEC1" s="314"/>
      <c r="DED1" s="314"/>
      <c r="DEE1" s="314"/>
      <c r="DEF1" s="314"/>
      <c r="DEG1" s="314"/>
      <c r="DEH1" s="314"/>
      <c r="DEI1" s="314"/>
      <c r="DEJ1" s="314"/>
      <c r="DEK1" s="314"/>
      <c r="DEL1" s="314"/>
      <c r="DEM1" s="314"/>
      <c r="DEN1" s="314"/>
      <c r="DEO1" s="314"/>
      <c r="DEP1" s="314"/>
      <c r="DEQ1" s="314"/>
      <c r="DER1" s="314"/>
      <c r="DES1" s="314"/>
      <c r="DET1" s="314"/>
      <c r="DEU1" s="314"/>
      <c r="DEV1" s="314"/>
      <c r="DEW1" s="314"/>
      <c r="DEX1" s="314"/>
      <c r="DEY1" s="314"/>
      <c r="DEZ1" s="314"/>
      <c r="DFA1" s="314"/>
      <c r="DFB1" s="314"/>
      <c r="DFC1" s="314"/>
      <c r="DFD1" s="314"/>
      <c r="DFE1" s="314"/>
      <c r="DFF1" s="314"/>
      <c r="DFG1" s="314"/>
      <c r="DFH1" s="314"/>
      <c r="DFI1" s="314"/>
      <c r="DFJ1" s="314"/>
      <c r="DFK1" s="314"/>
      <c r="DFL1" s="314"/>
      <c r="DFM1" s="314"/>
      <c r="DFN1" s="314"/>
      <c r="DFO1" s="314"/>
      <c r="DFP1" s="314"/>
      <c r="DFQ1" s="314"/>
      <c r="DFR1" s="314"/>
      <c r="DFS1" s="314"/>
      <c r="DFT1" s="314"/>
      <c r="DFU1" s="314"/>
      <c r="DFV1" s="314"/>
      <c r="DFW1" s="314"/>
      <c r="DFX1" s="314"/>
      <c r="DFY1" s="314"/>
      <c r="DFZ1" s="314"/>
      <c r="DGA1" s="314"/>
      <c r="DGB1" s="314"/>
      <c r="DGC1" s="314"/>
      <c r="DGD1" s="314"/>
      <c r="DGE1" s="314"/>
      <c r="DGF1" s="314"/>
      <c r="DGG1" s="314"/>
      <c r="DGH1" s="314"/>
      <c r="DGI1" s="314"/>
      <c r="DGJ1" s="314"/>
      <c r="DGK1" s="314"/>
      <c r="DGL1" s="314"/>
      <c r="DGM1" s="314"/>
      <c r="DGN1" s="314"/>
      <c r="DGO1" s="314"/>
      <c r="DGP1" s="314"/>
      <c r="DGQ1" s="314"/>
      <c r="DGR1" s="314"/>
      <c r="DGS1" s="314"/>
      <c r="DGT1" s="314"/>
      <c r="DGU1" s="314"/>
      <c r="DGV1" s="314"/>
      <c r="DGW1" s="314"/>
      <c r="DGX1" s="314"/>
      <c r="DGY1" s="314"/>
      <c r="DGZ1" s="314"/>
      <c r="DHA1" s="314"/>
      <c r="DHB1" s="314"/>
      <c r="DHC1" s="314"/>
      <c r="DHD1" s="314"/>
      <c r="DHE1" s="314"/>
      <c r="DHF1" s="314"/>
      <c r="DHG1" s="314"/>
      <c r="DHH1" s="314"/>
      <c r="DHI1" s="314"/>
      <c r="DHJ1" s="314"/>
      <c r="DHK1" s="314"/>
      <c r="DHL1" s="314"/>
      <c r="DHM1" s="314"/>
      <c r="DHN1" s="314"/>
      <c r="DHO1" s="314"/>
      <c r="DHP1" s="314"/>
      <c r="DHQ1" s="314"/>
      <c r="DHR1" s="314"/>
      <c r="DHS1" s="314"/>
      <c r="DHT1" s="314"/>
      <c r="DHU1" s="314"/>
      <c r="DHV1" s="314"/>
      <c r="DHW1" s="314"/>
      <c r="DHX1" s="314"/>
      <c r="DHY1" s="314"/>
      <c r="DHZ1" s="314"/>
      <c r="DIA1" s="314"/>
      <c r="DIB1" s="314"/>
      <c r="DIC1" s="314"/>
      <c r="DID1" s="314"/>
      <c r="DIE1" s="314"/>
      <c r="DIF1" s="314"/>
      <c r="DIG1" s="314"/>
      <c r="DIH1" s="314"/>
      <c r="DII1" s="314"/>
      <c r="DIJ1" s="314"/>
      <c r="DIK1" s="314"/>
      <c r="DIL1" s="314"/>
      <c r="DIM1" s="314"/>
      <c r="DIN1" s="314"/>
      <c r="DIO1" s="314"/>
      <c r="DIP1" s="314"/>
      <c r="DIQ1" s="314"/>
      <c r="DIR1" s="314"/>
      <c r="DIS1" s="314"/>
      <c r="DIT1" s="314"/>
      <c r="DIU1" s="314"/>
      <c r="DIV1" s="314"/>
      <c r="DIW1" s="314"/>
      <c r="DIX1" s="314"/>
      <c r="DIY1" s="314"/>
      <c r="DIZ1" s="314"/>
      <c r="DJA1" s="314"/>
      <c r="DJB1" s="314"/>
      <c r="DJC1" s="314"/>
      <c r="DJD1" s="314"/>
      <c r="DJE1" s="314"/>
      <c r="DJF1" s="314"/>
      <c r="DJG1" s="314"/>
      <c r="DJH1" s="314"/>
      <c r="DJI1" s="314"/>
      <c r="DJJ1" s="314"/>
      <c r="DJK1" s="314"/>
      <c r="DJL1" s="314"/>
      <c r="DJM1" s="314"/>
      <c r="DJN1" s="314"/>
      <c r="DJO1" s="314"/>
      <c r="DJP1" s="314"/>
      <c r="DJQ1" s="314"/>
      <c r="DJR1" s="314"/>
      <c r="DJS1" s="314"/>
      <c r="DJT1" s="314"/>
      <c r="DJU1" s="314"/>
      <c r="DJV1" s="314"/>
      <c r="DJW1" s="314"/>
      <c r="DJX1" s="314"/>
      <c r="DJY1" s="314"/>
      <c r="DJZ1" s="314"/>
      <c r="DKA1" s="314"/>
      <c r="DKB1" s="314"/>
      <c r="DKC1" s="314"/>
      <c r="DKD1" s="314"/>
      <c r="DKE1" s="314"/>
      <c r="DKF1" s="314"/>
      <c r="DKG1" s="314"/>
      <c r="DKH1" s="314"/>
      <c r="DKI1" s="314"/>
      <c r="DKJ1" s="314"/>
      <c r="DKK1" s="314"/>
      <c r="DKL1" s="314"/>
      <c r="DKM1" s="314"/>
      <c r="DKN1" s="314"/>
      <c r="DKO1" s="314"/>
      <c r="DKP1" s="314"/>
      <c r="DKQ1" s="314"/>
      <c r="DKR1" s="314"/>
      <c r="DKS1" s="314"/>
      <c r="DKT1" s="314"/>
      <c r="DKU1" s="314"/>
      <c r="DKV1" s="314"/>
      <c r="DKW1" s="314"/>
      <c r="DKX1" s="314"/>
      <c r="DKY1" s="314"/>
      <c r="DKZ1" s="314"/>
      <c r="DLA1" s="314"/>
      <c r="DLB1" s="314"/>
      <c r="DLC1" s="314"/>
      <c r="DLD1" s="314"/>
      <c r="DLE1" s="314"/>
      <c r="DLF1" s="314"/>
      <c r="DLG1" s="314"/>
      <c r="DLH1" s="314"/>
      <c r="DLI1" s="314"/>
      <c r="DLJ1" s="314"/>
      <c r="DLK1" s="314"/>
      <c r="DLL1" s="314"/>
      <c r="DLM1" s="314"/>
      <c r="DLN1" s="314"/>
      <c r="DLO1" s="314"/>
      <c r="DLP1" s="314"/>
      <c r="DLQ1" s="314"/>
      <c r="DLR1" s="314"/>
      <c r="DLS1" s="314"/>
      <c r="DLT1" s="314"/>
      <c r="DLU1" s="314"/>
      <c r="DLV1" s="314"/>
      <c r="DLW1" s="314"/>
      <c r="DLX1" s="314"/>
      <c r="DLY1" s="314"/>
      <c r="DLZ1" s="314"/>
      <c r="DMA1" s="314"/>
      <c r="DMB1" s="314"/>
      <c r="DMC1" s="314"/>
      <c r="DMD1" s="314"/>
      <c r="DME1" s="314"/>
      <c r="DMF1" s="314"/>
      <c r="DMG1" s="314"/>
      <c r="DMH1" s="314"/>
      <c r="DMI1" s="314"/>
      <c r="DMJ1" s="314"/>
      <c r="DMK1" s="314"/>
      <c r="DML1" s="314"/>
      <c r="DMM1" s="314"/>
      <c r="DMN1" s="314"/>
      <c r="DMO1" s="314"/>
      <c r="DMP1" s="314"/>
      <c r="DMQ1" s="314"/>
      <c r="DMR1" s="314"/>
      <c r="DMS1" s="314"/>
      <c r="DMT1" s="314"/>
      <c r="DMU1" s="314"/>
      <c r="DMV1" s="314"/>
      <c r="DMW1" s="314"/>
      <c r="DMX1" s="314"/>
      <c r="DMY1" s="314"/>
      <c r="DMZ1" s="314"/>
      <c r="DNA1" s="314"/>
      <c r="DNB1" s="314"/>
      <c r="DNC1" s="314"/>
      <c r="DND1" s="314"/>
      <c r="DNE1" s="314"/>
      <c r="DNF1" s="314"/>
      <c r="DNG1" s="314"/>
      <c r="DNH1" s="314"/>
      <c r="DNI1" s="314"/>
      <c r="DNJ1" s="314"/>
      <c r="DNK1" s="314"/>
      <c r="DNL1" s="314"/>
      <c r="DNM1" s="314"/>
      <c r="DNN1" s="314"/>
      <c r="DNO1" s="314"/>
      <c r="DNP1" s="314"/>
      <c r="DNQ1" s="314"/>
      <c r="DNR1" s="314"/>
      <c r="DNS1" s="314"/>
      <c r="DNT1" s="314"/>
      <c r="DNU1" s="314"/>
      <c r="DNV1" s="314"/>
      <c r="DNW1" s="314"/>
      <c r="DNX1" s="314"/>
      <c r="DNY1" s="314"/>
      <c r="DNZ1" s="314"/>
      <c r="DOA1" s="314"/>
      <c r="DOB1" s="314"/>
      <c r="DOC1" s="314"/>
      <c r="DOD1" s="314"/>
      <c r="DOE1" s="314"/>
      <c r="DOF1" s="314"/>
      <c r="DOG1" s="314"/>
      <c r="DOH1" s="314"/>
      <c r="DOI1" s="314"/>
      <c r="DOJ1" s="314"/>
      <c r="DOK1" s="314"/>
      <c r="DOL1" s="314"/>
      <c r="DOM1" s="314"/>
      <c r="DON1" s="314"/>
      <c r="DOO1" s="314"/>
      <c r="DOP1" s="314"/>
      <c r="DOQ1" s="314"/>
      <c r="DOR1" s="314"/>
      <c r="DOS1" s="314"/>
      <c r="DOT1" s="314"/>
      <c r="DOU1" s="314"/>
      <c r="DOV1" s="314"/>
      <c r="DOW1" s="314"/>
      <c r="DOX1" s="314"/>
      <c r="DOY1" s="314"/>
      <c r="DOZ1" s="314"/>
      <c r="DPA1" s="314"/>
      <c r="DPB1" s="314"/>
      <c r="DPC1" s="314"/>
      <c r="DPD1" s="314"/>
      <c r="DPE1" s="314"/>
      <c r="DPF1" s="314"/>
      <c r="DPG1" s="314"/>
      <c r="DPH1" s="314"/>
      <c r="DPI1" s="314"/>
      <c r="DPJ1" s="314"/>
      <c r="DPK1" s="314"/>
      <c r="DPL1" s="314"/>
      <c r="DPM1" s="314"/>
      <c r="DPN1" s="314"/>
      <c r="DPO1" s="314"/>
      <c r="DPP1" s="314"/>
      <c r="DPQ1" s="314"/>
      <c r="DPR1" s="314"/>
      <c r="DPS1" s="314"/>
      <c r="DPT1" s="314"/>
      <c r="DPU1" s="314"/>
      <c r="DPV1" s="314"/>
      <c r="DPW1" s="314"/>
      <c r="DPX1" s="314"/>
      <c r="DPY1" s="314"/>
      <c r="DPZ1" s="314"/>
      <c r="DQA1" s="314"/>
      <c r="DQB1" s="314"/>
      <c r="DQC1" s="314"/>
      <c r="DQD1" s="314"/>
      <c r="DQE1" s="314"/>
      <c r="DQF1" s="314"/>
      <c r="DQG1" s="314"/>
      <c r="DQH1" s="314"/>
      <c r="DQI1" s="314"/>
      <c r="DQJ1" s="314"/>
      <c r="DQK1" s="314"/>
      <c r="DQL1" s="314"/>
      <c r="DQM1" s="314"/>
      <c r="DQN1" s="314"/>
      <c r="DQO1" s="314"/>
      <c r="DQP1" s="314"/>
      <c r="DQQ1" s="314"/>
      <c r="DQR1" s="314"/>
      <c r="DQS1" s="314"/>
      <c r="DQT1" s="314"/>
      <c r="DQU1" s="314"/>
      <c r="DQV1" s="314"/>
      <c r="DQW1" s="314"/>
      <c r="DQX1" s="314"/>
      <c r="DQY1" s="314"/>
      <c r="DQZ1" s="314"/>
      <c r="DRA1" s="314"/>
      <c r="DRB1" s="314"/>
      <c r="DRC1" s="314"/>
      <c r="DRD1" s="314"/>
      <c r="DRE1" s="314"/>
      <c r="DRF1" s="314"/>
      <c r="DRG1" s="314"/>
      <c r="DRH1" s="314"/>
      <c r="DRI1" s="314"/>
      <c r="DRJ1" s="314"/>
      <c r="DRK1" s="314"/>
      <c r="DRL1" s="314"/>
      <c r="DRM1" s="314"/>
      <c r="DRN1" s="314"/>
      <c r="DRO1" s="314"/>
      <c r="DRP1" s="314"/>
      <c r="DRQ1" s="314"/>
      <c r="DRR1" s="314"/>
      <c r="DRS1" s="314"/>
      <c r="DRT1" s="314"/>
      <c r="DRU1" s="314"/>
      <c r="DRV1" s="314"/>
      <c r="DRW1" s="314"/>
      <c r="DRX1" s="314"/>
      <c r="DRY1" s="314"/>
      <c r="DRZ1" s="314"/>
      <c r="DSA1" s="314"/>
      <c r="DSB1" s="314"/>
      <c r="DSC1" s="314"/>
      <c r="DSD1" s="314"/>
      <c r="DSE1" s="314"/>
      <c r="DSF1" s="314"/>
      <c r="DSG1" s="314"/>
      <c r="DSH1" s="314"/>
      <c r="DSI1" s="314"/>
      <c r="DSJ1" s="314"/>
      <c r="DSK1" s="314"/>
      <c r="DSL1" s="314"/>
      <c r="DSM1" s="314"/>
      <c r="DSN1" s="314"/>
      <c r="DSO1" s="314"/>
      <c r="DSP1" s="314"/>
      <c r="DSQ1" s="314"/>
      <c r="DSR1" s="314"/>
      <c r="DSS1" s="314"/>
      <c r="DST1" s="314"/>
      <c r="DSU1" s="314"/>
      <c r="DSV1" s="314"/>
      <c r="DSW1" s="314"/>
      <c r="DSX1" s="314"/>
      <c r="DSY1" s="314"/>
      <c r="DSZ1" s="314"/>
      <c r="DTA1" s="314"/>
      <c r="DTB1" s="314"/>
      <c r="DTC1" s="314"/>
      <c r="DTD1" s="314"/>
      <c r="DTE1" s="314"/>
      <c r="DTF1" s="314"/>
      <c r="DTG1" s="314"/>
      <c r="DTH1" s="314"/>
      <c r="DTI1" s="314"/>
      <c r="DTJ1" s="314"/>
      <c r="DTK1" s="314"/>
      <c r="DTL1" s="314"/>
      <c r="DTM1" s="314"/>
      <c r="DTN1" s="314"/>
      <c r="DTO1" s="314"/>
      <c r="DTP1" s="314"/>
      <c r="DTQ1" s="314"/>
      <c r="DTR1" s="314"/>
      <c r="DTS1" s="314"/>
      <c r="DTT1" s="314"/>
      <c r="DTU1" s="314"/>
      <c r="DTV1" s="314"/>
      <c r="DTW1" s="314"/>
      <c r="DTX1" s="314"/>
      <c r="DTY1" s="314"/>
      <c r="DTZ1" s="314"/>
      <c r="DUA1" s="314"/>
      <c r="DUB1" s="314"/>
      <c r="DUC1" s="314"/>
      <c r="DUD1" s="314"/>
      <c r="DUE1" s="314"/>
      <c r="DUF1" s="314"/>
      <c r="DUG1" s="314"/>
      <c r="DUH1" s="314"/>
      <c r="DUI1" s="314"/>
      <c r="DUJ1" s="314"/>
      <c r="DUK1" s="314"/>
      <c r="DUL1" s="314"/>
      <c r="DUM1" s="314"/>
      <c r="DUN1" s="314"/>
      <c r="DUO1" s="314"/>
      <c r="DUP1" s="314"/>
      <c r="DUQ1" s="314"/>
      <c r="DUR1" s="314"/>
      <c r="DUS1" s="314"/>
      <c r="DUT1" s="314"/>
      <c r="DUU1" s="314"/>
      <c r="DUV1" s="314"/>
      <c r="DUW1" s="314"/>
      <c r="DUX1" s="314"/>
      <c r="DUY1" s="314"/>
      <c r="DUZ1" s="314"/>
      <c r="DVA1" s="314"/>
      <c r="DVB1" s="314"/>
      <c r="DVC1" s="314"/>
      <c r="DVD1" s="314"/>
      <c r="DVE1" s="314"/>
      <c r="DVF1" s="314"/>
      <c r="DVG1" s="314"/>
      <c r="DVH1" s="314"/>
      <c r="DVI1" s="314"/>
      <c r="DVJ1" s="314"/>
      <c r="DVK1" s="314"/>
      <c r="DVL1" s="314"/>
      <c r="DVM1" s="314"/>
      <c r="DVN1" s="314"/>
      <c r="DVO1" s="314"/>
      <c r="DVP1" s="314"/>
      <c r="DVQ1" s="314"/>
      <c r="DVR1" s="314"/>
      <c r="DVS1" s="314"/>
      <c r="DVT1" s="314"/>
      <c r="DVU1" s="314"/>
      <c r="DVV1" s="314"/>
      <c r="DVW1" s="314"/>
      <c r="DVX1" s="314"/>
      <c r="DVY1" s="314"/>
      <c r="DVZ1" s="314"/>
      <c r="DWA1" s="314"/>
      <c r="DWB1" s="314"/>
      <c r="DWC1" s="314"/>
      <c r="DWD1" s="314"/>
      <c r="DWE1" s="314"/>
      <c r="DWF1" s="314"/>
      <c r="DWG1" s="314"/>
      <c r="DWH1" s="314"/>
      <c r="DWI1" s="314"/>
      <c r="DWJ1" s="314"/>
      <c r="DWK1" s="314"/>
      <c r="DWL1" s="314"/>
      <c r="DWM1" s="314"/>
      <c r="DWN1" s="314"/>
      <c r="DWO1" s="314"/>
      <c r="DWP1" s="314"/>
      <c r="DWQ1" s="314"/>
      <c r="DWR1" s="314"/>
      <c r="DWS1" s="314"/>
      <c r="DWT1" s="314"/>
      <c r="DWU1" s="314"/>
      <c r="DWV1" s="314"/>
      <c r="DWW1" s="314"/>
      <c r="DWX1" s="314"/>
      <c r="DWY1" s="314"/>
      <c r="DWZ1" s="314"/>
      <c r="DXA1" s="314"/>
      <c r="DXB1" s="314"/>
      <c r="DXC1" s="314"/>
      <c r="DXD1" s="314"/>
      <c r="DXE1" s="314"/>
      <c r="DXF1" s="314"/>
      <c r="DXG1" s="314"/>
      <c r="DXH1" s="314"/>
      <c r="DXI1" s="314"/>
      <c r="DXJ1" s="314"/>
      <c r="DXK1" s="314"/>
      <c r="DXL1" s="314"/>
      <c r="DXM1" s="314"/>
      <c r="DXN1" s="314"/>
      <c r="DXO1" s="314"/>
      <c r="DXP1" s="314"/>
      <c r="DXQ1" s="314"/>
      <c r="DXR1" s="314"/>
      <c r="DXS1" s="314"/>
      <c r="DXT1" s="314"/>
      <c r="DXU1" s="314"/>
      <c r="DXV1" s="314"/>
      <c r="DXW1" s="314"/>
      <c r="DXX1" s="314"/>
      <c r="DXY1" s="314"/>
      <c r="DXZ1" s="314"/>
      <c r="DYA1" s="314"/>
      <c r="DYB1" s="314"/>
      <c r="DYC1" s="314"/>
      <c r="DYD1" s="314"/>
      <c r="DYE1" s="314"/>
      <c r="DYF1" s="314"/>
      <c r="DYG1" s="314"/>
      <c r="DYH1" s="314"/>
      <c r="DYI1" s="314"/>
      <c r="DYJ1" s="314"/>
      <c r="DYK1" s="314"/>
      <c r="DYL1" s="314"/>
      <c r="DYM1" s="314"/>
      <c r="DYN1" s="314"/>
      <c r="DYO1" s="314"/>
      <c r="DYP1" s="314"/>
      <c r="DYQ1" s="314"/>
      <c r="DYR1" s="314"/>
      <c r="DYS1" s="314"/>
      <c r="DYT1" s="314"/>
      <c r="DYU1" s="314"/>
      <c r="DYV1" s="314"/>
      <c r="DYW1" s="314"/>
      <c r="DYX1" s="314"/>
      <c r="DYY1" s="314"/>
      <c r="DYZ1" s="314"/>
      <c r="DZA1" s="314"/>
      <c r="DZB1" s="314"/>
      <c r="DZC1" s="314"/>
      <c r="DZD1" s="314"/>
      <c r="DZE1" s="314"/>
      <c r="DZF1" s="314"/>
      <c r="DZG1" s="314"/>
      <c r="DZH1" s="314"/>
      <c r="DZI1" s="314"/>
      <c r="DZJ1" s="314"/>
      <c r="DZK1" s="314"/>
      <c r="DZL1" s="314"/>
      <c r="DZM1" s="314"/>
      <c r="DZN1" s="314"/>
      <c r="DZO1" s="314"/>
      <c r="DZP1" s="314"/>
      <c r="DZQ1" s="314"/>
      <c r="DZR1" s="314"/>
      <c r="DZS1" s="314"/>
      <c r="DZT1" s="314"/>
      <c r="DZU1" s="314"/>
      <c r="DZV1" s="314"/>
      <c r="DZW1" s="314"/>
      <c r="DZX1" s="314"/>
      <c r="DZY1" s="314"/>
      <c r="DZZ1" s="314"/>
      <c r="EAA1" s="314"/>
      <c r="EAB1" s="314"/>
      <c r="EAC1" s="314"/>
      <c r="EAD1" s="314"/>
      <c r="EAE1" s="314"/>
      <c r="EAF1" s="314"/>
      <c r="EAG1" s="314"/>
      <c r="EAH1" s="314"/>
      <c r="EAI1" s="314"/>
      <c r="EAJ1" s="314"/>
      <c r="EAK1" s="314"/>
      <c r="EAL1" s="314"/>
      <c r="EAM1" s="314"/>
      <c r="EAN1" s="314"/>
      <c r="EAO1" s="314"/>
      <c r="EAP1" s="314"/>
      <c r="EAQ1" s="314"/>
      <c r="EAR1" s="314"/>
      <c r="EAS1" s="314"/>
      <c r="EAT1" s="314"/>
      <c r="EAU1" s="314"/>
      <c r="EAV1" s="314"/>
      <c r="EAW1" s="314"/>
      <c r="EAX1" s="314"/>
      <c r="EAY1" s="314"/>
      <c r="EAZ1" s="314"/>
      <c r="EBA1" s="314"/>
      <c r="EBB1" s="314"/>
      <c r="EBC1" s="314"/>
      <c r="EBD1" s="314"/>
      <c r="EBE1" s="314"/>
      <c r="EBF1" s="314"/>
      <c r="EBG1" s="314"/>
      <c r="EBH1" s="314"/>
      <c r="EBI1" s="314"/>
      <c r="EBJ1" s="314"/>
      <c r="EBK1" s="314"/>
      <c r="EBL1" s="314"/>
      <c r="EBM1" s="314"/>
      <c r="EBN1" s="314"/>
      <c r="EBO1" s="314"/>
      <c r="EBP1" s="314"/>
      <c r="EBQ1" s="314"/>
      <c r="EBR1" s="314"/>
      <c r="EBS1" s="314"/>
      <c r="EBT1" s="314"/>
      <c r="EBU1" s="314"/>
      <c r="EBV1" s="314"/>
      <c r="EBW1" s="314"/>
      <c r="EBX1" s="314"/>
      <c r="EBY1" s="314"/>
      <c r="EBZ1" s="314"/>
      <c r="ECA1" s="314"/>
      <c r="ECB1" s="314"/>
      <c r="ECC1" s="314"/>
      <c r="ECD1" s="314"/>
      <c r="ECE1" s="314"/>
      <c r="ECF1" s="314"/>
      <c r="ECG1" s="314"/>
      <c r="ECH1" s="314"/>
      <c r="ECI1" s="314"/>
      <c r="ECJ1" s="314"/>
      <c r="ECK1" s="314"/>
      <c r="ECL1" s="314"/>
      <c r="ECM1" s="314"/>
      <c r="ECN1" s="314"/>
      <c r="ECO1" s="314"/>
      <c r="ECP1" s="314"/>
      <c r="ECQ1" s="314"/>
      <c r="ECR1" s="314"/>
      <c r="ECS1" s="314"/>
      <c r="ECT1" s="314"/>
      <c r="ECU1" s="314"/>
      <c r="ECV1" s="314"/>
      <c r="ECW1" s="314"/>
      <c r="ECX1" s="314"/>
      <c r="ECY1" s="314"/>
      <c r="ECZ1" s="314"/>
      <c r="EDA1" s="314"/>
      <c r="EDB1" s="314"/>
      <c r="EDC1" s="314"/>
      <c r="EDD1" s="314"/>
      <c r="EDE1" s="314"/>
      <c r="EDF1" s="314"/>
      <c r="EDG1" s="314"/>
      <c r="EDH1" s="314"/>
      <c r="EDI1" s="314"/>
      <c r="EDJ1" s="314"/>
      <c r="EDK1" s="314"/>
      <c r="EDL1" s="314"/>
      <c r="EDM1" s="314"/>
      <c r="EDN1" s="314"/>
      <c r="EDO1" s="314"/>
      <c r="EDP1" s="314"/>
      <c r="EDQ1" s="314"/>
      <c r="EDR1" s="314"/>
      <c r="EDS1" s="314"/>
      <c r="EDT1" s="314"/>
      <c r="EDU1" s="314"/>
      <c r="EDV1" s="314"/>
      <c r="EDW1" s="314"/>
      <c r="EDX1" s="314"/>
      <c r="EDY1" s="314"/>
      <c r="EDZ1" s="314"/>
      <c r="EEA1" s="314"/>
      <c r="EEB1" s="314"/>
      <c r="EEC1" s="314"/>
      <c r="EED1" s="314"/>
      <c r="EEE1" s="314"/>
      <c r="EEF1" s="314"/>
      <c r="EEG1" s="314"/>
      <c r="EEH1" s="314"/>
      <c r="EEI1" s="314"/>
      <c r="EEJ1" s="314"/>
      <c r="EEK1" s="314"/>
      <c r="EEL1" s="314"/>
      <c r="EEM1" s="314"/>
      <c r="EEN1" s="314"/>
      <c r="EEO1" s="314"/>
      <c r="EEP1" s="314"/>
      <c r="EEQ1" s="314"/>
      <c r="EER1" s="314"/>
      <c r="EES1" s="314"/>
      <c r="EET1" s="314"/>
      <c r="EEU1" s="314"/>
      <c r="EEV1" s="314"/>
      <c r="EEW1" s="314"/>
      <c r="EEX1" s="314"/>
      <c r="EEY1" s="314"/>
      <c r="EEZ1" s="314"/>
      <c r="EFA1" s="314"/>
      <c r="EFB1" s="314"/>
      <c r="EFC1" s="314"/>
      <c r="EFD1" s="314"/>
      <c r="EFE1" s="314"/>
      <c r="EFF1" s="314"/>
      <c r="EFG1" s="314"/>
      <c r="EFH1" s="314"/>
      <c r="EFI1" s="314"/>
      <c r="EFJ1" s="314"/>
      <c r="EFK1" s="314"/>
      <c r="EFL1" s="314"/>
      <c r="EFM1" s="314"/>
      <c r="EFN1" s="314"/>
      <c r="EFO1" s="314"/>
      <c r="EFP1" s="314"/>
      <c r="EFQ1" s="314"/>
      <c r="EFR1" s="314"/>
      <c r="EFS1" s="314"/>
      <c r="EFT1" s="314"/>
      <c r="EFU1" s="314"/>
      <c r="EFV1" s="314"/>
      <c r="EFW1" s="314"/>
      <c r="EFX1" s="314"/>
      <c r="EFY1" s="314"/>
      <c r="EFZ1" s="314"/>
      <c r="EGA1" s="314"/>
      <c r="EGB1" s="314"/>
      <c r="EGC1" s="314"/>
      <c r="EGD1" s="314"/>
      <c r="EGE1" s="314"/>
      <c r="EGF1" s="314"/>
      <c r="EGG1" s="314"/>
      <c r="EGH1" s="314"/>
      <c r="EGI1" s="314"/>
      <c r="EGJ1" s="314"/>
      <c r="EGK1" s="314"/>
      <c r="EGL1" s="314"/>
      <c r="EGM1" s="314"/>
      <c r="EGN1" s="314"/>
      <c r="EGO1" s="314"/>
      <c r="EGP1" s="314"/>
      <c r="EGQ1" s="314"/>
      <c r="EGR1" s="314"/>
      <c r="EGS1" s="314"/>
      <c r="EGT1" s="314"/>
      <c r="EGU1" s="314"/>
      <c r="EGV1" s="314"/>
      <c r="EGW1" s="314"/>
      <c r="EGX1" s="314"/>
      <c r="EGY1" s="314"/>
      <c r="EGZ1" s="314"/>
      <c r="EHA1" s="314"/>
      <c r="EHB1" s="314"/>
      <c r="EHC1" s="314"/>
      <c r="EHD1" s="314"/>
      <c r="EHE1" s="314"/>
      <c r="EHF1" s="314"/>
      <c r="EHG1" s="314"/>
      <c r="EHH1" s="314"/>
      <c r="EHI1" s="314"/>
      <c r="EHJ1" s="314"/>
      <c r="EHK1" s="314"/>
      <c r="EHL1" s="314"/>
      <c r="EHM1" s="314"/>
      <c r="EHN1" s="314"/>
      <c r="EHO1" s="314"/>
      <c r="EHP1" s="314"/>
      <c r="EHQ1" s="314"/>
      <c r="EHR1" s="314"/>
      <c r="EHS1" s="314"/>
      <c r="EHT1" s="314"/>
      <c r="EHU1" s="314"/>
      <c r="EHV1" s="314"/>
      <c r="EHW1" s="314"/>
      <c r="EHX1" s="314"/>
      <c r="EHY1" s="314"/>
      <c r="EHZ1" s="314"/>
      <c r="EIA1" s="314"/>
      <c r="EIB1" s="314"/>
      <c r="EIC1" s="314"/>
      <c r="EID1" s="314"/>
      <c r="EIE1" s="314"/>
      <c r="EIF1" s="314"/>
      <c r="EIG1" s="314"/>
      <c r="EIH1" s="314"/>
      <c r="EII1" s="314"/>
      <c r="EIJ1" s="314"/>
      <c r="EIK1" s="314"/>
      <c r="EIL1" s="314"/>
      <c r="EIM1" s="314"/>
      <c r="EIN1" s="314"/>
      <c r="EIO1" s="314"/>
      <c r="EIP1" s="314"/>
      <c r="EIQ1" s="314"/>
      <c r="EIR1" s="314"/>
      <c r="EIS1" s="314"/>
      <c r="EIT1" s="314"/>
      <c r="EIU1" s="314"/>
      <c r="EIV1" s="314"/>
      <c r="EIW1" s="314"/>
      <c r="EIX1" s="314"/>
      <c r="EIY1" s="314"/>
      <c r="EIZ1" s="314"/>
      <c r="EJA1" s="314"/>
      <c r="EJB1" s="314"/>
      <c r="EJC1" s="314"/>
      <c r="EJD1" s="314"/>
      <c r="EJE1" s="314"/>
      <c r="EJF1" s="314"/>
      <c r="EJG1" s="314"/>
      <c r="EJH1" s="314"/>
      <c r="EJI1" s="314"/>
      <c r="EJJ1" s="314"/>
      <c r="EJK1" s="314"/>
      <c r="EJL1" s="314"/>
      <c r="EJM1" s="314"/>
      <c r="EJN1" s="314"/>
      <c r="EJO1" s="314"/>
      <c r="EJP1" s="314"/>
      <c r="EJQ1" s="314"/>
      <c r="EJR1" s="314"/>
      <c r="EJS1" s="314"/>
      <c r="EJT1" s="314"/>
      <c r="EJU1" s="314"/>
      <c r="EJV1" s="314"/>
      <c r="EJW1" s="314"/>
      <c r="EJX1" s="314"/>
      <c r="EJY1" s="314"/>
      <c r="EJZ1" s="314"/>
      <c r="EKA1" s="314"/>
      <c r="EKB1" s="314"/>
      <c r="EKC1" s="314"/>
      <c r="EKD1" s="314"/>
      <c r="EKE1" s="314"/>
      <c r="EKF1" s="314"/>
      <c r="EKG1" s="314"/>
      <c r="EKH1" s="314"/>
      <c r="EKI1" s="314"/>
      <c r="EKJ1" s="314"/>
      <c r="EKK1" s="314"/>
      <c r="EKL1" s="314"/>
      <c r="EKM1" s="314"/>
      <c r="EKN1" s="314"/>
      <c r="EKO1" s="314"/>
      <c r="EKP1" s="314"/>
      <c r="EKQ1" s="314"/>
      <c r="EKR1" s="314"/>
      <c r="EKS1" s="314"/>
      <c r="EKT1" s="314"/>
      <c r="EKU1" s="314"/>
      <c r="EKV1" s="314"/>
      <c r="EKW1" s="314"/>
      <c r="EKX1" s="314"/>
      <c r="EKY1" s="314"/>
      <c r="EKZ1" s="314"/>
      <c r="ELA1" s="314"/>
      <c r="ELB1" s="314"/>
      <c r="ELC1" s="314"/>
      <c r="ELD1" s="314"/>
      <c r="ELE1" s="314"/>
      <c r="ELF1" s="314"/>
      <c r="ELG1" s="314"/>
      <c r="ELH1" s="314"/>
      <c r="ELI1" s="314"/>
      <c r="ELJ1" s="314"/>
      <c r="ELK1" s="314"/>
      <c r="ELL1" s="314"/>
      <c r="ELM1" s="314"/>
      <c r="ELN1" s="314"/>
      <c r="ELO1" s="314"/>
      <c r="ELP1" s="314"/>
      <c r="ELQ1" s="314"/>
      <c r="ELR1" s="314"/>
      <c r="ELS1" s="314"/>
      <c r="ELT1" s="314"/>
      <c r="ELU1" s="314"/>
      <c r="ELV1" s="314"/>
      <c r="ELW1" s="314"/>
      <c r="ELX1" s="314"/>
      <c r="ELY1" s="314"/>
      <c r="ELZ1" s="314"/>
      <c r="EMA1" s="314"/>
      <c r="EMB1" s="314"/>
      <c r="EMC1" s="314"/>
      <c r="EMD1" s="314"/>
      <c r="EME1" s="314"/>
      <c r="EMF1" s="314"/>
      <c r="EMG1" s="314"/>
      <c r="EMH1" s="314"/>
      <c r="EMI1" s="314"/>
      <c r="EMJ1" s="314"/>
      <c r="EMK1" s="314"/>
      <c r="EML1" s="314"/>
      <c r="EMM1" s="314"/>
      <c r="EMN1" s="314"/>
      <c r="EMO1" s="314"/>
      <c r="EMP1" s="314"/>
      <c r="EMQ1" s="314"/>
      <c r="EMR1" s="314"/>
      <c r="EMS1" s="314"/>
      <c r="EMT1" s="314"/>
      <c r="EMU1" s="314"/>
      <c r="EMV1" s="314"/>
      <c r="EMW1" s="314"/>
      <c r="EMX1" s="314"/>
      <c r="EMY1" s="314"/>
      <c r="EMZ1" s="314"/>
      <c r="ENA1" s="314"/>
      <c r="ENB1" s="314"/>
      <c r="ENC1" s="314"/>
      <c r="END1" s="314"/>
      <c r="ENE1" s="314"/>
      <c r="ENF1" s="314"/>
      <c r="ENG1" s="314"/>
      <c r="ENH1" s="314"/>
      <c r="ENI1" s="314"/>
      <c r="ENJ1" s="314"/>
      <c r="ENK1" s="314"/>
      <c r="ENL1" s="314"/>
      <c r="ENM1" s="314"/>
      <c r="ENN1" s="314"/>
      <c r="ENO1" s="314"/>
      <c r="ENP1" s="314"/>
      <c r="ENQ1" s="314"/>
      <c r="ENR1" s="314"/>
      <c r="ENS1" s="314"/>
      <c r="ENT1" s="314"/>
      <c r="ENU1" s="314"/>
      <c r="ENV1" s="314"/>
      <c r="ENW1" s="314"/>
      <c r="ENX1" s="314"/>
      <c r="ENY1" s="314"/>
      <c r="ENZ1" s="314"/>
      <c r="EOA1" s="314"/>
      <c r="EOB1" s="314"/>
      <c r="EOC1" s="314"/>
      <c r="EOD1" s="314"/>
      <c r="EOE1" s="314"/>
      <c r="EOF1" s="314"/>
      <c r="EOG1" s="314"/>
      <c r="EOH1" s="314"/>
      <c r="EOI1" s="314"/>
      <c r="EOJ1" s="314"/>
      <c r="EOK1" s="314"/>
      <c r="EOL1" s="314"/>
      <c r="EOM1" s="314"/>
      <c r="EON1" s="314"/>
      <c r="EOO1" s="314"/>
      <c r="EOP1" s="314"/>
      <c r="EOQ1" s="314"/>
      <c r="EOR1" s="314"/>
      <c r="EOS1" s="314"/>
      <c r="EOT1" s="314"/>
      <c r="EOU1" s="314"/>
      <c r="EOV1" s="314"/>
      <c r="EOW1" s="314"/>
      <c r="EOX1" s="314"/>
      <c r="EOY1" s="314"/>
      <c r="EOZ1" s="314"/>
      <c r="EPA1" s="314"/>
      <c r="EPB1" s="314"/>
      <c r="EPC1" s="314"/>
      <c r="EPD1" s="314"/>
      <c r="EPE1" s="314"/>
      <c r="EPF1" s="314"/>
      <c r="EPG1" s="314"/>
      <c r="EPH1" s="314"/>
      <c r="EPI1" s="314"/>
      <c r="EPJ1" s="314"/>
      <c r="EPK1" s="314"/>
      <c r="EPL1" s="314"/>
      <c r="EPM1" s="314"/>
      <c r="EPN1" s="314"/>
      <c r="EPO1" s="314"/>
      <c r="EPP1" s="314"/>
      <c r="EPQ1" s="314"/>
      <c r="EPR1" s="314"/>
      <c r="EPS1" s="314"/>
      <c r="EPT1" s="314"/>
      <c r="EPU1" s="314"/>
      <c r="EPV1" s="314"/>
      <c r="EPW1" s="314"/>
      <c r="EPX1" s="314"/>
      <c r="EPY1" s="314"/>
      <c r="EPZ1" s="314"/>
      <c r="EQA1" s="314"/>
      <c r="EQB1" s="314"/>
      <c r="EQC1" s="314"/>
      <c r="EQD1" s="314"/>
      <c r="EQE1" s="314"/>
      <c r="EQF1" s="314"/>
      <c r="EQG1" s="314"/>
      <c r="EQH1" s="314"/>
      <c r="EQI1" s="314"/>
      <c r="EQJ1" s="314"/>
      <c r="EQK1" s="314"/>
      <c r="EQL1" s="314"/>
      <c r="EQM1" s="314"/>
      <c r="EQN1" s="314"/>
      <c r="EQO1" s="314"/>
      <c r="EQP1" s="314"/>
      <c r="EQQ1" s="314"/>
      <c r="EQR1" s="314"/>
      <c r="EQS1" s="314"/>
      <c r="EQT1" s="314"/>
      <c r="EQU1" s="314"/>
      <c r="EQV1" s="314"/>
      <c r="EQW1" s="314"/>
      <c r="EQX1" s="314"/>
      <c r="EQY1" s="314"/>
      <c r="EQZ1" s="314"/>
      <c r="ERA1" s="314"/>
      <c r="ERB1" s="314"/>
      <c r="ERC1" s="314"/>
      <c r="ERD1" s="314"/>
      <c r="ERE1" s="314"/>
      <c r="ERF1" s="314"/>
      <c r="ERG1" s="314"/>
      <c r="ERH1" s="314"/>
      <c r="ERI1" s="314"/>
      <c r="ERJ1" s="314"/>
      <c r="ERK1" s="314"/>
      <c r="ERL1" s="314"/>
      <c r="ERM1" s="314"/>
      <c r="ERN1" s="314"/>
      <c r="ERO1" s="314"/>
      <c r="ERP1" s="314"/>
      <c r="ERQ1" s="314"/>
      <c r="ERR1" s="314"/>
      <c r="ERS1" s="314"/>
      <c r="ERT1" s="314"/>
      <c r="ERU1" s="314"/>
      <c r="ERV1" s="314"/>
      <c r="ERW1" s="314"/>
      <c r="ERX1" s="314"/>
      <c r="ERY1" s="314"/>
      <c r="ERZ1" s="314"/>
      <c r="ESA1" s="314"/>
      <c r="ESB1" s="314"/>
      <c r="ESC1" s="314"/>
      <c r="ESD1" s="314"/>
      <c r="ESE1" s="314"/>
      <c r="ESF1" s="314"/>
      <c r="ESG1" s="314"/>
      <c r="ESH1" s="314"/>
      <c r="ESI1" s="314"/>
      <c r="ESJ1" s="314"/>
      <c r="ESK1" s="314"/>
      <c r="ESL1" s="314"/>
      <c r="ESM1" s="314"/>
      <c r="ESN1" s="314"/>
      <c r="ESO1" s="314"/>
      <c r="ESP1" s="314"/>
      <c r="ESQ1" s="314"/>
      <c r="ESR1" s="314"/>
      <c r="ESS1" s="314"/>
      <c r="EST1" s="314"/>
      <c r="ESU1" s="314"/>
      <c r="ESV1" s="314"/>
      <c r="ESW1" s="314"/>
      <c r="ESX1" s="314"/>
      <c r="ESY1" s="314"/>
      <c r="ESZ1" s="314"/>
      <c r="ETA1" s="314"/>
      <c r="ETB1" s="314"/>
      <c r="ETC1" s="314"/>
      <c r="ETD1" s="314"/>
      <c r="ETE1" s="314"/>
      <c r="ETF1" s="314"/>
      <c r="ETG1" s="314"/>
      <c r="ETH1" s="314"/>
      <c r="ETI1" s="314"/>
      <c r="ETJ1" s="314"/>
      <c r="ETK1" s="314"/>
      <c r="ETL1" s="314"/>
      <c r="ETM1" s="314"/>
      <c r="ETN1" s="314"/>
      <c r="ETO1" s="314"/>
      <c r="ETP1" s="314"/>
      <c r="ETQ1" s="314"/>
      <c r="ETR1" s="314"/>
      <c r="ETS1" s="314"/>
      <c r="ETT1" s="314"/>
      <c r="ETU1" s="314"/>
      <c r="ETV1" s="314"/>
      <c r="ETW1" s="314"/>
      <c r="ETX1" s="314"/>
      <c r="ETY1" s="314"/>
      <c r="ETZ1" s="314"/>
      <c r="EUA1" s="314"/>
      <c r="EUB1" s="314"/>
      <c r="EUC1" s="314"/>
      <c r="EUD1" s="314"/>
      <c r="EUE1" s="314"/>
      <c r="EUF1" s="314"/>
      <c r="EUG1" s="314"/>
      <c r="EUH1" s="314"/>
      <c r="EUI1" s="314"/>
      <c r="EUJ1" s="314"/>
      <c r="EUK1" s="314"/>
      <c r="EUL1" s="314"/>
      <c r="EUM1" s="314"/>
      <c r="EUN1" s="314"/>
      <c r="EUO1" s="314"/>
      <c r="EUP1" s="314"/>
      <c r="EUQ1" s="314"/>
      <c r="EUR1" s="314"/>
      <c r="EUS1" s="314"/>
      <c r="EUT1" s="314"/>
      <c r="EUU1" s="314"/>
      <c r="EUV1" s="314"/>
      <c r="EUW1" s="314"/>
      <c r="EUX1" s="314"/>
      <c r="EUY1" s="314"/>
      <c r="EUZ1" s="314"/>
      <c r="EVA1" s="314"/>
      <c r="EVB1" s="314"/>
      <c r="EVC1" s="314"/>
      <c r="EVD1" s="314"/>
      <c r="EVE1" s="314"/>
      <c r="EVF1" s="314"/>
      <c r="EVG1" s="314"/>
      <c r="EVH1" s="314"/>
      <c r="EVI1" s="314"/>
      <c r="EVJ1" s="314"/>
      <c r="EVK1" s="314"/>
      <c r="EVL1" s="314"/>
      <c r="EVM1" s="314"/>
      <c r="EVN1" s="314"/>
      <c r="EVO1" s="314"/>
      <c r="EVP1" s="314"/>
      <c r="EVQ1" s="314"/>
      <c r="EVR1" s="314"/>
      <c r="EVS1" s="314"/>
      <c r="EVT1" s="314"/>
      <c r="EVU1" s="314"/>
      <c r="EVV1" s="314"/>
      <c r="EVW1" s="314"/>
      <c r="EVX1" s="314"/>
      <c r="EVY1" s="314"/>
      <c r="EVZ1" s="314"/>
      <c r="EWA1" s="314"/>
      <c r="EWB1" s="314"/>
      <c r="EWC1" s="314"/>
      <c r="EWD1" s="314"/>
      <c r="EWE1" s="314"/>
      <c r="EWF1" s="314"/>
      <c r="EWG1" s="314"/>
      <c r="EWH1" s="314"/>
      <c r="EWI1" s="314"/>
      <c r="EWJ1" s="314"/>
      <c r="EWK1" s="314"/>
      <c r="EWL1" s="314"/>
      <c r="EWM1" s="314"/>
      <c r="EWN1" s="314"/>
      <c r="EWO1" s="314"/>
      <c r="EWP1" s="314"/>
      <c r="EWQ1" s="314"/>
      <c r="EWR1" s="314"/>
      <c r="EWS1" s="314"/>
      <c r="EWT1" s="314"/>
      <c r="EWU1" s="314"/>
      <c r="EWV1" s="314"/>
      <c r="EWW1" s="314"/>
      <c r="EWX1" s="314"/>
      <c r="EWY1" s="314"/>
      <c r="EWZ1" s="314"/>
      <c r="EXA1" s="314"/>
      <c r="EXB1" s="314"/>
      <c r="EXC1" s="314"/>
      <c r="EXD1" s="314"/>
      <c r="EXE1" s="314"/>
      <c r="EXF1" s="314"/>
      <c r="EXG1" s="314"/>
      <c r="EXH1" s="314"/>
      <c r="EXI1" s="314"/>
      <c r="EXJ1" s="314"/>
      <c r="EXK1" s="314"/>
      <c r="EXL1" s="314"/>
      <c r="EXM1" s="314"/>
      <c r="EXN1" s="314"/>
      <c r="EXO1" s="314"/>
      <c r="EXP1" s="314"/>
      <c r="EXQ1" s="314"/>
      <c r="EXR1" s="314"/>
      <c r="EXS1" s="314"/>
      <c r="EXT1" s="314"/>
      <c r="EXU1" s="314"/>
      <c r="EXV1" s="314"/>
      <c r="EXW1" s="314"/>
      <c r="EXX1" s="314"/>
      <c r="EXY1" s="314"/>
      <c r="EXZ1" s="314"/>
      <c r="EYA1" s="314"/>
      <c r="EYB1" s="314"/>
      <c r="EYC1" s="314"/>
      <c r="EYD1" s="314"/>
      <c r="EYE1" s="314"/>
      <c r="EYF1" s="314"/>
      <c r="EYG1" s="314"/>
      <c r="EYH1" s="314"/>
      <c r="EYI1" s="314"/>
      <c r="EYJ1" s="314"/>
      <c r="EYK1" s="314"/>
      <c r="EYL1" s="314"/>
      <c r="EYM1" s="314"/>
      <c r="EYN1" s="314"/>
      <c r="EYO1" s="314"/>
      <c r="EYP1" s="314"/>
      <c r="EYQ1" s="314"/>
      <c r="EYR1" s="314"/>
      <c r="EYS1" s="314"/>
      <c r="EYT1" s="314"/>
      <c r="EYU1" s="314"/>
      <c r="EYV1" s="314"/>
      <c r="EYW1" s="314"/>
      <c r="EYX1" s="314"/>
      <c r="EYY1" s="314"/>
      <c r="EYZ1" s="314"/>
      <c r="EZA1" s="314"/>
      <c r="EZB1" s="314"/>
      <c r="EZC1" s="314"/>
      <c r="EZD1" s="314"/>
      <c r="EZE1" s="314"/>
      <c r="EZF1" s="314"/>
      <c r="EZG1" s="314"/>
      <c r="EZH1" s="314"/>
      <c r="EZI1" s="314"/>
      <c r="EZJ1" s="314"/>
      <c r="EZK1" s="314"/>
      <c r="EZL1" s="314"/>
      <c r="EZM1" s="314"/>
      <c r="EZN1" s="314"/>
      <c r="EZO1" s="314"/>
      <c r="EZP1" s="314"/>
      <c r="EZQ1" s="314"/>
      <c r="EZR1" s="314"/>
      <c r="EZS1" s="314"/>
      <c r="EZT1" s="314"/>
      <c r="EZU1" s="314"/>
      <c r="EZV1" s="314"/>
      <c r="EZW1" s="314"/>
      <c r="EZX1" s="314"/>
      <c r="EZY1" s="314"/>
      <c r="EZZ1" s="314"/>
      <c r="FAA1" s="314"/>
      <c r="FAB1" s="314"/>
      <c r="FAC1" s="314"/>
      <c r="FAD1" s="314"/>
      <c r="FAE1" s="314"/>
      <c r="FAF1" s="314"/>
      <c r="FAG1" s="314"/>
      <c r="FAH1" s="314"/>
      <c r="FAI1" s="314"/>
      <c r="FAJ1" s="314"/>
      <c r="FAK1" s="314"/>
      <c r="FAL1" s="314"/>
      <c r="FAM1" s="314"/>
      <c r="FAN1" s="314"/>
      <c r="FAO1" s="314"/>
      <c r="FAP1" s="314"/>
      <c r="FAQ1" s="314"/>
      <c r="FAR1" s="314"/>
      <c r="FAS1" s="314"/>
      <c r="FAT1" s="314"/>
      <c r="FAU1" s="314"/>
      <c r="FAV1" s="314"/>
      <c r="FAW1" s="314"/>
      <c r="FAX1" s="314"/>
      <c r="FAY1" s="314"/>
      <c r="FAZ1" s="314"/>
      <c r="FBA1" s="314"/>
      <c r="FBB1" s="314"/>
      <c r="FBC1" s="314"/>
      <c r="FBD1" s="314"/>
      <c r="FBE1" s="314"/>
      <c r="FBF1" s="314"/>
      <c r="FBG1" s="314"/>
      <c r="FBH1" s="314"/>
      <c r="FBI1" s="314"/>
      <c r="FBJ1" s="314"/>
      <c r="FBK1" s="314"/>
      <c r="FBL1" s="314"/>
      <c r="FBM1" s="314"/>
      <c r="FBN1" s="314"/>
      <c r="FBO1" s="314"/>
      <c r="FBP1" s="314"/>
      <c r="FBQ1" s="314"/>
      <c r="FBR1" s="314"/>
      <c r="FBS1" s="314"/>
      <c r="FBT1" s="314"/>
      <c r="FBU1" s="314"/>
      <c r="FBV1" s="314"/>
      <c r="FBW1" s="314"/>
      <c r="FBX1" s="314"/>
      <c r="FBY1" s="314"/>
      <c r="FBZ1" s="314"/>
      <c r="FCA1" s="314"/>
      <c r="FCB1" s="314"/>
      <c r="FCC1" s="314"/>
      <c r="FCD1" s="314"/>
      <c r="FCE1" s="314"/>
      <c r="FCF1" s="314"/>
      <c r="FCG1" s="314"/>
      <c r="FCH1" s="314"/>
      <c r="FCI1" s="314"/>
      <c r="FCJ1" s="314"/>
      <c r="FCK1" s="314"/>
      <c r="FCL1" s="314"/>
      <c r="FCM1" s="314"/>
      <c r="FCN1" s="314"/>
      <c r="FCO1" s="314"/>
      <c r="FCP1" s="314"/>
      <c r="FCQ1" s="314"/>
      <c r="FCR1" s="314"/>
      <c r="FCS1" s="314"/>
      <c r="FCT1" s="314"/>
      <c r="FCU1" s="314"/>
      <c r="FCV1" s="314"/>
      <c r="FCW1" s="314"/>
      <c r="FCX1" s="314"/>
      <c r="FCY1" s="314"/>
      <c r="FCZ1" s="314"/>
      <c r="FDA1" s="314"/>
      <c r="FDB1" s="314"/>
      <c r="FDC1" s="314"/>
      <c r="FDD1" s="314"/>
      <c r="FDE1" s="314"/>
      <c r="FDF1" s="314"/>
      <c r="FDG1" s="314"/>
      <c r="FDH1" s="314"/>
      <c r="FDI1" s="314"/>
      <c r="FDJ1" s="314"/>
      <c r="FDK1" s="314"/>
      <c r="FDL1" s="314"/>
      <c r="FDM1" s="314"/>
      <c r="FDN1" s="314"/>
      <c r="FDO1" s="314"/>
      <c r="FDP1" s="314"/>
      <c r="FDQ1" s="314"/>
      <c r="FDR1" s="314"/>
      <c r="FDS1" s="314"/>
      <c r="FDT1" s="314"/>
      <c r="FDU1" s="314"/>
      <c r="FDV1" s="314"/>
      <c r="FDW1" s="314"/>
      <c r="FDX1" s="314"/>
      <c r="FDY1" s="314"/>
      <c r="FDZ1" s="314"/>
      <c r="FEA1" s="314"/>
      <c r="FEB1" s="314"/>
      <c r="FEC1" s="314"/>
      <c r="FED1" s="314"/>
      <c r="FEE1" s="314"/>
      <c r="FEF1" s="314"/>
      <c r="FEG1" s="314"/>
      <c r="FEH1" s="314"/>
      <c r="FEI1" s="314"/>
      <c r="FEJ1" s="314"/>
      <c r="FEK1" s="314"/>
      <c r="FEL1" s="314"/>
      <c r="FEM1" s="314"/>
      <c r="FEN1" s="314"/>
      <c r="FEO1" s="314"/>
      <c r="FEP1" s="314"/>
      <c r="FEQ1" s="314"/>
      <c r="FER1" s="314"/>
      <c r="FES1" s="314"/>
      <c r="FET1" s="314"/>
      <c r="FEU1" s="314"/>
      <c r="FEV1" s="314"/>
      <c r="FEW1" s="314"/>
      <c r="FEX1" s="314"/>
      <c r="FEY1" s="314"/>
      <c r="FEZ1" s="314"/>
      <c r="FFA1" s="314"/>
      <c r="FFB1" s="314"/>
      <c r="FFC1" s="314"/>
      <c r="FFD1" s="314"/>
      <c r="FFE1" s="314"/>
      <c r="FFF1" s="314"/>
      <c r="FFG1" s="314"/>
      <c r="FFH1" s="314"/>
      <c r="FFI1" s="314"/>
      <c r="FFJ1" s="314"/>
      <c r="FFK1" s="314"/>
      <c r="FFL1" s="314"/>
      <c r="FFM1" s="314"/>
      <c r="FFN1" s="314"/>
      <c r="FFO1" s="314"/>
      <c r="FFP1" s="314"/>
      <c r="FFQ1" s="314"/>
      <c r="FFR1" s="314"/>
      <c r="FFS1" s="314"/>
      <c r="FFT1" s="314"/>
      <c r="FFU1" s="314"/>
      <c r="FFV1" s="314"/>
      <c r="FFW1" s="314"/>
      <c r="FFX1" s="314"/>
      <c r="FFY1" s="314"/>
      <c r="FFZ1" s="314"/>
      <c r="FGA1" s="314"/>
      <c r="FGB1" s="314"/>
      <c r="FGC1" s="314"/>
      <c r="FGD1" s="314"/>
      <c r="FGE1" s="314"/>
      <c r="FGF1" s="314"/>
      <c r="FGG1" s="314"/>
      <c r="FGH1" s="314"/>
      <c r="FGI1" s="314"/>
      <c r="FGJ1" s="314"/>
      <c r="FGK1" s="314"/>
      <c r="FGL1" s="314"/>
      <c r="FGM1" s="314"/>
      <c r="FGN1" s="314"/>
      <c r="FGO1" s="314"/>
      <c r="FGP1" s="314"/>
      <c r="FGQ1" s="314"/>
      <c r="FGR1" s="314"/>
      <c r="FGS1" s="314"/>
      <c r="FGT1" s="314"/>
      <c r="FGU1" s="314"/>
      <c r="FGV1" s="314"/>
      <c r="FGW1" s="314"/>
      <c r="FGX1" s="314"/>
      <c r="FGY1" s="314"/>
      <c r="FGZ1" s="314"/>
      <c r="FHA1" s="314"/>
      <c r="FHB1" s="314"/>
      <c r="FHC1" s="314"/>
      <c r="FHD1" s="314"/>
      <c r="FHE1" s="314"/>
      <c r="FHF1" s="314"/>
      <c r="FHG1" s="314"/>
      <c r="FHH1" s="314"/>
      <c r="FHI1" s="314"/>
      <c r="FHJ1" s="314"/>
      <c r="FHK1" s="314"/>
      <c r="FHL1" s="314"/>
      <c r="FHM1" s="314"/>
      <c r="FHN1" s="314"/>
      <c r="FHO1" s="314"/>
      <c r="FHP1" s="314"/>
      <c r="FHQ1" s="314"/>
      <c r="FHR1" s="314"/>
      <c r="FHS1" s="314"/>
      <c r="FHT1" s="314"/>
      <c r="FHU1" s="314"/>
      <c r="FHV1" s="314"/>
      <c r="FHW1" s="314"/>
      <c r="FHX1" s="314"/>
      <c r="FHY1" s="314"/>
      <c r="FHZ1" s="314"/>
      <c r="FIA1" s="314"/>
      <c r="FIB1" s="314"/>
      <c r="FIC1" s="314"/>
      <c r="FID1" s="314"/>
      <c r="FIE1" s="314"/>
      <c r="FIF1" s="314"/>
      <c r="FIG1" s="314"/>
      <c r="FIH1" s="314"/>
      <c r="FII1" s="314"/>
      <c r="FIJ1" s="314"/>
      <c r="FIK1" s="314"/>
      <c r="FIL1" s="314"/>
      <c r="FIM1" s="314"/>
      <c r="FIN1" s="314"/>
      <c r="FIO1" s="314"/>
      <c r="FIP1" s="314"/>
      <c r="FIQ1" s="314"/>
      <c r="FIR1" s="314"/>
      <c r="FIS1" s="314"/>
      <c r="FIT1" s="314"/>
      <c r="FIU1" s="314"/>
      <c r="FIV1" s="314"/>
      <c r="FIW1" s="314"/>
      <c r="FIX1" s="314"/>
      <c r="FIY1" s="314"/>
      <c r="FIZ1" s="314"/>
      <c r="FJA1" s="314"/>
      <c r="FJB1" s="314"/>
      <c r="FJC1" s="314"/>
      <c r="FJD1" s="314"/>
      <c r="FJE1" s="314"/>
      <c r="FJF1" s="314"/>
      <c r="FJG1" s="314"/>
      <c r="FJH1" s="314"/>
      <c r="FJI1" s="314"/>
      <c r="FJJ1" s="314"/>
      <c r="FJK1" s="314"/>
      <c r="FJL1" s="314"/>
      <c r="FJM1" s="314"/>
      <c r="FJN1" s="314"/>
      <c r="FJO1" s="314"/>
      <c r="FJP1" s="314"/>
      <c r="FJQ1" s="314"/>
      <c r="FJR1" s="314"/>
      <c r="FJS1" s="314"/>
      <c r="FJT1" s="314"/>
      <c r="FJU1" s="314"/>
      <c r="FJV1" s="314"/>
      <c r="FJW1" s="314"/>
      <c r="FJX1" s="314"/>
      <c r="FJY1" s="314"/>
      <c r="FJZ1" s="314"/>
      <c r="FKA1" s="314"/>
      <c r="FKB1" s="314"/>
      <c r="FKC1" s="314"/>
      <c r="FKD1" s="314"/>
      <c r="FKE1" s="314"/>
      <c r="FKF1" s="314"/>
      <c r="FKG1" s="314"/>
      <c r="FKH1" s="314"/>
      <c r="FKI1" s="314"/>
      <c r="FKJ1" s="314"/>
      <c r="FKK1" s="314"/>
      <c r="FKL1" s="314"/>
      <c r="FKM1" s="314"/>
      <c r="FKN1" s="314"/>
      <c r="FKO1" s="314"/>
      <c r="FKP1" s="314"/>
      <c r="FKQ1" s="314"/>
      <c r="FKR1" s="314"/>
      <c r="FKS1" s="314"/>
      <c r="FKT1" s="314"/>
      <c r="FKU1" s="314"/>
      <c r="FKV1" s="314"/>
      <c r="FKW1" s="314"/>
      <c r="FKX1" s="314"/>
      <c r="FKY1" s="314"/>
      <c r="FKZ1" s="314"/>
      <c r="FLA1" s="314"/>
      <c r="FLB1" s="314"/>
      <c r="FLC1" s="314"/>
      <c r="FLD1" s="314"/>
      <c r="FLE1" s="314"/>
      <c r="FLF1" s="314"/>
      <c r="FLG1" s="314"/>
      <c r="FLH1" s="314"/>
      <c r="FLI1" s="314"/>
      <c r="FLJ1" s="314"/>
      <c r="FLK1" s="314"/>
      <c r="FLL1" s="314"/>
      <c r="FLM1" s="314"/>
      <c r="FLN1" s="314"/>
      <c r="FLO1" s="314"/>
      <c r="FLP1" s="314"/>
      <c r="FLQ1" s="314"/>
      <c r="FLR1" s="314"/>
      <c r="FLS1" s="314"/>
      <c r="FLT1" s="314"/>
      <c r="FLU1" s="314"/>
      <c r="FLV1" s="314"/>
      <c r="FLW1" s="314"/>
      <c r="FLX1" s="314"/>
      <c r="FLY1" s="314"/>
      <c r="FLZ1" s="314"/>
      <c r="FMA1" s="314"/>
      <c r="FMB1" s="314"/>
      <c r="FMC1" s="314"/>
      <c r="FMD1" s="314"/>
      <c r="FME1" s="314"/>
      <c r="FMF1" s="314"/>
      <c r="FMG1" s="314"/>
      <c r="FMH1" s="314"/>
      <c r="FMI1" s="314"/>
      <c r="FMJ1" s="314"/>
      <c r="FMK1" s="314"/>
      <c r="FML1" s="314"/>
      <c r="FMM1" s="314"/>
      <c r="FMN1" s="314"/>
      <c r="FMO1" s="314"/>
      <c r="FMP1" s="314"/>
      <c r="FMQ1" s="314"/>
      <c r="FMR1" s="314"/>
      <c r="FMS1" s="314"/>
      <c r="FMT1" s="314"/>
      <c r="FMU1" s="314"/>
      <c r="FMV1" s="314"/>
      <c r="FMW1" s="314"/>
      <c r="FMX1" s="314"/>
      <c r="FMY1" s="314"/>
      <c r="FMZ1" s="314"/>
      <c r="FNA1" s="314"/>
      <c r="FNB1" s="314"/>
      <c r="FNC1" s="314"/>
      <c r="FND1" s="314"/>
      <c r="FNE1" s="314"/>
      <c r="FNF1" s="314"/>
      <c r="FNG1" s="314"/>
      <c r="FNH1" s="314"/>
      <c r="FNI1" s="314"/>
      <c r="FNJ1" s="314"/>
      <c r="FNK1" s="314"/>
      <c r="FNL1" s="314"/>
      <c r="FNM1" s="314"/>
      <c r="FNN1" s="314"/>
      <c r="FNO1" s="314"/>
      <c r="FNP1" s="314"/>
      <c r="FNQ1" s="314"/>
      <c r="FNR1" s="314"/>
      <c r="FNS1" s="314"/>
      <c r="FNT1" s="314"/>
      <c r="FNU1" s="314"/>
      <c r="FNV1" s="314"/>
      <c r="FNW1" s="314"/>
      <c r="FNX1" s="314"/>
      <c r="FNY1" s="314"/>
      <c r="FNZ1" s="314"/>
      <c r="FOA1" s="314"/>
      <c r="FOB1" s="314"/>
      <c r="FOC1" s="314"/>
      <c r="FOD1" s="314"/>
      <c r="FOE1" s="314"/>
      <c r="FOF1" s="314"/>
      <c r="FOG1" s="314"/>
      <c r="FOH1" s="314"/>
      <c r="FOI1" s="314"/>
      <c r="FOJ1" s="314"/>
      <c r="FOK1" s="314"/>
      <c r="FOL1" s="314"/>
      <c r="FOM1" s="314"/>
      <c r="FON1" s="314"/>
      <c r="FOO1" s="314"/>
      <c r="FOP1" s="314"/>
      <c r="FOQ1" s="314"/>
      <c r="FOR1" s="314"/>
      <c r="FOS1" s="314"/>
      <c r="FOT1" s="314"/>
      <c r="FOU1" s="314"/>
      <c r="FOV1" s="314"/>
      <c r="FOW1" s="314"/>
      <c r="FOX1" s="314"/>
      <c r="FOY1" s="314"/>
      <c r="FOZ1" s="314"/>
      <c r="FPA1" s="314"/>
      <c r="FPB1" s="314"/>
      <c r="FPC1" s="314"/>
      <c r="FPD1" s="314"/>
      <c r="FPE1" s="314"/>
      <c r="FPF1" s="314"/>
      <c r="FPG1" s="314"/>
      <c r="FPH1" s="314"/>
      <c r="FPI1" s="314"/>
      <c r="FPJ1" s="314"/>
      <c r="FPK1" s="314"/>
      <c r="FPL1" s="314"/>
      <c r="FPM1" s="314"/>
      <c r="FPN1" s="314"/>
      <c r="FPO1" s="314"/>
      <c r="FPP1" s="314"/>
      <c r="FPQ1" s="314"/>
      <c r="FPR1" s="314"/>
      <c r="FPS1" s="314"/>
      <c r="FPT1" s="314"/>
      <c r="FPU1" s="314"/>
      <c r="FPV1" s="314"/>
      <c r="FPW1" s="314"/>
      <c r="FPX1" s="314"/>
      <c r="FPY1" s="314"/>
      <c r="FPZ1" s="314"/>
      <c r="FQA1" s="314"/>
      <c r="FQB1" s="314"/>
      <c r="FQC1" s="314"/>
      <c r="FQD1" s="314"/>
      <c r="FQE1" s="314"/>
      <c r="FQF1" s="314"/>
      <c r="FQG1" s="314"/>
      <c r="FQH1" s="314"/>
      <c r="FQI1" s="314"/>
      <c r="FQJ1" s="314"/>
      <c r="FQK1" s="314"/>
      <c r="FQL1" s="314"/>
      <c r="FQM1" s="314"/>
      <c r="FQN1" s="314"/>
      <c r="FQO1" s="314"/>
      <c r="FQP1" s="314"/>
      <c r="FQQ1" s="314"/>
      <c r="FQR1" s="314"/>
      <c r="FQS1" s="314"/>
      <c r="FQT1" s="314"/>
      <c r="FQU1" s="314"/>
      <c r="FQV1" s="314"/>
      <c r="FQW1" s="314"/>
      <c r="FQX1" s="314"/>
      <c r="FQY1" s="314"/>
      <c r="FQZ1" s="314"/>
      <c r="FRA1" s="314"/>
      <c r="FRB1" s="314"/>
      <c r="FRC1" s="314"/>
      <c r="FRD1" s="314"/>
      <c r="FRE1" s="314"/>
      <c r="FRF1" s="314"/>
      <c r="FRG1" s="314"/>
      <c r="FRH1" s="314"/>
      <c r="FRI1" s="314"/>
      <c r="FRJ1" s="314"/>
      <c r="FRK1" s="314"/>
      <c r="FRL1" s="314"/>
      <c r="FRM1" s="314"/>
      <c r="FRN1" s="314"/>
      <c r="FRO1" s="314"/>
      <c r="FRP1" s="314"/>
      <c r="FRQ1" s="314"/>
      <c r="FRR1" s="314"/>
      <c r="FRS1" s="314"/>
      <c r="FRT1" s="314"/>
      <c r="FRU1" s="314"/>
      <c r="FRV1" s="314"/>
      <c r="FRW1" s="314"/>
      <c r="FRX1" s="314"/>
      <c r="FRY1" s="314"/>
      <c r="FRZ1" s="314"/>
      <c r="FSA1" s="314"/>
      <c r="FSB1" s="314"/>
      <c r="FSC1" s="314"/>
      <c r="FSD1" s="314"/>
      <c r="FSE1" s="314"/>
      <c r="FSF1" s="314"/>
      <c r="FSG1" s="314"/>
      <c r="FSH1" s="314"/>
      <c r="FSI1" s="314"/>
      <c r="FSJ1" s="314"/>
      <c r="FSK1" s="314"/>
      <c r="FSL1" s="314"/>
      <c r="FSM1" s="314"/>
      <c r="FSN1" s="314"/>
      <c r="FSO1" s="314"/>
      <c r="FSP1" s="314"/>
      <c r="FSQ1" s="314"/>
      <c r="FSR1" s="314"/>
      <c r="FSS1" s="314"/>
      <c r="FST1" s="314"/>
      <c r="FSU1" s="314"/>
      <c r="FSV1" s="314"/>
      <c r="FSW1" s="314"/>
      <c r="FSX1" s="314"/>
      <c r="FSY1" s="314"/>
      <c r="FSZ1" s="314"/>
      <c r="FTA1" s="314"/>
      <c r="FTB1" s="314"/>
      <c r="FTC1" s="314"/>
      <c r="FTD1" s="314"/>
      <c r="FTE1" s="314"/>
      <c r="FTF1" s="314"/>
      <c r="FTG1" s="314"/>
      <c r="FTH1" s="314"/>
      <c r="FTI1" s="314"/>
      <c r="FTJ1" s="314"/>
      <c r="FTK1" s="314"/>
      <c r="FTL1" s="314"/>
      <c r="FTM1" s="314"/>
      <c r="FTN1" s="314"/>
      <c r="FTO1" s="314"/>
      <c r="FTP1" s="314"/>
      <c r="FTQ1" s="314"/>
      <c r="FTR1" s="314"/>
      <c r="FTS1" s="314"/>
      <c r="FTT1" s="314"/>
      <c r="FTU1" s="314"/>
      <c r="FTV1" s="314"/>
      <c r="FTW1" s="314"/>
      <c r="FTX1" s="314"/>
      <c r="FTY1" s="314"/>
      <c r="FTZ1" s="314"/>
      <c r="FUA1" s="314"/>
      <c r="FUB1" s="314"/>
      <c r="FUC1" s="314"/>
      <c r="FUD1" s="314"/>
      <c r="FUE1" s="314"/>
      <c r="FUF1" s="314"/>
      <c r="FUG1" s="314"/>
      <c r="FUH1" s="314"/>
      <c r="FUI1" s="314"/>
      <c r="FUJ1" s="314"/>
      <c r="FUK1" s="314"/>
      <c r="FUL1" s="314"/>
      <c r="FUM1" s="314"/>
      <c r="FUN1" s="314"/>
      <c r="FUO1" s="314"/>
      <c r="FUP1" s="314"/>
      <c r="FUQ1" s="314"/>
      <c r="FUR1" s="314"/>
      <c r="FUS1" s="314"/>
      <c r="FUT1" s="314"/>
      <c r="FUU1" s="314"/>
      <c r="FUV1" s="314"/>
      <c r="FUW1" s="314"/>
      <c r="FUX1" s="314"/>
      <c r="FUY1" s="314"/>
      <c r="FUZ1" s="314"/>
      <c r="FVA1" s="314"/>
      <c r="FVB1" s="314"/>
      <c r="FVC1" s="314"/>
      <c r="FVD1" s="314"/>
      <c r="FVE1" s="314"/>
      <c r="FVF1" s="314"/>
      <c r="FVG1" s="314"/>
      <c r="FVH1" s="314"/>
      <c r="FVI1" s="314"/>
      <c r="FVJ1" s="314"/>
      <c r="FVK1" s="314"/>
      <c r="FVL1" s="314"/>
      <c r="FVM1" s="314"/>
      <c r="FVN1" s="314"/>
      <c r="FVO1" s="314"/>
      <c r="FVP1" s="314"/>
      <c r="FVQ1" s="314"/>
      <c r="FVR1" s="314"/>
      <c r="FVS1" s="314"/>
      <c r="FVT1" s="314"/>
      <c r="FVU1" s="314"/>
      <c r="FVV1" s="314"/>
      <c r="FVW1" s="314"/>
      <c r="FVX1" s="314"/>
      <c r="FVY1" s="314"/>
      <c r="FVZ1" s="314"/>
      <c r="FWA1" s="314"/>
      <c r="FWB1" s="314"/>
      <c r="FWC1" s="314"/>
      <c r="FWD1" s="314"/>
      <c r="FWE1" s="314"/>
      <c r="FWF1" s="314"/>
      <c r="FWG1" s="314"/>
      <c r="FWH1" s="314"/>
      <c r="FWI1" s="314"/>
      <c r="FWJ1" s="314"/>
      <c r="FWK1" s="314"/>
      <c r="FWL1" s="314"/>
      <c r="FWM1" s="314"/>
      <c r="FWN1" s="314"/>
      <c r="FWO1" s="314"/>
      <c r="FWP1" s="314"/>
      <c r="FWQ1" s="314"/>
      <c r="FWR1" s="314"/>
      <c r="FWS1" s="314"/>
      <c r="FWT1" s="314"/>
      <c r="FWU1" s="314"/>
      <c r="FWV1" s="314"/>
      <c r="FWW1" s="314"/>
      <c r="FWX1" s="314"/>
      <c r="FWY1" s="314"/>
      <c r="FWZ1" s="314"/>
      <c r="FXA1" s="314"/>
      <c r="FXB1" s="314"/>
      <c r="FXC1" s="314"/>
      <c r="FXD1" s="314"/>
      <c r="FXE1" s="314"/>
      <c r="FXF1" s="314"/>
      <c r="FXG1" s="314"/>
      <c r="FXH1" s="314"/>
      <c r="FXI1" s="314"/>
      <c r="FXJ1" s="314"/>
      <c r="FXK1" s="314"/>
      <c r="FXL1" s="314"/>
      <c r="FXM1" s="314"/>
      <c r="FXN1" s="314"/>
      <c r="FXO1" s="314"/>
      <c r="FXP1" s="314"/>
      <c r="FXQ1" s="314"/>
      <c r="FXR1" s="314"/>
      <c r="FXS1" s="314"/>
      <c r="FXT1" s="314"/>
      <c r="FXU1" s="314"/>
      <c r="FXV1" s="314"/>
      <c r="FXW1" s="314"/>
      <c r="FXX1" s="314"/>
      <c r="FXY1" s="314"/>
      <c r="FXZ1" s="314"/>
      <c r="FYA1" s="314"/>
      <c r="FYB1" s="314"/>
      <c r="FYC1" s="314"/>
      <c r="FYD1" s="314"/>
      <c r="FYE1" s="314"/>
      <c r="FYF1" s="314"/>
      <c r="FYG1" s="314"/>
      <c r="FYH1" s="314"/>
      <c r="FYI1" s="314"/>
      <c r="FYJ1" s="314"/>
      <c r="FYK1" s="314"/>
      <c r="FYL1" s="314"/>
      <c r="FYM1" s="314"/>
      <c r="FYN1" s="314"/>
      <c r="FYO1" s="314"/>
      <c r="FYP1" s="314"/>
      <c r="FYQ1" s="314"/>
      <c r="FYR1" s="314"/>
      <c r="FYS1" s="314"/>
      <c r="FYT1" s="314"/>
      <c r="FYU1" s="314"/>
      <c r="FYV1" s="314"/>
      <c r="FYW1" s="314"/>
      <c r="FYX1" s="314"/>
      <c r="FYY1" s="314"/>
      <c r="FYZ1" s="314"/>
      <c r="FZA1" s="314"/>
      <c r="FZB1" s="314"/>
      <c r="FZC1" s="314"/>
      <c r="FZD1" s="314"/>
      <c r="FZE1" s="314"/>
      <c r="FZF1" s="314"/>
      <c r="FZG1" s="314"/>
      <c r="FZH1" s="314"/>
      <c r="FZI1" s="314"/>
      <c r="FZJ1" s="314"/>
      <c r="FZK1" s="314"/>
      <c r="FZL1" s="314"/>
      <c r="FZM1" s="314"/>
      <c r="FZN1" s="314"/>
      <c r="FZO1" s="314"/>
      <c r="FZP1" s="314"/>
      <c r="FZQ1" s="314"/>
      <c r="FZR1" s="314"/>
      <c r="FZS1" s="314"/>
      <c r="FZT1" s="314"/>
      <c r="FZU1" s="314"/>
      <c r="FZV1" s="314"/>
      <c r="FZW1" s="314"/>
      <c r="FZX1" s="314"/>
      <c r="FZY1" s="314"/>
      <c r="FZZ1" s="314"/>
      <c r="GAA1" s="314"/>
      <c r="GAB1" s="314"/>
      <c r="GAC1" s="314"/>
      <c r="GAD1" s="314"/>
      <c r="GAE1" s="314"/>
      <c r="GAF1" s="314"/>
      <c r="GAG1" s="314"/>
      <c r="GAH1" s="314"/>
      <c r="GAI1" s="314"/>
      <c r="GAJ1" s="314"/>
      <c r="GAK1" s="314"/>
      <c r="GAL1" s="314"/>
      <c r="GAM1" s="314"/>
      <c r="GAN1" s="314"/>
      <c r="GAO1" s="314"/>
      <c r="GAP1" s="314"/>
      <c r="GAQ1" s="314"/>
      <c r="GAR1" s="314"/>
      <c r="GAS1" s="314"/>
      <c r="GAT1" s="314"/>
      <c r="GAU1" s="314"/>
      <c r="GAV1" s="314"/>
      <c r="GAW1" s="314"/>
      <c r="GAX1" s="314"/>
      <c r="GAY1" s="314"/>
      <c r="GAZ1" s="314"/>
      <c r="GBA1" s="314"/>
      <c r="GBB1" s="314"/>
      <c r="GBC1" s="314"/>
      <c r="GBD1" s="314"/>
      <c r="GBE1" s="314"/>
      <c r="GBF1" s="314"/>
      <c r="GBG1" s="314"/>
      <c r="GBH1" s="314"/>
      <c r="GBI1" s="314"/>
      <c r="GBJ1" s="314"/>
      <c r="GBK1" s="314"/>
      <c r="GBL1" s="314"/>
      <c r="GBM1" s="314"/>
      <c r="GBN1" s="314"/>
      <c r="GBO1" s="314"/>
      <c r="GBP1" s="314"/>
      <c r="GBQ1" s="314"/>
      <c r="GBR1" s="314"/>
      <c r="GBS1" s="314"/>
      <c r="GBT1" s="314"/>
      <c r="GBU1" s="314"/>
      <c r="GBV1" s="314"/>
      <c r="GBW1" s="314"/>
      <c r="GBX1" s="314"/>
      <c r="GBY1" s="314"/>
      <c r="GBZ1" s="314"/>
      <c r="GCA1" s="314"/>
      <c r="GCB1" s="314"/>
      <c r="GCC1" s="314"/>
      <c r="GCD1" s="314"/>
      <c r="GCE1" s="314"/>
      <c r="GCF1" s="314"/>
      <c r="GCG1" s="314"/>
      <c r="GCH1" s="314"/>
      <c r="GCI1" s="314"/>
      <c r="GCJ1" s="314"/>
      <c r="GCK1" s="314"/>
      <c r="GCL1" s="314"/>
      <c r="GCM1" s="314"/>
      <c r="GCN1" s="314"/>
      <c r="GCO1" s="314"/>
      <c r="GCP1" s="314"/>
      <c r="GCQ1" s="314"/>
      <c r="GCR1" s="314"/>
      <c r="GCS1" s="314"/>
      <c r="GCT1" s="314"/>
      <c r="GCU1" s="314"/>
      <c r="GCV1" s="314"/>
      <c r="GCW1" s="314"/>
      <c r="GCX1" s="314"/>
      <c r="GCY1" s="314"/>
      <c r="GCZ1" s="314"/>
      <c r="GDA1" s="314"/>
      <c r="GDB1" s="314"/>
      <c r="GDC1" s="314"/>
      <c r="GDD1" s="314"/>
      <c r="GDE1" s="314"/>
      <c r="GDF1" s="314"/>
      <c r="GDG1" s="314"/>
      <c r="GDH1" s="314"/>
      <c r="GDI1" s="314"/>
      <c r="GDJ1" s="314"/>
      <c r="GDK1" s="314"/>
      <c r="GDL1" s="314"/>
      <c r="GDM1" s="314"/>
      <c r="GDN1" s="314"/>
      <c r="GDO1" s="314"/>
      <c r="GDP1" s="314"/>
      <c r="GDQ1" s="314"/>
      <c r="GDR1" s="314"/>
      <c r="GDS1" s="314"/>
      <c r="GDT1" s="314"/>
      <c r="GDU1" s="314"/>
      <c r="GDV1" s="314"/>
      <c r="GDW1" s="314"/>
      <c r="GDX1" s="314"/>
      <c r="GDY1" s="314"/>
      <c r="GDZ1" s="314"/>
      <c r="GEA1" s="314"/>
      <c r="GEB1" s="314"/>
      <c r="GEC1" s="314"/>
      <c r="GED1" s="314"/>
      <c r="GEE1" s="314"/>
      <c r="GEF1" s="314"/>
      <c r="GEG1" s="314"/>
      <c r="GEH1" s="314"/>
      <c r="GEI1" s="314"/>
      <c r="GEJ1" s="314"/>
      <c r="GEK1" s="314"/>
      <c r="GEL1" s="314"/>
      <c r="GEM1" s="314"/>
      <c r="GEN1" s="314"/>
      <c r="GEO1" s="314"/>
      <c r="GEP1" s="314"/>
      <c r="GEQ1" s="314"/>
      <c r="GER1" s="314"/>
      <c r="GES1" s="314"/>
      <c r="GET1" s="314"/>
      <c r="GEU1" s="314"/>
      <c r="GEV1" s="314"/>
      <c r="GEW1" s="314"/>
      <c r="GEX1" s="314"/>
      <c r="GEY1" s="314"/>
      <c r="GEZ1" s="314"/>
      <c r="GFA1" s="314"/>
      <c r="GFB1" s="314"/>
      <c r="GFC1" s="314"/>
      <c r="GFD1" s="314"/>
      <c r="GFE1" s="314"/>
      <c r="GFF1" s="314"/>
      <c r="GFG1" s="314"/>
      <c r="GFH1" s="314"/>
      <c r="GFI1" s="314"/>
      <c r="GFJ1" s="314"/>
      <c r="GFK1" s="314"/>
      <c r="GFL1" s="314"/>
      <c r="GFM1" s="314"/>
      <c r="GFN1" s="314"/>
      <c r="GFO1" s="314"/>
      <c r="GFP1" s="314"/>
      <c r="GFQ1" s="314"/>
      <c r="GFR1" s="314"/>
      <c r="GFS1" s="314"/>
      <c r="GFT1" s="314"/>
      <c r="GFU1" s="314"/>
      <c r="GFV1" s="314"/>
      <c r="GFW1" s="314"/>
      <c r="GFX1" s="314"/>
      <c r="GFY1" s="314"/>
      <c r="GFZ1" s="314"/>
      <c r="GGA1" s="314"/>
      <c r="GGB1" s="314"/>
      <c r="GGC1" s="314"/>
      <c r="GGD1" s="314"/>
      <c r="GGE1" s="314"/>
      <c r="GGF1" s="314"/>
      <c r="GGG1" s="314"/>
      <c r="GGH1" s="314"/>
      <c r="GGI1" s="314"/>
      <c r="GGJ1" s="314"/>
      <c r="GGK1" s="314"/>
      <c r="GGL1" s="314"/>
      <c r="GGM1" s="314"/>
      <c r="GGN1" s="314"/>
      <c r="GGO1" s="314"/>
      <c r="GGP1" s="314"/>
      <c r="GGQ1" s="314"/>
      <c r="GGR1" s="314"/>
      <c r="GGS1" s="314"/>
      <c r="GGT1" s="314"/>
      <c r="GGU1" s="314"/>
      <c r="GGV1" s="314"/>
      <c r="GGW1" s="314"/>
      <c r="GGX1" s="314"/>
      <c r="GGY1" s="314"/>
      <c r="GGZ1" s="314"/>
      <c r="GHA1" s="314"/>
      <c r="GHB1" s="314"/>
      <c r="GHC1" s="314"/>
      <c r="GHD1" s="314"/>
      <c r="GHE1" s="314"/>
      <c r="GHF1" s="314"/>
      <c r="GHG1" s="314"/>
      <c r="GHH1" s="314"/>
      <c r="GHI1" s="314"/>
      <c r="GHJ1" s="314"/>
      <c r="GHK1" s="314"/>
      <c r="GHL1" s="314"/>
      <c r="GHM1" s="314"/>
      <c r="GHN1" s="314"/>
      <c r="GHO1" s="314"/>
      <c r="GHP1" s="314"/>
      <c r="GHQ1" s="314"/>
      <c r="GHR1" s="314"/>
      <c r="GHS1" s="314"/>
      <c r="GHT1" s="314"/>
      <c r="GHU1" s="314"/>
      <c r="GHV1" s="314"/>
      <c r="GHW1" s="314"/>
      <c r="GHX1" s="314"/>
      <c r="GHY1" s="314"/>
      <c r="GHZ1" s="314"/>
      <c r="GIA1" s="314"/>
      <c r="GIB1" s="314"/>
      <c r="GIC1" s="314"/>
      <c r="GID1" s="314"/>
      <c r="GIE1" s="314"/>
      <c r="GIF1" s="314"/>
      <c r="GIG1" s="314"/>
      <c r="GIH1" s="314"/>
      <c r="GII1" s="314"/>
      <c r="GIJ1" s="314"/>
      <c r="GIK1" s="314"/>
      <c r="GIL1" s="314"/>
      <c r="GIM1" s="314"/>
      <c r="GIN1" s="314"/>
      <c r="GIO1" s="314"/>
      <c r="GIP1" s="314"/>
      <c r="GIQ1" s="314"/>
      <c r="GIR1" s="314"/>
      <c r="GIS1" s="314"/>
      <c r="GIT1" s="314"/>
      <c r="GIU1" s="314"/>
      <c r="GIV1" s="314"/>
      <c r="GIW1" s="314"/>
      <c r="GIX1" s="314"/>
      <c r="GIY1" s="314"/>
      <c r="GIZ1" s="314"/>
      <c r="GJA1" s="314"/>
      <c r="GJB1" s="314"/>
      <c r="GJC1" s="314"/>
      <c r="GJD1" s="314"/>
      <c r="GJE1" s="314"/>
      <c r="GJF1" s="314"/>
      <c r="GJG1" s="314"/>
      <c r="GJH1" s="314"/>
      <c r="GJI1" s="314"/>
      <c r="GJJ1" s="314"/>
      <c r="GJK1" s="314"/>
      <c r="GJL1" s="314"/>
      <c r="GJM1" s="314"/>
      <c r="GJN1" s="314"/>
      <c r="GJO1" s="314"/>
      <c r="GJP1" s="314"/>
      <c r="GJQ1" s="314"/>
      <c r="GJR1" s="314"/>
      <c r="GJS1" s="314"/>
      <c r="GJT1" s="314"/>
      <c r="GJU1" s="314"/>
      <c r="GJV1" s="314"/>
      <c r="GJW1" s="314"/>
      <c r="GJX1" s="314"/>
      <c r="GJY1" s="314"/>
      <c r="GJZ1" s="314"/>
      <c r="GKA1" s="314"/>
      <c r="GKB1" s="314"/>
      <c r="GKC1" s="314"/>
      <c r="GKD1" s="314"/>
      <c r="GKE1" s="314"/>
      <c r="GKF1" s="314"/>
      <c r="GKG1" s="314"/>
      <c r="GKH1" s="314"/>
      <c r="GKI1" s="314"/>
      <c r="GKJ1" s="314"/>
      <c r="GKK1" s="314"/>
      <c r="GKL1" s="314"/>
      <c r="GKM1" s="314"/>
      <c r="GKN1" s="314"/>
      <c r="GKO1" s="314"/>
      <c r="GKP1" s="314"/>
      <c r="GKQ1" s="314"/>
      <c r="GKR1" s="314"/>
      <c r="GKS1" s="314"/>
      <c r="GKT1" s="314"/>
      <c r="GKU1" s="314"/>
      <c r="GKV1" s="314"/>
      <c r="GKW1" s="314"/>
      <c r="GKX1" s="314"/>
      <c r="GKY1" s="314"/>
      <c r="GKZ1" s="314"/>
      <c r="GLA1" s="314"/>
      <c r="GLB1" s="314"/>
      <c r="GLC1" s="314"/>
      <c r="GLD1" s="314"/>
      <c r="GLE1" s="314"/>
      <c r="GLF1" s="314"/>
      <c r="GLG1" s="314"/>
      <c r="GLH1" s="314"/>
      <c r="GLI1" s="314"/>
      <c r="GLJ1" s="314"/>
      <c r="GLK1" s="314"/>
      <c r="GLL1" s="314"/>
      <c r="GLM1" s="314"/>
      <c r="GLN1" s="314"/>
      <c r="GLO1" s="314"/>
      <c r="GLP1" s="314"/>
      <c r="GLQ1" s="314"/>
      <c r="GLR1" s="314"/>
      <c r="GLS1" s="314"/>
      <c r="GLT1" s="314"/>
      <c r="GLU1" s="314"/>
      <c r="GLV1" s="314"/>
      <c r="GLW1" s="314"/>
      <c r="GLX1" s="314"/>
      <c r="GLY1" s="314"/>
      <c r="GLZ1" s="314"/>
      <c r="GMA1" s="314"/>
      <c r="GMB1" s="314"/>
      <c r="GMC1" s="314"/>
      <c r="GMD1" s="314"/>
      <c r="GME1" s="314"/>
      <c r="GMF1" s="314"/>
      <c r="GMG1" s="314"/>
      <c r="GMH1" s="314"/>
      <c r="GMI1" s="314"/>
      <c r="GMJ1" s="314"/>
      <c r="GMK1" s="314"/>
      <c r="GML1" s="314"/>
      <c r="GMM1" s="314"/>
      <c r="GMN1" s="314"/>
      <c r="GMO1" s="314"/>
      <c r="GMP1" s="314"/>
      <c r="GMQ1" s="314"/>
      <c r="GMR1" s="314"/>
      <c r="GMS1" s="314"/>
      <c r="GMT1" s="314"/>
      <c r="GMU1" s="314"/>
      <c r="GMV1" s="314"/>
      <c r="GMW1" s="314"/>
      <c r="GMX1" s="314"/>
      <c r="GMY1" s="314"/>
      <c r="GMZ1" s="314"/>
      <c r="GNA1" s="314"/>
      <c r="GNB1" s="314"/>
      <c r="GNC1" s="314"/>
      <c r="GND1" s="314"/>
      <c r="GNE1" s="314"/>
      <c r="GNF1" s="314"/>
      <c r="GNG1" s="314"/>
      <c r="GNH1" s="314"/>
      <c r="GNI1" s="314"/>
      <c r="GNJ1" s="314"/>
      <c r="GNK1" s="314"/>
      <c r="GNL1" s="314"/>
      <c r="GNM1" s="314"/>
      <c r="GNN1" s="314"/>
      <c r="GNO1" s="314"/>
      <c r="GNP1" s="314"/>
      <c r="GNQ1" s="314"/>
      <c r="GNR1" s="314"/>
      <c r="GNS1" s="314"/>
      <c r="GNT1" s="314"/>
      <c r="GNU1" s="314"/>
      <c r="GNV1" s="314"/>
      <c r="GNW1" s="314"/>
      <c r="GNX1" s="314"/>
      <c r="GNY1" s="314"/>
      <c r="GNZ1" s="314"/>
      <c r="GOA1" s="314"/>
      <c r="GOB1" s="314"/>
      <c r="GOC1" s="314"/>
      <c r="GOD1" s="314"/>
      <c r="GOE1" s="314"/>
      <c r="GOF1" s="314"/>
      <c r="GOG1" s="314"/>
      <c r="GOH1" s="314"/>
      <c r="GOI1" s="314"/>
      <c r="GOJ1" s="314"/>
      <c r="GOK1" s="314"/>
      <c r="GOL1" s="314"/>
      <c r="GOM1" s="314"/>
      <c r="GON1" s="314"/>
      <c r="GOO1" s="314"/>
      <c r="GOP1" s="314"/>
      <c r="GOQ1" s="314"/>
      <c r="GOR1" s="314"/>
      <c r="GOS1" s="314"/>
      <c r="GOT1" s="314"/>
      <c r="GOU1" s="314"/>
      <c r="GOV1" s="314"/>
      <c r="GOW1" s="314"/>
      <c r="GOX1" s="314"/>
      <c r="GOY1" s="314"/>
      <c r="GOZ1" s="314"/>
      <c r="GPA1" s="314"/>
      <c r="GPB1" s="314"/>
      <c r="GPC1" s="314"/>
      <c r="GPD1" s="314"/>
      <c r="GPE1" s="314"/>
      <c r="GPF1" s="314"/>
      <c r="GPG1" s="314"/>
      <c r="GPH1" s="314"/>
      <c r="GPI1" s="314"/>
      <c r="GPJ1" s="314"/>
      <c r="GPK1" s="314"/>
      <c r="GPL1" s="314"/>
      <c r="GPM1" s="314"/>
      <c r="GPN1" s="314"/>
      <c r="GPO1" s="314"/>
      <c r="GPP1" s="314"/>
      <c r="GPQ1" s="314"/>
      <c r="GPR1" s="314"/>
      <c r="GPS1" s="314"/>
      <c r="GPT1" s="314"/>
      <c r="GPU1" s="314"/>
      <c r="GPV1" s="314"/>
      <c r="GPW1" s="314"/>
      <c r="GPX1" s="314"/>
      <c r="GPY1" s="314"/>
      <c r="GPZ1" s="314"/>
      <c r="GQA1" s="314"/>
      <c r="GQB1" s="314"/>
      <c r="GQC1" s="314"/>
      <c r="GQD1" s="314"/>
      <c r="GQE1" s="314"/>
      <c r="GQF1" s="314"/>
      <c r="GQG1" s="314"/>
      <c r="GQH1" s="314"/>
      <c r="GQI1" s="314"/>
      <c r="GQJ1" s="314"/>
      <c r="GQK1" s="314"/>
      <c r="GQL1" s="314"/>
      <c r="GQM1" s="314"/>
      <c r="GQN1" s="314"/>
      <c r="GQO1" s="314"/>
      <c r="GQP1" s="314"/>
      <c r="GQQ1" s="314"/>
      <c r="GQR1" s="314"/>
      <c r="GQS1" s="314"/>
      <c r="GQT1" s="314"/>
      <c r="GQU1" s="314"/>
      <c r="GQV1" s="314"/>
      <c r="GQW1" s="314"/>
      <c r="GQX1" s="314"/>
      <c r="GQY1" s="314"/>
      <c r="GQZ1" s="314"/>
      <c r="GRA1" s="314"/>
      <c r="GRB1" s="314"/>
      <c r="GRC1" s="314"/>
      <c r="GRD1" s="314"/>
      <c r="GRE1" s="314"/>
      <c r="GRF1" s="314"/>
      <c r="GRG1" s="314"/>
      <c r="GRH1" s="314"/>
      <c r="GRI1" s="314"/>
      <c r="GRJ1" s="314"/>
      <c r="GRK1" s="314"/>
      <c r="GRL1" s="314"/>
      <c r="GRM1" s="314"/>
      <c r="GRN1" s="314"/>
      <c r="GRO1" s="314"/>
      <c r="GRP1" s="314"/>
      <c r="GRQ1" s="314"/>
      <c r="GRR1" s="314"/>
      <c r="GRS1" s="314"/>
      <c r="GRT1" s="314"/>
      <c r="GRU1" s="314"/>
      <c r="GRV1" s="314"/>
      <c r="GRW1" s="314"/>
      <c r="GRX1" s="314"/>
      <c r="GRY1" s="314"/>
      <c r="GRZ1" s="314"/>
      <c r="GSA1" s="314"/>
      <c r="GSB1" s="314"/>
      <c r="GSC1" s="314"/>
      <c r="GSD1" s="314"/>
      <c r="GSE1" s="314"/>
      <c r="GSF1" s="314"/>
      <c r="GSG1" s="314"/>
      <c r="GSH1" s="314"/>
      <c r="GSI1" s="314"/>
      <c r="GSJ1" s="314"/>
      <c r="GSK1" s="314"/>
      <c r="GSL1" s="314"/>
      <c r="GSM1" s="314"/>
      <c r="GSN1" s="314"/>
      <c r="GSO1" s="314"/>
      <c r="GSP1" s="314"/>
      <c r="GSQ1" s="314"/>
      <c r="GSR1" s="314"/>
      <c r="GSS1" s="314"/>
      <c r="GST1" s="314"/>
      <c r="GSU1" s="314"/>
      <c r="GSV1" s="314"/>
      <c r="GSW1" s="314"/>
      <c r="GSX1" s="314"/>
      <c r="GSY1" s="314"/>
      <c r="GSZ1" s="314"/>
      <c r="GTA1" s="314"/>
      <c r="GTB1" s="314"/>
      <c r="GTC1" s="314"/>
      <c r="GTD1" s="314"/>
      <c r="GTE1" s="314"/>
      <c r="GTF1" s="314"/>
      <c r="GTG1" s="314"/>
      <c r="GTH1" s="314"/>
      <c r="GTI1" s="314"/>
      <c r="GTJ1" s="314"/>
      <c r="GTK1" s="314"/>
      <c r="GTL1" s="314"/>
      <c r="GTM1" s="314"/>
      <c r="GTN1" s="314"/>
      <c r="GTO1" s="314"/>
      <c r="GTP1" s="314"/>
      <c r="GTQ1" s="314"/>
      <c r="GTR1" s="314"/>
      <c r="GTS1" s="314"/>
      <c r="GTT1" s="314"/>
      <c r="GTU1" s="314"/>
      <c r="GTV1" s="314"/>
      <c r="GTW1" s="314"/>
      <c r="GTX1" s="314"/>
      <c r="GTY1" s="314"/>
      <c r="GTZ1" s="314"/>
      <c r="GUA1" s="314"/>
      <c r="GUB1" s="314"/>
      <c r="GUC1" s="314"/>
      <c r="GUD1" s="314"/>
      <c r="GUE1" s="314"/>
      <c r="GUF1" s="314"/>
      <c r="GUG1" s="314"/>
      <c r="GUH1" s="314"/>
      <c r="GUI1" s="314"/>
      <c r="GUJ1" s="314"/>
      <c r="GUK1" s="314"/>
      <c r="GUL1" s="314"/>
      <c r="GUM1" s="314"/>
      <c r="GUN1" s="314"/>
      <c r="GUO1" s="314"/>
      <c r="GUP1" s="314"/>
      <c r="GUQ1" s="314"/>
      <c r="GUR1" s="314"/>
      <c r="GUS1" s="314"/>
      <c r="GUT1" s="314"/>
      <c r="GUU1" s="314"/>
      <c r="GUV1" s="314"/>
      <c r="GUW1" s="314"/>
      <c r="GUX1" s="314"/>
      <c r="GUY1" s="314"/>
      <c r="GUZ1" s="314"/>
      <c r="GVA1" s="314"/>
      <c r="GVB1" s="314"/>
      <c r="GVC1" s="314"/>
      <c r="GVD1" s="314"/>
      <c r="GVE1" s="314"/>
      <c r="GVF1" s="314"/>
      <c r="GVG1" s="314"/>
      <c r="GVH1" s="314"/>
      <c r="GVI1" s="314"/>
      <c r="GVJ1" s="314"/>
      <c r="GVK1" s="314"/>
      <c r="GVL1" s="314"/>
      <c r="GVM1" s="314"/>
      <c r="GVN1" s="314"/>
      <c r="GVO1" s="314"/>
      <c r="GVP1" s="314"/>
      <c r="GVQ1" s="314"/>
      <c r="GVR1" s="314"/>
      <c r="GVS1" s="314"/>
      <c r="GVT1" s="314"/>
      <c r="GVU1" s="314"/>
      <c r="GVV1" s="314"/>
      <c r="GVW1" s="314"/>
      <c r="GVX1" s="314"/>
      <c r="GVY1" s="314"/>
      <c r="GVZ1" s="314"/>
      <c r="GWA1" s="314"/>
      <c r="GWB1" s="314"/>
      <c r="GWC1" s="314"/>
      <c r="GWD1" s="314"/>
      <c r="GWE1" s="314"/>
      <c r="GWF1" s="314"/>
      <c r="GWG1" s="314"/>
      <c r="GWH1" s="314"/>
      <c r="GWI1" s="314"/>
      <c r="GWJ1" s="314"/>
      <c r="GWK1" s="314"/>
      <c r="GWL1" s="314"/>
      <c r="GWM1" s="314"/>
      <c r="GWN1" s="314"/>
      <c r="GWO1" s="314"/>
      <c r="GWP1" s="314"/>
      <c r="GWQ1" s="314"/>
      <c r="GWR1" s="314"/>
      <c r="GWS1" s="314"/>
      <c r="GWT1" s="314"/>
      <c r="GWU1" s="314"/>
      <c r="GWV1" s="314"/>
      <c r="GWW1" s="314"/>
      <c r="GWX1" s="314"/>
      <c r="GWY1" s="314"/>
      <c r="GWZ1" s="314"/>
      <c r="GXA1" s="314"/>
      <c r="GXB1" s="314"/>
      <c r="GXC1" s="314"/>
      <c r="GXD1" s="314"/>
      <c r="GXE1" s="314"/>
      <c r="GXF1" s="314"/>
      <c r="GXG1" s="314"/>
      <c r="GXH1" s="314"/>
      <c r="GXI1" s="314"/>
      <c r="GXJ1" s="314"/>
      <c r="GXK1" s="314"/>
      <c r="GXL1" s="314"/>
      <c r="GXM1" s="314"/>
      <c r="GXN1" s="314"/>
      <c r="GXO1" s="314"/>
      <c r="GXP1" s="314"/>
      <c r="GXQ1" s="314"/>
      <c r="GXR1" s="314"/>
      <c r="GXS1" s="314"/>
      <c r="GXT1" s="314"/>
      <c r="GXU1" s="314"/>
      <c r="GXV1" s="314"/>
      <c r="GXW1" s="314"/>
      <c r="GXX1" s="314"/>
      <c r="GXY1" s="314"/>
      <c r="GXZ1" s="314"/>
      <c r="GYA1" s="314"/>
      <c r="GYB1" s="314"/>
      <c r="GYC1" s="314"/>
      <c r="GYD1" s="314"/>
      <c r="GYE1" s="314"/>
      <c r="GYF1" s="314"/>
      <c r="GYG1" s="314"/>
      <c r="GYH1" s="314"/>
      <c r="GYI1" s="314"/>
      <c r="GYJ1" s="314"/>
      <c r="GYK1" s="314"/>
      <c r="GYL1" s="314"/>
      <c r="GYM1" s="314"/>
      <c r="GYN1" s="314"/>
      <c r="GYO1" s="314"/>
      <c r="GYP1" s="314"/>
      <c r="GYQ1" s="314"/>
      <c r="GYR1" s="314"/>
      <c r="GYS1" s="314"/>
      <c r="GYT1" s="314"/>
      <c r="GYU1" s="314"/>
      <c r="GYV1" s="314"/>
      <c r="GYW1" s="314"/>
      <c r="GYX1" s="314"/>
      <c r="GYY1" s="314"/>
      <c r="GYZ1" s="314"/>
      <c r="GZA1" s="314"/>
      <c r="GZB1" s="314"/>
      <c r="GZC1" s="314"/>
      <c r="GZD1" s="314"/>
      <c r="GZE1" s="314"/>
      <c r="GZF1" s="314"/>
      <c r="GZG1" s="314"/>
      <c r="GZH1" s="314"/>
      <c r="GZI1" s="314"/>
      <c r="GZJ1" s="314"/>
      <c r="GZK1" s="314"/>
      <c r="GZL1" s="314"/>
      <c r="GZM1" s="314"/>
      <c r="GZN1" s="314"/>
      <c r="GZO1" s="314"/>
      <c r="GZP1" s="314"/>
      <c r="GZQ1" s="314"/>
      <c r="GZR1" s="314"/>
      <c r="GZS1" s="314"/>
      <c r="GZT1" s="314"/>
      <c r="GZU1" s="314"/>
      <c r="GZV1" s="314"/>
      <c r="GZW1" s="314"/>
      <c r="GZX1" s="314"/>
      <c r="GZY1" s="314"/>
      <c r="GZZ1" s="314"/>
      <c r="HAA1" s="314"/>
      <c r="HAB1" s="314"/>
      <c r="HAC1" s="314"/>
      <c r="HAD1" s="314"/>
      <c r="HAE1" s="314"/>
      <c r="HAF1" s="314"/>
      <c r="HAG1" s="314"/>
      <c r="HAH1" s="314"/>
      <c r="HAI1" s="314"/>
      <c r="HAJ1" s="314"/>
      <c r="HAK1" s="314"/>
      <c r="HAL1" s="314"/>
      <c r="HAM1" s="314"/>
      <c r="HAN1" s="314"/>
      <c r="HAO1" s="314"/>
      <c r="HAP1" s="314"/>
      <c r="HAQ1" s="314"/>
      <c r="HAR1" s="314"/>
      <c r="HAS1" s="314"/>
      <c r="HAT1" s="314"/>
      <c r="HAU1" s="314"/>
      <c r="HAV1" s="314"/>
      <c r="HAW1" s="314"/>
      <c r="HAX1" s="314"/>
      <c r="HAY1" s="314"/>
      <c r="HAZ1" s="314"/>
      <c r="HBA1" s="314"/>
      <c r="HBB1" s="314"/>
      <c r="HBC1" s="314"/>
      <c r="HBD1" s="314"/>
      <c r="HBE1" s="314"/>
      <c r="HBF1" s="314"/>
      <c r="HBG1" s="314"/>
      <c r="HBH1" s="314"/>
      <c r="HBI1" s="314"/>
      <c r="HBJ1" s="314"/>
      <c r="HBK1" s="314"/>
      <c r="HBL1" s="314"/>
      <c r="HBM1" s="314"/>
      <c r="HBN1" s="314"/>
      <c r="HBO1" s="314"/>
      <c r="HBP1" s="314"/>
      <c r="HBQ1" s="314"/>
      <c r="HBR1" s="314"/>
      <c r="HBS1" s="314"/>
      <c r="HBT1" s="314"/>
      <c r="HBU1" s="314"/>
      <c r="HBV1" s="314"/>
      <c r="HBW1" s="314"/>
      <c r="HBX1" s="314"/>
      <c r="HBY1" s="314"/>
      <c r="HBZ1" s="314"/>
      <c r="HCA1" s="314"/>
      <c r="HCB1" s="314"/>
      <c r="HCC1" s="314"/>
      <c r="HCD1" s="314"/>
      <c r="HCE1" s="314"/>
      <c r="HCF1" s="314"/>
      <c r="HCG1" s="314"/>
      <c r="HCH1" s="314"/>
      <c r="HCI1" s="314"/>
      <c r="HCJ1" s="314"/>
      <c r="HCK1" s="314"/>
      <c r="HCL1" s="314"/>
      <c r="HCM1" s="314"/>
      <c r="HCN1" s="314"/>
      <c r="HCO1" s="314"/>
      <c r="HCP1" s="314"/>
      <c r="HCQ1" s="314"/>
      <c r="HCR1" s="314"/>
      <c r="HCS1" s="314"/>
      <c r="HCT1" s="314"/>
      <c r="HCU1" s="314"/>
      <c r="HCV1" s="314"/>
      <c r="HCW1" s="314"/>
      <c r="HCX1" s="314"/>
      <c r="HCY1" s="314"/>
      <c r="HCZ1" s="314"/>
      <c r="HDA1" s="314"/>
      <c r="HDB1" s="314"/>
      <c r="HDC1" s="314"/>
      <c r="HDD1" s="314"/>
      <c r="HDE1" s="314"/>
      <c r="HDF1" s="314"/>
      <c r="HDG1" s="314"/>
      <c r="HDH1" s="314"/>
      <c r="HDI1" s="314"/>
      <c r="HDJ1" s="314"/>
      <c r="HDK1" s="314"/>
      <c r="HDL1" s="314"/>
      <c r="HDM1" s="314"/>
      <c r="HDN1" s="314"/>
      <c r="HDO1" s="314"/>
      <c r="HDP1" s="314"/>
      <c r="HDQ1" s="314"/>
      <c r="HDR1" s="314"/>
      <c r="HDS1" s="314"/>
      <c r="HDT1" s="314"/>
      <c r="HDU1" s="314"/>
      <c r="HDV1" s="314"/>
      <c r="HDW1" s="314"/>
      <c r="HDX1" s="314"/>
      <c r="HDY1" s="314"/>
      <c r="HDZ1" s="314"/>
      <c r="HEA1" s="314"/>
      <c r="HEB1" s="314"/>
      <c r="HEC1" s="314"/>
      <c r="HED1" s="314"/>
      <c r="HEE1" s="314"/>
      <c r="HEF1" s="314"/>
      <c r="HEG1" s="314"/>
      <c r="HEH1" s="314"/>
      <c r="HEI1" s="314"/>
      <c r="HEJ1" s="314"/>
      <c r="HEK1" s="314"/>
      <c r="HEL1" s="314"/>
      <c r="HEM1" s="314"/>
      <c r="HEN1" s="314"/>
      <c r="HEO1" s="314"/>
      <c r="HEP1" s="314"/>
      <c r="HEQ1" s="314"/>
      <c r="HER1" s="314"/>
      <c r="HES1" s="314"/>
      <c r="HET1" s="314"/>
      <c r="HEU1" s="314"/>
      <c r="HEV1" s="314"/>
      <c r="HEW1" s="314"/>
      <c r="HEX1" s="314"/>
      <c r="HEY1" s="314"/>
      <c r="HEZ1" s="314"/>
      <c r="HFA1" s="314"/>
      <c r="HFB1" s="314"/>
      <c r="HFC1" s="314"/>
      <c r="HFD1" s="314"/>
      <c r="HFE1" s="314"/>
      <c r="HFF1" s="314"/>
      <c r="HFG1" s="314"/>
      <c r="HFH1" s="314"/>
      <c r="HFI1" s="314"/>
      <c r="HFJ1" s="314"/>
      <c r="HFK1" s="314"/>
      <c r="HFL1" s="314"/>
      <c r="HFM1" s="314"/>
      <c r="HFN1" s="314"/>
      <c r="HFO1" s="314"/>
      <c r="HFP1" s="314"/>
      <c r="HFQ1" s="314"/>
      <c r="HFR1" s="314"/>
      <c r="HFS1" s="314"/>
      <c r="HFT1" s="314"/>
      <c r="HFU1" s="314"/>
      <c r="HFV1" s="314"/>
      <c r="HFW1" s="314"/>
      <c r="HFX1" s="314"/>
      <c r="HFY1" s="314"/>
      <c r="HFZ1" s="314"/>
      <c r="HGA1" s="314"/>
      <c r="HGB1" s="314"/>
      <c r="HGC1" s="314"/>
      <c r="HGD1" s="314"/>
      <c r="HGE1" s="314"/>
      <c r="HGF1" s="314"/>
      <c r="HGG1" s="314"/>
      <c r="HGH1" s="314"/>
      <c r="HGI1" s="314"/>
      <c r="HGJ1" s="314"/>
      <c r="HGK1" s="314"/>
      <c r="HGL1" s="314"/>
      <c r="HGM1" s="314"/>
      <c r="HGN1" s="314"/>
      <c r="HGO1" s="314"/>
      <c r="HGP1" s="314"/>
      <c r="HGQ1" s="314"/>
      <c r="HGR1" s="314"/>
      <c r="HGS1" s="314"/>
      <c r="HGT1" s="314"/>
      <c r="HGU1" s="314"/>
      <c r="HGV1" s="314"/>
      <c r="HGW1" s="314"/>
      <c r="HGX1" s="314"/>
      <c r="HGY1" s="314"/>
      <c r="HGZ1" s="314"/>
      <c r="HHA1" s="314"/>
      <c r="HHB1" s="314"/>
      <c r="HHC1" s="314"/>
      <c r="HHD1" s="314"/>
      <c r="HHE1" s="314"/>
      <c r="HHF1" s="314"/>
      <c r="HHG1" s="314"/>
      <c r="HHH1" s="314"/>
      <c r="HHI1" s="314"/>
      <c r="HHJ1" s="314"/>
      <c r="HHK1" s="314"/>
      <c r="HHL1" s="314"/>
      <c r="HHM1" s="314"/>
      <c r="HHN1" s="314"/>
      <c r="HHO1" s="314"/>
      <c r="HHP1" s="314"/>
      <c r="HHQ1" s="314"/>
      <c r="HHR1" s="314"/>
      <c r="HHS1" s="314"/>
      <c r="HHT1" s="314"/>
      <c r="HHU1" s="314"/>
      <c r="HHV1" s="314"/>
      <c r="HHW1" s="314"/>
      <c r="HHX1" s="314"/>
      <c r="HHY1" s="314"/>
      <c r="HHZ1" s="314"/>
      <c r="HIA1" s="314"/>
      <c r="HIB1" s="314"/>
      <c r="HIC1" s="314"/>
      <c r="HID1" s="314"/>
      <c r="HIE1" s="314"/>
      <c r="HIF1" s="314"/>
      <c r="HIG1" s="314"/>
      <c r="HIH1" s="314"/>
      <c r="HII1" s="314"/>
      <c r="HIJ1" s="314"/>
      <c r="HIK1" s="314"/>
      <c r="HIL1" s="314"/>
      <c r="HIM1" s="314"/>
      <c r="HIN1" s="314"/>
      <c r="HIO1" s="314"/>
      <c r="HIP1" s="314"/>
      <c r="HIQ1" s="314"/>
      <c r="HIR1" s="314"/>
      <c r="HIS1" s="314"/>
      <c r="HIT1" s="314"/>
      <c r="HIU1" s="314"/>
      <c r="HIV1" s="314"/>
      <c r="HIW1" s="314"/>
      <c r="HIX1" s="314"/>
      <c r="HIY1" s="314"/>
      <c r="HIZ1" s="314"/>
      <c r="HJA1" s="314"/>
      <c r="HJB1" s="314"/>
      <c r="HJC1" s="314"/>
      <c r="HJD1" s="314"/>
      <c r="HJE1" s="314"/>
      <c r="HJF1" s="314"/>
      <c r="HJG1" s="314"/>
      <c r="HJH1" s="314"/>
      <c r="HJI1" s="314"/>
      <c r="HJJ1" s="314"/>
      <c r="HJK1" s="314"/>
      <c r="HJL1" s="314"/>
      <c r="HJM1" s="314"/>
      <c r="HJN1" s="314"/>
      <c r="HJO1" s="314"/>
      <c r="HJP1" s="314"/>
      <c r="HJQ1" s="314"/>
      <c r="HJR1" s="314"/>
      <c r="HJS1" s="314"/>
      <c r="HJT1" s="314"/>
      <c r="HJU1" s="314"/>
      <c r="HJV1" s="314"/>
      <c r="HJW1" s="314"/>
      <c r="HJX1" s="314"/>
      <c r="HJY1" s="314"/>
      <c r="HJZ1" s="314"/>
      <c r="HKA1" s="314"/>
      <c r="HKB1" s="314"/>
      <c r="HKC1" s="314"/>
      <c r="HKD1" s="314"/>
      <c r="HKE1" s="314"/>
      <c r="HKF1" s="314"/>
      <c r="HKG1" s="314"/>
      <c r="HKH1" s="314"/>
      <c r="HKI1" s="314"/>
      <c r="HKJ1" s="314"/>
      <c r="HKK1" s="314"/>
      <c r="HKL1" s="314"/>
      <c r="HKM1" s="314"/>
      <c r="HKN1" s="314"/>
      <c r="HKO1" s="314"/>
      <c r="HKP1" s="314"/>
      <c r="HKQ1" s="314"/>
      <c r="HKR1" s="314"/>
      <c r="HKS1" s="314"/>
      <c r="HKT1" s="314"/>
      <c r="HKU1" s="314"/>
      <c r="HKV1" s="314"/>
      <c r="HKW1" s="314"/>
      <c r="HKX1" s="314"/>
      <c r="HKY1" s="314"/>
      <c r="HKZ1" s="314"/>
      <c r="HLA1" s="314"/>
      <c r="HLB1" s="314"/>
      <c r="HLC1" s="314"/>
      <c r="HLD1" s="314"/>
      <c r="HLE1" s="314"/>
      <c r="HLF1" s="314"/>
      <c r="HLG1" s="314"/>
      <c r="HLH1" s="314"/>
      <c r="HLI1" s="314"/>
      <c r="HLJ1" s="314"/>
      <c r="HLK1" s="314"/>
      <c r="HLL1" s="314"/>
      <c r="HLM1" s="314"/>
      <c r="HLN1" s="314"/>
      <c r="HLO1" s="314"/>
      <c r="HLP1" s="314"/>
      <c r="HLQ1" s="314"/>
      <c r="HLR1" s="314"/>
      <c r="HLS1" s="314"/>
      <c r="HLT1" s="314"/>
      <c r="HLU1" s="314"/>
      <c r="HLV1" s="314"/>
      <c r="HLW1" s="314"/>
      <c r="HLX1" s="314"/>
      <c r="HLY1" s="314"/>
      <c r="HLZ1" s="314"/>
      <c r="HMA1" s="314"/>
      <c r="HMB1" s="314"/>
      <c r="HMC1" s="314"/>
      <c r="HMD1" s="314"/>
      <c r="HME1" s="314"/>
      <c r="HMF1" s="314"/>
      <c r="HMG1" s="314"/>
      <c r="HMH1" s="314"/>
      <c r="HMI1" s="314"/>
      <c r="HMJ1" s="314"/>
      <c r="HMK1" s="314"/>
      <c r="HML1" s="314"/>
      <c r="HMM1" s="314"/>
      <c r="HMN1" s="314"/>
      <c r="HMO1" s="314"/>
      <c r="HMP1" s="314"/>
      <c r="HMQ1" s="314"/>
      <c r="HMR1" s="314"/>
      <c r="HMS1" s="314"/>
      <c r="HMT1" s="314"/>
      <c r="HMU1" s="314"/>
      <c r="HMV1" s="314"/>
      <c r="HMW1" s="314"/>
      <c r="HMX1" s="314"/>
      <c r="HMY1" s="314"/>
      <c r="HMZ1" s="314"/>
      <c r="HNA1" s="314"/>
      <c r="HNB1" s="314"/>
      <c r="HNC1" s="314"/>
      <c r="HND1" s="314"/>
      <c r="HNE1" s="314"/>
      <c r="HNF1" s="314"/>
      <c r="HNG1" s="314"/>
      <c r="HNH1" s="314"/>
      <c r="HNI1" s="314"/>
      <c r="HNJ1" s="314"/>
      <c r="HNK1" s="314"/>
      <c r="HNL1" s="314"/>
      <c r="HNM1" s="314"/>
      <c r="HNN1" s="314"/>
      <c r="HNO1" s="314"/>
      <c r="HNP1" s="314"/>
      <c r="HNQ1" s="314"/>
      <c r="HNR1" s="314"/>
      <c r="HNS1" s="314"/>
      <c r="HNT1" s="314"/>
      <c r="HNU1" s="314"/>
      <c r="HNV1" s="314"/>
      <c r="HNW1" s="314"/>
      <c r="HNX1" s="314"/>
      <c r="HNY1" s="314"/>
      <c r="HNZ1" s="314"/>
      <c r="HOA1" s="314"/>
      <c r="HOB1" s="314"/>
      <c r="HOC1" s="314"/>
      <c r="HOD1" s="314"/>
      <c r="HOE1" s="314"/>
      <c r="HOF1" s="314"/>
      <c r="HOG1" s="314"/>
      <c r="HOH1" s="314"/>
      <c r="HOI1" s="314"/>
      <c r="HOJ1" s="314"/>
      <c r="HOK1" s="314"/>
      <c r="HOL1" s="314"/>
      <c r="HOM1" s="314"/>
      <c r="HON1" s="314"/>
      <c r="HOO1" s="314"/>
      <c r="HOP1" s="314"/>
      <c r="HOQ1" s="314"/>
      <c r="HOR1" s="314"/>
      <c r="HOS1" s="314"/>
      <c r="HOT1" s="314"/>
      <c r="HOU1" s="314"/>
      <c r="HOV1" s="314"/>
      <c r="HOW1" s="314"/>
      <c r="HOX1" s="314"/>
      <c r="HOY1" s="314"/>
      <c r="HOZ1" s="314"/>
      <c r="HPA1" s="314"/>
      <c r="HPB1" s="314"/>
      <c r="HPC1" s="314"/>
      <c r="HPD1" s="314"/>
      <c r="HPE1" s="314"/>
      <c r="HPF1" s="314"/>
      <c r="HPG1" s="314"/>
      <c r="HPH1" s="314"/>
      <c r="HPI1" s="314"/>
      <c r="HPJ1" s="314"/>
      <c r="HPK1" s="314"/>
      <c r="HPL1" s="314"/>
      <c r="HPM1" s="314"/>
      <c r="HPN1" s="314"/>
      <c r="HPO1" s="314"/>
      <c r="HPP1" s="314"/>
      <c r="HPQ1" s="314"/>
      <c r="HPR1" s="314"/>
      <c r="HPS1" s="314"/>
      <c r="HPT1" s="314"/>
      <c r="HPU1" s="314"/>
      <c r="HPV1" s="314"/>
      <c r="HPW1" s="314"/>
      <c r="HPX1" s="314"/>
      <c r="HPY1" s="314"/>
      <c r="HPZ1" s="314"/>
      <c r="HQA1" s="314"/>
      <c r="HQB1" s="314"/>
      <c r="HQC1" s="314"/>
      <c r="HQD1" s="314"/>
      <c r="HQE1" s="314"/>
      <c r="HQF1" s="314"/>
      <c r="HQG1" s="314"/>
      <c r="HQH1" s="314"/>
      <c r="HQI1" s="314"/>
      <c r="HQJ1" s="314"/>
      <c r="HQK1" s="314"/>
      <c r="HQL1" s="314"/>
      <c r="HQM1" s="314"/>
      <c r="HQN1" s="314"/>
      <c r="HQO1" s="314"/>
      <c r="HQP1" s="314"/>
      <c r="HQQ1" s="314"/>
      <c r="HQR1" s="314"/>
      <c r="HQS1" s="314"/>
      <c r="HQT1" s="314"/>
      <c r="HQU1" s="314"/>
      <c r="HQV1" s="314"/>
      <c r="HQW1" s="314"/>
      <c r="HQX1" s="314"/>
      <c r="HQY1" s="314"/>
      <c r="HQZ1" s="314"/>
      <c r="HRA1" s="314"/>
      <c r="HRB1" s="314"/>
      <c r="HRC1" s="314"/>
      <c r="HRD1" s="314"/>
      <c r="HRE1" s="314"/>
      <c r="HRF1" s="314"/>
      <c r="HRG1" s="314"/>
      <c r="HRH1" s="314"/>
      <c r="HRI1" s="314"/>
      <c r="HRJ1" s="314"/>
      <c r="HRK1" s="314"/>
      <c r="HRL1" s="314"/>
      <c r="HRM1" s="314"/>
      <c r="HRN1" s="314"/>
      <c r="HRO1" s="314"/>
      <c r="HRP1" s="314"/>
      <c r="HRQ1" s="314"/>
      <c r="HRR1" s="314"/>
      <c r="HRS1" s="314"/>
      <c r="HRT1" s="314"/>
      <c r="HRU1" s="314"/>
      <c r="HRV1" s="314"/>
      <c r="HRW1" s="314"/>
      <c r="HRX1" s="314"/>
      <c r="HRY1" s="314"/>
      <c r="HRZ1" s="314"/>
      <c r="HSA1" s="314"/>
      <c r="HSB1" s="314"/>
      <c r="HSC1" s="314"/>
      <c r="HSD1" s="314"/>
      <c r="HSE1" s="314"/>
      <c r="HSF1" s="314"/>
      <c r="HSG1" s="314"/>
      <c r="HSH1" s="314"/>
      <c r="HSI1" s="314"/>
      <c r="HSJ1" s="314"/>
      <c r="HSK1" s="314"/>
      <c r="HSL1" s="314"/>
      <c r="HSM1" s="314"/>
      <c r="HSN1" s="314"/>
      <c r="HSO1" s="314"/>
      <c r="HSP1" s="314"/>
      <c r="HSQ1" s="314"/>
      <c r="HSR1" s="314"/>
      <c r="HSS1" s="314"/>
      <c r="HST1" s="314"/>
      <c r="HSU1" s="314"/>
      <c r="HSV1" s="314"/>
      <c r="HSW1" s="314"/>
      <c r="HSX1" s="314"/>
      <c r="HSY1" s="314"/>
      <c r="HSZ1" s="314"/>
      <c r="HTA1" s="314"/>
      <c r="HTB1" s="314"/>
      <c r="HTC1" s="314"/>
      <c r="HTD1" s="314"/>
      <c r="HTE1" s="314"/>
      <c r="HTF1" s="314"/>
      <c r="HTG1" s="314"/>
      <c r="HTH1" s="314"/>
      <c r="HTI1" s="314"/>
      <c r="HTJ1" s="314"/>
      <c r="HTK1" s="314"/>
      <c r="HTL1" s="314"/>
      <c r="HTM1" s="314"/>
      <c r="HTN1" s="314"/>
      <c r="HTO1" s="314"/>
      <c r="HTP1" s="314"/>
      <c r="HTQ1" s="314"/>
      <c r="HTR1" s="314"/>
      <c r="HTS1" s="314"/>
      <c r="HTT1" s="314"/>
      <c r="HTU1" s="314"/>
      <c r="HTV1" s="314"/>
      <c r="HTW1" s="314"/>
      <c r="HTX1" s="314"/>
      <c r="HTY1" s="314"/>
      <c r="HTZ1" s="314"/>
      <c r="HUA1" s="314"/>
      <c r="HUB1" s="314"/>
      <c r="HUC1" s="314"/>
      <c r="HUD1" s="314"/>
      <c r="HUE1" s="314"/>
      <c r="HUF1" s="314"/>
      <c r="HUG1" s="314"/>
      <c r="HUH1" s="314"/>
      <c r="HUI1" s="314"/>
      <c r="HUJ1" s="314"/>
      <c r="HUK1" s="314"/>
      <c r="HUL1" s="314"/>
      <c r="HUM1" s="314"/>
      <c r="HUN1" s="314"/>
      <c r="HUO1" s="314"/>
      <c r="HUP1" s="314"/>
      <c r="HUQ1" s="314"/>
      <c r="HUR1" s="314"/>
      <c r="HUS1" s="314"/>
      <c r="HUT1" s="314"/>
      <c r="HUU1" s="314"/>
      <c r="HUV1" s="314"/>
      <c r="HUW1" s="314"/>
      <c r="HUX1" s="314"/>
      <c r="HUY1" s="314"/>
      <c r="HUZ1" s="314"/>
      <c r="HVA1" s="314"/>
      <c r="HVB1" s="314"/>
      <c r="HVC1" s="314"/>
      <c r="HVD1" s="314"/>
      <c r="HVE1" s="314"/>
      <c r="HVF1" s="314"/>
      <c r="HVG1" s="314"/>
      <c r="HVH1" s="314"/>
      <c r="HVI1" s="314"/>
      <c r="HVJ1" s="314"/>
      <c r="HVK1" s="314"/>
      <c r="HVL1" s="314"/>
      <c r="HVM1" s="314"/>
      <c r="HVN1" s="314"/>
      <c r="HVO1" s="314"/>
      <c r="HVP1" s="314"/>
      <c r="HVQ1" s="314"/>
      <c r="HVR1" s="314"/>
      <c r="HVS1" s="314"/>
      <c r="HVT1" s="314"/>
      <c r="HVU1" s="314"/>
      <c r="HVV1" s="314"/>
      <c r="HVW1" s="314"/>
      <c r="HVX1" s="314"/>
      <c r="HVY1" s="314"/>
      <c r="HVZ1" s="314"/>
      <c r="HWA1" s="314"/>
      <c r="HWB1" s="314"/>
      <c r="HWC1" s="314"/>
      <c r="HWD1" s="314"/>
      <c r="HWE1" s="314"/>
      <c r="HWF1" s="314"/>
      <c r="HWG1" s="314"/>
      <c r="HWH1" s="314"/>
      <c r="HWI1" s="314"/>
      <c r="HWJ1" s="314"/>
      <c r="HWK1" s="314"/>
      <c r="HWL1" s="314"/>
      <c r="HWM1" s="314"/>
      <c r="HWN1" s="314"/>
      <c r="HWO1" s="314"/>
      <c r="HWP1" s="314"/>
      <c r="HWQ1" s="314"/>
      <c r="HWR1" s="314"/>
      <c r="HWS1" s="314"/>
      <c r="HWT1" s="314"/>
      <c r="HWU1" s="314"/>
      <c r="HWV1" s="314"/>
      <c r="HWW1" s="314"/>
      <c r="HWX1" s="314"/>
      <c r="HWY1" s="314"/>
      <c r="HWZ1" s="314"/>
      <c r="HXA1" s="314"/>
      <c r="HXB1" s="314"/>
      <c r="HXC1" s="314"/>
      <c r="HXD1" s="314"/>
      <c r="HXE1" s="314"/>
      <c r="HXF1" s="314"/>
      <c r="HXG1" s="314"/>
      <c r="HXH1" s="314"/>
      <c r="HXI1" s="314"/>
      <c r="HXJ1" s="314"/>
      <c r="HXK1" s="314"/>
      <c r="HXL1" s="314"/>
      <c r="HXM1" s="314"/>
      <c r="HXN1" s="314"/>
      <c r="HXO1" s="314"/>
      <c r="HXP1" s="314"/>
      <c r="HXQ1" s="314"/>
      <c r="HXR1" s="314"/>
      <c r="HXS1" s="314"/>
      <c r="HXT1" s="314"/>
      <c r="HXU1" s="314"/>
      <c r="HXV1" s="314"/>
      <c r="HXW1" s="314"/>
      <c r="HXX1" s="314"/>
      <c r="HXY1" s="314"/>
      <c r="HXZ1" s="314"/>
      <c r="HYA1" s="314"/>
      <c r="HYB1" s="314"/>
      <c r="HYC1" s="314"/>
      <c r="HYD1" s="314"/>
      <c r="HYE1" s="314"/>
      <c r="HYF1" s="314"/>
      <c r="HYG1" s="314"/>
      <c r="HYH1" s="314"/>
      <c r="HYI1" s="314"/>
      <c r="HYJ1" s="314"/>
      <c r="HYK1" s="314"/>
      <c r="HYL1" s="314"/>
      <c r="HYM1" s="314"/>
      <c r="HYN1" s="314"/>
      <c r="HYO1" s="314"/>
      <c r="HYP1" s="314"/>
      <c r="HYQ1" s="314"/>
      <c r="HYR1" s="314"/>
      <c r="HYS1" s="314"/>
      <c r="HYT1" s="314"/>
      <c r="HYU1" s="314"/>
      <c r="HYV1" s="314"/>
      <c r="HYW1" s="314"/>
      <c r="HYX1" s="314"/>
      <c r="HYY1" s="314"/>
      <c r="HYZ1" s="314"/>
      <c r="HZA1" s="314"/>
      <c r="HZB1" s="314"/>
      <c r="HZC1" s="314"/>
      <c r="HZD1" s="314"/>
      <c r="HZE1" s="314"/>
      <c r="HZF1" s="314"/>
      <c r="HZG1" s="314"/>
      <c r="HZH1" s="314"/>
      <c r="HZI1" s="314"/>
      <c r="HZJ1" s="314"/>
      <c r="HZK1" s="314"/>
      <c r="HZL1" s="314"/>
      <c r="HZM1" s="314"/>
      <c r="HZN1" s="314"/>
      <c r="HZO1" s="314"/>
      <c r="HZP1" s="314"/>
      <c r="HZQ1" s="314"/>
      <c r="HZR1" s="314"/>
      <c r="HZS1" s="314"/>
      <c r="HZT1" s="314"/>
      <c r="HZU1" s="314"/>
      <c r="HZV1" s="314"/>
      <c r="HZW1" s="314"/>
      <c r="HZX1" s="314"/>
      <c r="HZY1" s="314"/>
      <c r="HZZ1" s="314"/>
      <c r="IAA1" s="314"/>
      <c r="IAB1" s="314"/>
      <c r="IAC1" s="314"/>
      <c r="IAD1" s="314"/>
      <c r="IAE1" s="314"/>
      <c r="IAF1" s="314"/>
      <c r="IAG1" s="314"/>
      <c r="IAH1" s="314"/>
      <c r="IAI1" s="314"/>
      <c r="IAJ1" s="314"/>
      <c r="IAK1" s="314"/>
      <c r="IAL1" s="314"/>
      <c r="IAM1" s="314"/>
      <c r="IAN1" s="314"/>
      <c r="IAO1" s="314"/>
      <c r="IAP1" s="314"/>
      <c r="IAQ1" s="314"/>
      <c r="IAR1" s="314"/>
      <c r="IAS1" s="314"/>
      <c r="IAT1" s="314"/>
      <c r="IAU1" s="314"/>
      <c r="IAV1" s="314"/>
      <c r="IAW1" s="314"/>
      <c r="IAX1" s="314"/>
      <c r="IAY1" s="314"/>
      <c r="IAZ1" s="314"/>
      <c r="IBA1" s="314"/>
      <c r="IBB1" s="314"/>
      <c r="IBC1" s="314"/>
      <c r="IBD1" s="314"/>
      <c r="IBE1" s="314"/>
      <c r="IBF1" s="314"/>
      <c r="IBG1" s="314"/>
      <c r="IBH1" s="314"/>
      <c r="IBI1" s="314"/>
      <c r="IBJ1" s="314"/>
      <c r="IBK1" s="314"/>
      <c r="IBL1" s="314"/>
      <c r="IBM1" s="314"/>
      <c r="IBN1" s="314"/>
      <c r="IBO1" s="314"/>
      <c r="IBP1" s="314"/>
      <c r="IBQ1" s="314"/>
      <c r="IBR1" s="314"/>
      <c r="IBS1" s="314"/>
      <c r="IBT1" s="314"/>
      <c r="IBU1" s="314"/>
      <c r="IBV1" s="314"/>
      <c r="IBW1" s="314"/>
      <c r="IBX1" s="314"/>
      <c r="IBY1" s="314"/>
      <c r="IBZ1" s="314"/>
      <c r="ICA1" s="314"/>
      <c r="ICB1" s="314"/>
      <c r="ICC1" s="314"/>
      <c r="ICD1" s="314"/>
      <c r="ICE1" s="314"/>
      <c r="ICF1" s="314"/>
      <c r="ICG1" s="314"/>
      <c r="ICH1" s="314"/>
      <c r="ICI1" s="314"/>
      <c r="ICJ1" s="314"/>
      <c r="ICK1" s="314"/>
      <c r="ICL1" s="314"/>
      <c r="ICM1" s="314"/>
      <c r="ICN1" s="314"/>
      <c r="ICO1" s="314"/>
      <c r="ICP1" s="314"/>
      <c r="ICQ1" s="314"/>
      <c r="ICR1" s="314"/>
      <c r="ICS1" s="314"/>
      <c r="ICT1" s="314"/>
      <c r="ICU1" s="314"/>
      <c r="ICV1" s="314"/>
      <c r="ICW1" s="314"/>
      <c r="ICX1" s="314"/>
      <c r="ICY1" s="314"/>
      <c r="ICZ1" s="314"/>
      <c r="IDA1" s="314"/>
      <c r="IDB1" s="314"/>
      <c r="IDC1" s="314"/>
      <c r="IDD1" s="314"/>
      <c r="IDE1" s="314"/>
      <c r="IDF1" s="314"/>
      <c r="IDG1" s="314"/>
      <c r="IDH1" s="314"/>
      <c r="IDI1" s="314"/>
      <c r="IDJ1" s="314"/>
      <c r="IDK1" s="314"/>
      <c r="IDL1" s="314"/>
      <c r="IDM1" s="314"/>
      <c r="IDN1" s="314"/>
      <c r="IDO1" s="314"/>
      <c r="IDP1" s="314"/>
      <c r="IDQ1" s="314"/>
      <c r="IDR1" s="314"/>
      <c r="IDS1" s="314"/>
      <c r="IDT1" s="314"/>
      <c r="IDU1" s="314"/>
      <c r="IDV1" s="314"/>
      <c r="IDW1" s="314"/>
      <c r="IDX1" s="314"/>
      <c r="IDY1" s="314"/>
      <c r="IDZ1" s="314"/>
      <c r="IEA1" s="314"/>
      <c r="IEB1" s="314"/>
      <c r="IEC1" s="314"/>
      <c r="IED1" s="314"/>
      <c r="IEE1" s="314"/>
      <c r="IEF1" s="314"/>
      <c r="IEG1" s="314"/>
      <c r="IEH1" s="314"/>
      <c r="IEI1" s="314"/>
      <c r="IEJ1" s="314"/>
      <c r="IEK1" s="314"/>
      <c r="IEL1" s="314"/>
      <c r="IEM1" s="314"/>
      <c r="IEN1" s="314"/>
      <c r="IEO1" s="314"/>
      <c r="IEP1" s="314"/>
      <c r="IEQ1" s="314"/>
      <c r="IER1" s="314"/>
      <c r="IES1" s="314"/>
      <c r="IET1" s="314"/>
      <c r="IEU1" s="314"/>
      <c r="IEV1" s="314"/>
      <c r="IEW1" s="314"/>
      <c r="IEX1" s="314"/>
      <c r="IEY1" s="314"/>
      <c r="IEZ1" s="314"/>
      <c r="IFA1" s="314"/>
      <c r="IFB1" s="314"/>
      <c r="IFC1" s="314"/>
      <c r="IFD1" s="314"/>
      <c r="IFE1" s="314"/>
      <c r="IFF1" s="314"/>
      <c r="IFG1" s="314"/>
      <c r="IFH1" s="314"/>
      <c r="IFI1" s="314"/>
      <c r="IFJ1" s="314"/>
      <c r="IFK1" s="314"/>
      <c r="IFL1" s="314"/>
      <c r="IFM1" s="314"/>
      <c r="IFN1" s="314"/>
      <c r="IFO1" s="314"/>
      <c r="IFP1" s="314"/>
      <c r="IFQ1" s="314"/>
      <c r="IFR1" s="314"/>
      <c r="IFS1" s="314"/>
      <c r="IFT1" s="314"/>
      <c r="IFU1" s="314"/>
      <c r="IFV1" s="314"/>
      <c r="IFW1" s="314"/>
      <c r="IFX1" s="314"/>
      <c r="IFY1" s="314"/>
      <c r="IFZ1" s="314"/>
      <c r="IGA1" s="314"/>
      <c r="IGB1" s="314"/>
      <c r="IGC1" s="314"/>
      <c r="IGD1" s="314"/>
      <c r="IGE1" s="314"/>
      <c r="IGF1" s="314"/>
      <c r="IGG1" s="314"/>
      <c r="IGH1" s="314"/>
      <c r="IGI1" s="314"/>
      <c r="IGJ1" s="314"/>
      <c r="IGK1" s="314"/>
      <c r="IGL1" s="314"/>
      <c r="IGM1" s="314"/>
      <c r="IGN1" s="314"/>
      <c r="IGO1" s="314"/>
      <c r="IGP1" s="314"/>
      <c r="IGQ1" s="314"/>
      <c r="IGR1" s="314"/>
      <c r="IGS1" s="314"/>
      <c r="IGT1" s="314"/>
      <c r="IGU1" s="314"/>
      <c r="IGV1" s="314"/>
      <c r="IGW1" s="314"/>
      <c r="IGX1" s="314"/>
      <c r="IGY1" s="314"/>
      <c r="IGZ1" s="314"/>
      <c r="IHA1" s="314"/>
      <c r="IHB1" s="314"/>
      <c r="IHC1" s="314"/>
      <c r="IHD1" s="314"/>
      <c r="IHE1" s="314"/>
      <c r="IHF1" s="314"/>
      <c r="IHG1" s="314"/>
      <c r="IHH1" s="314"/>
      <c r="IHI1" s="314"/>
      <c r="IHJ1" s="314"/>
      <c r="IHK1" s="314"/>
      <c r="IHL1" s="314"/>
      <c r="IHM1" s="314"/>
      <c r="IHN1" s="314"/>
      <c r="IHO1" s="314"/>
      <c r="IHP1" s="314"/>
      <c r="IHQ1" s="314"/>
      <c r="IHR1" s="314"/>
      <c r="IHS1" s="314"/>
      <c r="IHT1" s="314"/>
      <c r="IHU1" s="314"/>
      <c r="IHV1" s="314"/>
      <c r="IHW1" s="314"/>
      <c r="IHX1" s="314"/>
      <c r="IHY1" s="314"/>
      <c r="IHZ1" s="314"/>
      <c r="IIA1" s="314"/>
      <c r="IIB1" s="314"/>
      <c r="IIC1" s="314"/>
      <c r="IID1" s="314"/>
      <c r="IIE1" s="314"/>
      <c r="IIF1" s="314"/>
      <c r="IIG1" s="314"/>
      <c r="IIH1" s="314"/>
      <c r="III1" s="314"/>
      <c r="IIJ1" s="314"/>
      <c r="IIK1" s="314"/>
      <c r="IIL1" s="314"/>
      <c r="IIM1" s="314"/>
      <c r="IIN1" s="314"/>
      <c r="IIO1" s="314"/>
      <c r="IIP1" s="314"/>
      <c r="IIQ1" s="314"/>
      <c r="IIR1" s="314"/>
      <c r="IIS1" s="314"/>
      <c r="IIT1" s="314"/>
      <c r="IIU1" s="314"/>
      <c r="IIV1" s="314"/>
      <c r="IIW1" s="314"/>
      <c r="IIX1" s="314"/>
      <c r="IIY1" s="314"/>
      <c r="IIZ1" s="314"/>
      <c r="IJA1" s="314"/>
      <c r="IJB1" s="314"/>
      <c r="IJC1" s="314"/>
      <c r="IJD1" s="314"/>
      <c r="IJE1" s="314"/>
      <c r="IJF1" s="314"/>
      <c r="IJG1" s="314"/>
      <c r="IJH1" s="314"/>
      <c r="IJI1" s="314"/>
      <c r="IJJ1" s="314"/>
      <c r="IJK1" s="314"/>
      <c r="IJL1" s="314"/>
      <c r="IJM1" s="314"/>
      <c r="IJN1" s="314"/>
      <c r="IJO1" s="314"/>
      <c r="IJP1" s="314"/>
      <c r="IJQ1" s="314"/>
      <c r="IJR1" s="314"/>
      <c r="IJS1" s="314"/>
      <c r="IJT1" s="314"/>
      <c r="IJU1" s="314"/>
      <c r="IJV1" s="314"/>
      <c r="IJW1" s="314"/>
      <c r="IJX1" s="314"/>
      <c r="IJY1" s="314"/>
      <c r="IJZ1" s="314"/>
      <c r="IKA1" s="314"/>
      <c r="IKB1" s="314"/>
      <c r="IKC1" s="314"/>
      <c r="IKD1" s="314"/>
      <c r="IKE1" s="314"/>
      <c r="IKF1" s="314"/>
      <c r="IKG1" s="314"/>
      <c r="IKH1" s="314"/>
      <c r="IKI1" s="314"/>
      <c r="IKJ1" s="314"/>
      <c r="IKK1" s="314"/>
      <c r="IKL1" s="314"/>
      <c r="IKM1" s="314"/>
      <c r="IKN1" s="314"/>
      <c r="IKO1" s="314"/>
      <c r="IKP1" s="314"/>
      <c r="IKQ1" s="314"/>
      <c r="IKR1" s="314"/>
      <c r="IKS1" s="314"/>
      <c r="IKT1" s="314"/>
      <c r="IKU1" s="314"/>
      <c r="IKV1" s="314"/>
      <c r="IKW1" s="314"/>
      <c r="IKX1" s="314"/>
      <c r="IKY1" s="314"/>
      <c r="IKZ1" s="314"/>
      <c r="ILA1" s="314"/>
      <c r="ILB1" s="314"/>
      <c r="ILC1" s="314"/>
      <c r="ILD1" s="314"/>
      <c r="ILE1" s="314"/>
      <c r="ILF1" s="314"/>
      <c r="ILG1" s="314"/>
      <c r="ILH1" s="314"/>
      <c r="ILI1" s="314"/>
      <c r="ILJ1" s="314"/>
      <c r="ILK1" s="314"/>
      <c r="ILL1" s="314"/>
      <c r="ILM1" s="314"/>
      <c r="ILN1" s="314"/>
      <c r="ILO1" s="314"/>
      <c r="ILP1" s="314"/>
      <c r="ILQ1" s="314"/>
      <c r="ILR1" s="314"/>
      <c r="ILS1" s="314"/>
      <c r="ILT1" s="314"/>
      <c r="ILU1" s="314"/>
      <c r="ILV1" s="314"/>
      <c r="ILW1" s="314"/>
      <c r="ILX1" s="314"/>
      <c r="ILY1" s="314"/>
      <c r="ILZ1" s="314"/>
      <c r="IMA1" s="314"/>
      <c r="IMB1" s="314"/>
      <c r="IMC1" s="314"/>
      <c r="IMD1" s="314"/>
      <c r="IME1" s="314"/>
      <c r="IMF1" s="314"/>
      <c r="IMG1" s="314"/>
      <c r="IMH1" s="314"/>
      <c r="IMI1" s="314"/>
      <c r="IMJ1" s="314"/>
      <c r="IMK1" s="314"/>
      <c r="IML1" s="314"/>
      <c r="IMM1" s="314"/>
      <c r="IMN1" s="314"/>
      <c r="IMO1" s="314"/>
      <c r="IMP1" s="314"/>
      <c r="IMQ1" s="314"/>
      <c r="IMR1" s="314"/>
      <c r="IMS1" s="314"/>
      <c r="IMT1" s="314"/>
      <c r="IMU1" s="314"/>
      <c r="IMV1" s="314"/>
      <c r="IMW1" s="314"/>
      <c r="IMX1" s="314"/>
      <c r="IMY1" s="314"/>
      <c r="IMZ1" s="314"/>
      <c r="INA1" s="314"/>
      <c r="INB1" s="314"/>
      <c r="INC1" s="314"/>
      <c r="IND1" s="314"/>
      <c r="INE1" s="314"/>
      <c r="INF1" s="314"/>
      <c r="ING1" s="314"/>
      <c r="INH1" s="314"/>
      <c r="INI1" s="314"/>
      <c r="INJ1" s="314"/>
      <c r="INK1" s="314"/>
      <c r="INL1" s="314"/>
      <c r="INM1" s="314"/>
      <c r="INN1" s="314"/>
      <c r="INO1" s="314"/>
      <c r="INP1" s="314"/>
      <c r="INQ1" s="314"/>
      <c r="INR1" s="314"/>
      <c r="INS1" s="314"/>
      <c r="INT1" s="314"/>
      <c r="INU1" s="314"/>
      <c r="INV1" s="314"/>
      <c r="INW1" s="314"/>
      <c r="INX1" s="314"/>
      <c r="INY1" s="314"/>
      <c r="INZ1" s="314"/>
      <c r="IOA1" s="314"/>
      <c r="IOB1" s="314"/>
      <c r="IOC1" s="314"/>
      <c r="IOD1" s="314"/>
      <c r="IOE1" s="314"/>
      <c r="IOF1" s="314"/>
      <c r="IOG1" s="314"/>
      <c r="IOH1" s="314"/>
      <c r="IOI1" s="314"/>
      <c r="IOJ1" s="314"/>
      <c r="IOK1" s="314"/>
      <c r="IOL1" s="314"/>
      <c r="IOM1" s="314"/>
      <c r="ION1" s="314"/>
      <c r="IOO1" s="314"/>
      <c r="IOP1" s="314"/>
      <c r="IOQ1" s="314"/>
      <c r="IOR1" s="314"/>
      <c r="IOS1" s="314"/>
      <c r="IOT1" s="314"/>
      <c r="IOU1" s="314"/>
      <c r="IOV1" s="314"/>
      <c r="IOW1" s="314"/>
      <c r="IOX1" s="314"/>
      <c r="IOY1" s="314"/>
      <c r="IOZ1" s="314"/>
      <c r="IPA1" s="314"/>
      <c r="IPB1" s="314"/>
      <c r="IPC1" s="314"/>
      <c r="IPD1" s="314"/>
      <c r="IPE1" s="314"/>
      <c r="IPF1" s="314"/>
      <c r="IPG1" s="314"/>
      <c r="IPH1" s="314"/>
      <c r="IPI1" s="314"/>
      <c r="IPJ1" s="314"/>
      <c r="IPK1" s="314"/>
      <c r="IPL1" s="314"/>
      <c r="IPM1" s="314"/>
      <c r="IPN1" s="314"/>
      <c r="IPO1" s="314"/>
      <c r="IPP1" s="314"/>
      <c r="IPQ1" s="314"/>
      <c r="IPR1" s="314"/>
      <c r="IPS1" s="314"/>
      <c r="IPT1" s="314"/>
      <c r="IPU1" s="314"/>
      <c r="IPV1" s="314"/>
      <c r="IPW1" s="314"/>
      <c r="IPX1" s="314"/>
      <c r="IPY1" s="314"/>
      <c r="IPZ1" s="314"/>
      <c r="IQA1" s="314"/>
      <c r="IQB1" s="314"/>
      <c r="IQC1" s="314"/>
      <c r="IQD1" s="314"/>
      <c r="IQE1" s="314"/>
      <c r="IQF1" s="314"/>
      <c r="IQG1" s="314"/>
      <c r="IQH1" s="314"/>
      <c r="IQI1" s="314"/>
      <c r="IQJ1" s="314"/>
      <c r="IQK1" s="314"/>
      <c r="IQL1" s="314"/>
      <c r="IQM1" s="314"/>
      <c r="IQN1" s="314"/>
      <c r="IQO1" s="314"/>
      <c r="IQP1" s="314"/>
      <c r="IQQ1" s="314"/>
      <c r="IQR1" s="314"/>
      <c r="IQS1" s="314"/>
      <c r="IQT1" s="314"/>
      <c r="IQU1" s="314"/>
      <c r="IQV1" s="314"/>
      <c r="IQW1" s="314"/>
      <c r="IQX1" s="314"/>
      <c r="IQY1" s="314"/>
      <c r="IQZ1" s="314"/>
      <c r="IRA1" s="314"/>
      <c r="IRB1" s="314"/>
      <c r="IRC1" s="314"/>
      <c r="IRD1" s="314"/>
      <c r="IRE1" s="314"/>
      <c r="IRF1" s="314"/>
      <c r="IRG1" s="314"/>
      <c r="IRH1" s="314"/>
      <c r="IRI1" s="314"/>
      <c r="IRJ1" s="314"/>
      <c r="IRK1" s="314"/>
      <c r="IRL1" s="314"/>
      <c r="IRM1" s="314"/>
      <c r="IRN1" s="314"/>
      <c r="IRO1" s="314"/>
      <c r="IRP1" s="314"/>
      <c r="IRQ1" s="314"/>
      <c r="IRR1" s="314"/>
      <c r="IRS1" s="314"/>
      <c r="IRT1" s="314"/>
      <c r="IRU1" s="314"/>
      <c r="IRV1" s="314"/>
      <c r="IRW1" s="314"/>
      <c r="IRX1" s="314"/>
      <c r="IRY1" s="314"/>
      <c r="IRZ1" s="314"/>
      <c r="ISA1" s="314"/>
      <c r="ISB1" s="314"/>
      <c r="ISC1" s="314"/>
      <c r="ISD1" s="314"/>
      <c r="ISE1" s="314"/>
      <c r="ISF1" s="314"/>
      <c r="ISG1" s="314"/>
      <c r="ISH1" s="314"/>
      <c r="ISI1" s="314"/>
      <c r="ISJ1" s="314"/>
      <c r="ISK1" s="314"/>
      <c r="ISL1" s="314"/>
      <c r="ISM1" s="314"/>
      <c r="ISN1" s="314"/>
      <c r="ISO1" s="314"/>
      <c r="ISP1" s="314"/>
      <c r="ISQ1" s="314"/>
      <c r="ISR1" s="314"/>
      <c r="ISS1" s="314"/>
      <c r="IST1" s="314"/>
      <c r="ISU1" s="314"/>
      <c r="ISV1" s="314"/>
      <c r="ISW1" s="314"/>
      <c r="ISX1" s="314"/>
      <c r="ISY1" s="314"/>
      <c r="ISZ1" s="314"/>
      <c r="ITA1" s="314"/>
      <c r="ITB1" s="314"/>
      <c r="ITC1" s="314"/>
      <c r="ITD1" s="314"/>
      <c r="ITE1" s="314"/>
      <c r="ITF1" s="314"/>
      <c r="ITG1" s="314"/>
      <c r="ITH1" s="314"/>
      <c r="ITI1" s="314"/>
      <c r="ITJ1" s="314"/>
      <c r="ITK1" s="314"/>
      <c r="ITL1" s="314"/>
      <c r="ITM1" s="314"/>
      <c r="ITN1" s="314"/>
      <c r="ITO1" s="314"/>
      <c r="ITP1" s="314"/>
      <c r="ITQ1" s="314"/>
      <c r="ITR1" s="314"/>
      <c r="ITS1" s="314"/>
      <c r="ITT1" s="314"/>
      <c r="ITU1" s="314"/>
      <c r="ITV1" s="314"/>
      <c r="ITW1" s="314"/>
      <c r="ITX1" s="314"/>
      <c r="ITY1" s="314"/>
      <c r="ITZ1" s="314"/>
      <c r="IUA1" s="314"/>
      <c r="IUB1" s="314"/>
      <c r="IUC1" s="314"/>
      <c r="IUD1" s="314"/>
      <c r="IUE1" s="314"/>
      <c r="IUF1" s="314"/>
      <c r="IUG1" s="314"/>
      <c r="IUH1" s="314"/>
      <c r="IUI1" s="314"/>
      <c r="IUJ1" s="314"/>
      <c r="IUK1" s="314"/>
      <c r="IUL1" s="314"/>
      <c r="IUM1" s="314"/>
      <c r="IUN1" s="314"/>
      <c r="IUO1" s="314"/>
      <c r="IUP1" s="314"/>
      <c r="IUQ1" s="314"/>
      <c r="IUR1" s="314"/>
      <c r="IUS1" s="314"/>
      <c r="IUT1" s="314"/>
      <c r="IUU1" s="314"/>
      <c r="IUV1" s="314"/>
      <c r="IUW1" s="314"/>
      <c r="IUX1" s="314"/>
      <c r="IUY1" s="314"/>
      <c r="IUZ1" s="314"/>
      <c r="IVA1" s="314"/>
      <c r="IVB1" s="314"/>
      <c r="IVC1" s="314"/>
      <c r="IVD1" s="314"/>
      <c r="IVE1" s="314"/>
      <c r="IVF1" s="314"/>
      <c r="IVG1" s="314"/>
      <c r="IVH1" s="314"/>
      <c r="IVI1" s="314"/>
      <c r="IVJ1" s="314"/>
      <c r="IVK1" s="314"/>
      <c r="IVL1" s="314"/>
      <c r="IVM1" s="314"/>
      <c r="IVN1" s="314"/>
      <c r="IVO1" s="314"/>
      <c r="IVP1" s="314"/>
      <c r="IVQ1" s="314"/>
      <c r="IVR1" s="314"/>
      <c r="IVS1" s="314"/>
      <c r="IVT1" s="314"/>
      <c r="IVU1" s="314"/>
      <c r="IVV1" s="314"/>
      <c r="IVW1" s="314"/>
      <c r="IVX1" s="314"/>
      <c r="IVY1" s="314"/>
      <c r="IVZ1" s="314"/>
      <c r="IWA1" s="314"/>
      <c r="IWB1" s="314"/>
      <c r="IWC1" s="314"/>
      <c r="IWD1" s="314"/>
      <c r="IWE1" s="314"/>
      <c r="IWF1" s="314"/>
      <c r="IWG1" s="314"/>
      <c r="IWH1" s="314"/>
      <c r="IWI1" s="314"/>
      <c r="IWJ1" s="314"/>
      <c r="IWK1" s="314"/>
      <c r="IWL1" s="314"/>
      <c r="IWM1" s="314"/>
      <c r="IWN1" s="314"/>
      <c r="IWO1" s="314"/>
      <c r="IWP1" s="314"/>
      <c r="IWQ1" s="314"/>
      <c r="IWR1" s="314"/>
      <c r="IWS1" s="314"/>
      <c r="IWT1" s="314"/>
      <c r="IWU1" s="314"/>
      <c r="IWV1" s="314"/>
      <c r="IWW1" s="314"/>
      <c r="IWX1" s="314"/>
      <c r="IWY1" s="314"/>
      <c r="IWZ1" s="314"/>
      <c r="IXA1" s="314"/>
      <c r="IXB1" s="314"/>
      <c r="IXC1" s="314"/>
      <c r="IXD1" s="314"/>
      <c r="IXE1" s="314"/>
      <c r="IXF1" s="314"/>
      <c r="IXG1" s="314"/>
      <c r="IXH1" s="314"/>
      <c r="IXI1" s="314"/>
      <c r="IXJ1" s="314"/>
      <c r="IXK1" s="314"/>
      <c r="IXL1" s="314"/>
      <c r="IXM1" s="314"/>
      <c r="IXN1" s="314"/>
      <c r="IXO1" s="314"/>
      <c r="IXP1" s="314"/>
      <c r="IXQ1" s="314"/>
      <c r="IXR1" s="314"/>
      <c r="IXS1" s="314"/>
      <c r="IXT1" s="314"/>
      <c r="IXU1" s="314"/>
      <c r="IXV1" s="314"/>
      <c r="IXW1" s="314"/>
      <c r="IXX1" s="314"/>
      <c r="IXY1" s="314"/>
      <c r="IXZ1" s="314"/>
      <c r="IYA1" s="314"/>
      <c r="IYB1" s="314"/>
      <c r="IYC1" s="314"/>
      <c r="IYD1" s="314"/>
      <c r="IYE1" s="314"/>
      <c r="IYF1" s="314"/>
      <c r="IYG1" s="314"/>
      <c r="IYH1" s="314"/>
      <c r="IYI1" s="314"/>
      <c r="IYJ1" s="314"/>
      <c r="IYK1" s="314"/>
      <c r="IYL1" s="314"/>
      <c r="IYM1" s="314"/>
      <c r="IYN1" s="314"/>
      <c r="IYO1" s="314"/>
      <c r="IYP1" s="314"/>
      <c r="IYQ1" s="314"/>
      <c r="IYR1" s="314"/>
      <c r="IYS1" s="314"/>
      <c r="IYT1" s="314"/>
      <c r="IYU1" s="314"/>
      <c r="IYV1" s="314"/>
      <c r="IYW1" s="314"/>
      <c r="IYX1" s="314"/>
      <c r="IYY1" s="314"/>
      <c r="IYZ1" s="314"/>
      <c r="IZA1" s="314"/>
      <c r="IZB1" s="314"/>
      <c r="IZC1" s="314"/>
      <c r="IZD1" s="314"/>
      <c r="IZE1" s="314"/>
      <c r="IZF1" s="314"/>
      <c r="IZG1" s="314"/>
      <c r="IZH1" s="314"/>
      <c r="IZI1" s="314"/>
      <c r="IZJ1" s="314"/>
      <c r="IZK1" s="314"/>
      <c r="IZL1" s="314"/>
      <c r="IZM1" s="314"/>
      <c r="IZN1" s="314"/>
      <c r="IZO1" s="314"/>
      <c r="IZP1" s="314"/>
      <c r="IZQ1" s="314"/>
      <c r="IZR1" s="314"/>
      <c r="IZS1" s="314"/>
      <c r="IZT1" s="314"/>
      <c r="IZU1" s="314"/>
      <c r="IZV1" s="314"/>
      <c r="IZW1" s="314"/>
      <c r="IZX1" s="314"/>
      <c r="IZY1" s="314"/>
      <c r="IZZ1" s="314"/>
      <c r="JAA1" s="314"/>
      <c r="JAB1" s="314"/>
      <c r="JAC1" s="314"/>
      <c r="JAD1" s="314"/>
      <c r="JAE1" s="314"/>
      <c r="JAF1" s="314"/>
      <c r="JAG1" s="314"/>
      <c r="JAH1" s="314"/>
      <c r="JAI1" s="314"/>
      <c r="JAJ1" s="314"/>
      <c r="JAK1" s="314"/>
      <c r="JAL1" s="314"/>
      <c r="JAM1" s="314"/>
      <c r="JAN1" s="314"/>
      <c r="JAO1" s="314"/>
      <c r="JAP1" s="314"/>
      <c r="JAQ1" s="314"/>
      <c r="JAR1" s="314"/>
      <c r="JAS1" s="314"/>
      <c r="JAT1" s="314"/>
      <c r="JAU1" s="314"/>
      <c r="JAV1" s="314"/>
      <c r="JAW1" s="314"/>
      <c r="JAX1" s="314"/>
      <c r="JAY1" s="314"/>
      <c r="JAZ1" s="314"/>
      <c r="JBA1" s="314"/>
      <c r="JBB1" s="314"/>
      <c r="JBC1" s="314"/>
      <c r="JBD1" s="314"/>
      <c r="JBE1" s="314"/>
      <c r="JBF1" s="314"/>
      <c r="JBG1" s="314"/>
      <c r="JBH1" s="314"/>
      <c r="JBI1" s="314"/>
      <c r="JBJ1" s="314"/>
      <c r="JBK1" s="314"/>
      <c r="JBL1" s="314"/>
      <c r="JBM1" s="314"/>
      <c r="JBN1" s="314"/>
      <c r="JBO1" s="314"/>
      <c r="JBP1" s="314"/>
      <c r="JBQ1" s="314"/>
      <c r="JBR1" s="314"/>
      <c r="JBS1" s="314"/>
      <c r="JBT1" s="314"/>
      <c r="JBU1" s="314"/>
      <c r="JBV1" s="314"/>
      <c r="JBW1" s="314"/>
      <c r="JBX1" s="314"/>
      <c r="JBY1" s="314"/>
      <c r="JBZ1" s="314"/>
      <c r="JCA1" s="314"/>
      <c r="JCB1" s="314"/>
      <c r="JCC1" s="314"/>
      <c r="JCD1" s="314"/>
      <c r="JCE1" s="314"/>
      <c r="JCF1" s="314"/>
      <c r="JCG1" s="314"/>
      <c r="JCH1" s="314"/>
      <c r="JCI1" s="314"/>
      <c r="JCJ1" s="314"/>
      <c r="JCK1" s="314"/>
      <c r="JCL1" s="314"/>
      <c r="JCM1" s="314"/>
      <c r="JCN1" s="314"/>
      <c r="JCO1" s="314"/>
      <c r="JCP1" s="314"/>
      <c r="JCQ1" s="314"/>
      <c r="JCR1" s="314"/>
      <c r="JCS1" s="314"/>
      <c r="JCT1" s="314"/>
      <c r="JCU1" s="314"/>
      <c r="JCV1" s="314"/>
      <c r="JCW1" s="314"/>
      <c r="JCX1" s="314"/>
      <c r="JCY1" s="314"/>
      <c r="JCZ1" s="314"/>
      <c r="JDA1" s="314"/>
      <c r="JDB1" s="314"/>
      <c r="JDC1" s="314"/>
      <c r="JDD1" s="314"/>
      <c r="JDE1" s="314"/>
      <c r="JDF1" s="314"/>
      <c r="JDG1" s="314"/>
      <c r="JDH1" s="314"/>
      <c r="JDI1" s="314"/>
      <c r="JDJ1" s="314"/>
      <c r="JDK1" s="314"/>
      <c r="JDL1" s="314"/>
      <c r="JDM1" s="314"/>
      <c r="JDN1" s="314"/>
      <c r="JDO1" s="314"/>
      <c r="JDP1" s="314"/>
      <c r="JDQ1" s="314"/>
      <c r="JDR1" s="314"/>
      <c r="JDS1" s="314"/>
      <c r="JDT1" s="314"/>
      <c r="JDU1" s="314"/>
      <c r="JDV1" s="314"/>
      <c r="JDW1" s="314"/>
      <c r="JDX1" s="314"/>
      <c r="JDY1" s="314"/>
      <c r="JDZ1" s="314"/>
      <c r="JEA1" s="314"/>
      <c r="JEB1" s="314"/>
      <c r="JEC1" s="314"/>
      <c r="JED1" s="314"/>
      <c r="JEE1" s="314"/>
      <c r="JEF1" s="314"/>
      <c r="JEG1" s="314"/>
      <c r="JEH1" s="314"/>
      <c r="JEI1" s="314"/>
      <c r="JEJ1" s="314"/>
      <c r="JEK1" s="314"/>
      <c r="JEL1" s="314"/>
      <c r="JEM1" s="314"/>
      <c r="JEN1" s="314"/>
      <c r="JEO1" s="314"/>
      <c r="JEP1" s="314"/>
      <c r="JEQ1" s="314"/>
      <c r="JER1" s="314"/>
      <c r="JES1" s="314"/>
      <c r="JET1" s="314"/>
      <c r="JEU1" s="314"/>
      <c r="JEV1" s="314"/>
      <c r="JEW1" s="314"/>
      <c r="JEX1" s="314"/>
      <c r="JEY1" s="314"/>
      <c r="JEZ1" s="314"/>
      <c r="JFA1" s="314"/>
      <c r="JFB1" s="314"/>
      <c r="JFC1" s="314"/>
      <c r="JFD1" s="314"/>
      <c r="JFE1" s="314"/>
      <c r="JFF1" s="314"/>
      <c r="JFG1" s="314"/>
      <c r="JFH1" s="314"/>
      <c r="JFI1" s="314"/>
      <c r="JFJ1" s="314"/>
      <c r="JFK1" s="314"/>
      <c r="JFL1" s="314"/>
      <c r="JFM1" s="314"/>
      <c r="JFN1" s="314"/>
      <c r="JFO1" s="314"/>
      <c r="JFP1" s="314"/>
      <c r="JFQ1" s="314"/>
      <c r="JFR1" s="314"/>
      <c r="JFS1" s="314"/>
      <c r="JFT1" s="314"/>
      <c r="JFU1" s="314"/>
      <c r="JFV1" s="314"/>
      <c r="JFW1" s="314"/>
      <c r="JFX1" s="314"/>
      <c r="JFY1" s="314"/>
      <c r="JFZ1" s="314"/>
      <c r="JGA1" s="314"/>
      <c r="JGB1" s="314"/>
      <c r="JGC1" s="314"/>
      <c r="JGD1" s="314"/>
      <c r="JGE1" s="314"/>
      <c r="JGF1" s="314"/>
      <c r="JGG1" s="314"/>
      <c r="JGH1" s="314"/>
      <c r="JGI1" s="314"/>
      <c r="JGJ1" s="314"/>
      <c r="JGK1" s="314"/>
      <c r="JGL1" s="314"/>
      <c r="JGM1" s="314"/>
      <c r="JGN1" s="314"/>
      <c r="JGO1" s="314"/>
      <c r="JGP1" s="314"/>
      <c r="JGQ1" s="314"/>
      <c r="JGR1" s="314"/>
      <c r="JGS1" s="314"/>
      <c r="JGT1" s="314"/>
      <c r="JGU1" s="314"/>
      <c r="JGV1" s="314"/>
      <c r="JGW1" s="314"/>
      <c r="JGX1" s="314"/>
      <c r="JGY1" s="314"/>
      <c r="JGZ1" s="314"/>
      <c r="JHA1" s="314"/>
      <c r="JHB1" s="314"/>
      <c r="JHC1" s="314"/>
      <c r="JHD1" s="314"/>
      <c r="JHE1" s="314"/>
      <c r="JHF1" s="314"/>
      <c r="JHG1" s="314"/>
      <c r="JHH1" s="314"/>
      <c r="JHI1" s="314"/>
      <c r="JHJ1" s="314"/>
      <c r="JHK1" s="314"/>
      <c r="JHL1" s="314"/>
      <c r="JHM1" s="314"/>
      <c r="JHN1" s="314"/>
      <c r="JHO1" s="314"/>
      <c r="JHP1" s="314"/>
      <c r="JHQ1" s="314"/>
      <c r="JHR1" s="314"/>
      <c r="JHS1" s="314"/>
      <c r="JHT1" s="314"/>
      <c r="JHU1" s="314"/>
      <c r="JHV1" s="314"/>
      <c r="JHW1" s="314"/>
      <c r="JHX1" s="314"/>
      <c r="JHY1" s="314"/>
      <c r="JHZ1" s="314"/>
      <c r="JIA1" s="314"/>
      <c r="JIB1" s="314"/>
      <c r="JIC1" s="314"/>
      <c r="JID1" s="314"/>
      <c r="JIE1" s="314"/>
      <c r="JIF1" s="314"/>
      <c r="JIG1" s="314"/>
      <c r="JIH1" s="314"/>
      <c r="JII1" s="314"/>
      <c r="JIJ1" s="314"/>
      <c r="JIK1" s="314"/>
      <c r="JIL1" s="314"/>
      <c r="JIM1" s="314"/>
      <c r="JIN1" s="314"/>
      <c r="JIO1" s="314"/>
      <c r="JIP1" s="314"/>
      <c r="JIQ1" s="314"/>
      <c r="JIR1" s="314"/>
      <c r="JIS1" s="314"/>
      <c r="JIT1" s="314"/>
      <c r="JIU1" s="314"/>
      <c r="JIV1" s="314"/>
      <c r="JIW1" s="314"/>
      <c r="JIX1" s="314"/>
      <c r="JIY1" s="314"/>
      <c r="JIZ1" s="314"/>
      <c r="JJA1" s="314"/>
      <c r="JJB1" s="314"/>
      <c r="JJC1" s="314"/>
      <c r="JJD1" s="314"/>
      <c r="JJE1" s="314"/>
      <c r="JJF1" s="314"/>
      <c r="JJG1" s="314"/>
      <c r="JJH1" s="314"/>
      <c r="JJI1" s="314"/>
      <c r="JJJ1" s="314"/>
      <c r="JJK1" s="314"/>
      <c r="JJL1" s="314"/>
      <c r="JJM1" s="314"/>
      <c r="JJN1" s="314"/>
      <c r="JJO1" s="314"/>
      <c r="JJP1" s="314"/>
      <c r="JJQ1" s="314"/>
      <c r="JJR1" s="314"/>
      <c r="JJS1" s="314"/>
      <c r="JJT1" s="314"/>
      <c r="JJU1" s="314"/>
      <c r="JJV1" s="314"/>
      <c r="JJW1" s="314"/>
      <c r="JJX1" s="314"/>
      <c r="JJY1" s="314"/>
      <c r="JJZ1" s="314"/>
      <c r="JKA1" s="314"/>
      <c r="JKB1" s="314"/>
      <c r="JKC1" s="314"/>
      <c r="JKD1" s="314"/>
      <c r="JKE1" s="314"/>
      <c r="JKF1" s="314"/>
      <c r="JKG1" s="314"/>
      <c r="JKH1" s="314"/>
      <c r="JKI1" s="314"/>
      <c r="JKJ1" s="314"/>
      <c r="JKK1" s="314"/>
      <c r="JKL1" s="314"/>
      <c r="JKM1" s="314"/>
      <c r="JKN1" s="314"/>
      <c r="JKO1" s="314"/>
      <c r="JKP1" s="314"/>
      <c r="JKQ1" s="314"/>
      <c r="JKR1" s="314"/>
      <c r="JKS1" s="314"/>
      <c r="JKT1" s="314"/>
      <c r="JKU1" s="314"/>
      <c r="JKV1" s="314"/>
      <c r="JKW1" s="314"/>
      <c r="JKX1" s="314"/>
      <c r="JKY1" s="314"/>
      <c r="JKZ1" s="314"/>
      <c r="JLA1" s="314"/>
      <c r="JLB1" s="314"/>
      <c r="JLC1" s="314"/>
      <c r="JLD1" s="314"/>
      <c r="JLE1" s="314"/>
      <c r="JLF1" s="314"/>
      <c r="JLG1" s="314"/>
      <c r="JLH1" s="314"/>
      <c r="JLI1" s="314"/>
      <c r="JLJ1" s="314"/>
      <c r="JLK1" s="314"/>
      <c r="JLL1" s="314"/>
      <c r="JLM1" s="314"/>
      <c r="JLN1" s="314"/>
      <c r="JLO1" s="314"/>
      <c r="JLP1" s="314"/>
      <c r="JLQ1" s="314"/>
      <c r="JLR1" s="314"/>
      <c r="JLS1" s="314"/>
      <c r="JLT1" s="314"/>
      <c r="JLU1" s="314"/>
      <c r="JLV1" s="314"/>
      <c r="JLW1" s="314"/>
      <c r="JLX1" s="314"/>
      <c r="JLY1" s="314"/>
      <c r="JLZ1" s="314"/>
      <c r="JMA1" s="314"/>
      <c r="JMB1" s="314"/>
      <c r="JMC1" s="314"/>
      <c r="JMD1" s="314"/>
      <c r="JME1" s="314"/>
      <c r="JMF1" s="314"/>
      <c r="JMG1" s="314"/>
      <c r="JMH1" s="314"/>
      <c r="JMI1" s="314"/>
      <c r="JMJ1" s="314"/>
      <c r="JMK1" s="314"/>
      <c r="JML1" s="314"/>
      <c r="JMM1" s="314"/>
      <c r="JMN1" s="314"/>
      <c r="JMO1" s="314"/>
      <c r="JMP1" s="314"/>
      <c r="JMQ1" s="314"/>
      <c r="JMR1" s="314"/>
      <c r="JMS1" s="314"/>
      <c r="JMT1" s="314"/>
      <c r="JMU1" s="314"/>
      <c r="JMV1" s="314"/>
      <c r="JMW1" s="314"/>
      <c r="JMX1" s="314"/>
      <c r="JMY1" s="314"/>
      <c r="JMZ1" s="314"/>
      <c r="JNA1" s="314"/>
      <c r="JNB1" s="314"/>
      <c r="JNC1" s="314"/>
      <c r="JND1" s="314"/>
      <c r="JNE1" s="314"/>
      <c r="JNF1" s="314"/>
      <c r="JNG1" s="314"/>
      <c r="JNH1" s="314"/>
      <c r="JNI1" s="314"/>
      <c r="JNJ1" s="314"/>
      <c r="JNK1" s="314"/>
      <c r="JNL1" s="314"/>
      <c r="JNM1" s="314"/>
      <c r="JNN1" s="314"/>
      <c r="JNO1" s="314"/>
      <c r="JNP1" s="314"/>
      <c r="JNQ1" s="314"/>
      <c r="JNR1" s="314"/>
      <c r="JNS1" s="314"/>
      <c r="JNT1" s="314"/>
      <c r="JNU1" s="314"/>
      <c r="JNV1" s="314"/>
      <c r="JNW1" s="314"/>
      <c r="JNX1" s="314"/>
      <c r="JNY1" s="314"/>
      <c r="JNZ1" s="314"/>
      <c r="JOA1" s="314"/>
      <c r="JOB1" s="314"/>
      <c r="JOC1" s="314"/>
      <c r="JOD1" s="314"/>
      <c r="JOE1" s="314"/>
      <c r="JOF1" s="314"/>
      <c r="JOG1" s="314"/>
      <c r="JOH1" s="314"/>
      <c r="JOI1" s="314"/>
      <c r="JOJ1" s="314"/>
      <c r="JOK1" s="314"/>
      <c r="JOL1" s="314"/>
      <c r="JOM1" s="314"/>
      <c r="JON1" s="314"/>
      <c r="JOO1" s="314"/>
      <c r="JOP1" s="314"/>
      <c r="JOQ1" s="314"/>
      <c r="JOR1" s="314"/>
      <c r="JOS1" s="314"/>
      <c r="JOT1" s="314"/>
      <c r="JOU1" s="314"/>
      <c r="JOV1" s="314"/>
      <c r="JOW1" s="314"/>
      <c r="JOX1" s="314"/>
      <c r="JOY1" s="314"/>
      <c r="JOZ1" s="314"/>
      <c r="JPA1" s="314"/>
      <c r="JPB1" s="314"/>
      <c r="JPC1" s="314"/>
      <c r="JPD1" s="314"/>
      <c r="JPE1" s="314"/>
      <c r="JPF1" s="314"/>
      <c r="JPG1" s="314"/>
      <c r="JPH1" s="314"/>
      <c r="JPI1" s="314"/>
      <c r="JPJ1" s="314"/>
      <c r="JPK1" s="314"/>
      <c r="JPL1" s="314"/>
      <c r="JPM1" s="314"/>
      <c r="JPN1" s="314"/>
      <c r="JPO1" s="314"/>
      <c r="JPP1" s="314"/>
      <c r="JPQ1" s="314"/>
      <c r="JPR1" s="314"/>
      <c r="JPS1" s="314"/>
      <c r="JPT1" s="314"/>
      <c r="JPU1" s="314"/>
      <c r="JPV1" s="314"/>
      <c r="JPW1" s="314"/>
      <c r="JPX1" s="314"/>
      <c r="JPY1" s="314"/>
      <c r="JPZ1" s="314"/>
      <c r="JQA1" s="314"/>
      <c r="JQB1" s="314"/>
      <c r="JQC1" s="314"/>
      <c r="JQD1" s="314"/>
      <c r="JQE1" s="314"/>
      <c r="JQF1" s="314"/>
      <c r="JQG1" s="314"/>
      <c r="JQH1" s="314"/>
      <c r="JQI1" s="314"/>
      <c r="JQJ1" s="314"/>
      <c r="JQK1" s="314"/>
      <c r="JQL1" s="314"/>
      <c r="JQM1" s="314"/>
      <c r="JQN1" s="314"/>
      <c r="JQO1" s="314"/>
      <c r="JQP1" s="314"/>
      <c r="JQQ1" s="314"/>
      <c r="JQR1" s="314"/>
      <c r="JQS1" s="314"/>
      <c r="JQT1" s="314"/>
      <c r="JQU1" s="314"/>
      <c r="JQV1" s="314"/>
      <c r="JQW1" s="314"/>
      <c r="JQX1" s="314"/>
      <c r="JQY1" s="314"/>
      <c r="JQZ1" s="314"/>
      <c r="JRA1" s="314"/>
      <c r="JRB1" s="314"/>
      <c r="JRC1" s="314"/>
      <c r="JRD1" s="314"/>
      <c r="JRE1" s="314"/>
      <c r="JRF1" s="314"/>
      <c r="JRG1" s="314"/>
      <c r="JRH1" s="314"/>
      <c r="JRI1" s="314"/>
      <c r="JRJ1" s="314"/>
      <c r="JRK1" s="314"/>
      <c r="JRL1" s="314"/>
      <c r="JRM1" s="314"/>
      <c r="JRN1" s="314"/>
      <c r="JRO1" s="314"/>
      <c r="JRP1" s="314"/>
      <c r="JRQ1" s="314"/>
      <c r="JRR1" s="314"/>
      <c r="JRS1" s="314"/>
      <c r="JRT1" s="314"/>
      <c r="JRU1" s="314"/>
      <c r="JRV1" s="314"/>
      <c r="JRW1" s="314"/>
      <c r="JRX1" s="314"/>
      <c r="JRY1" s="314"/>
      <c r="JRZ1" s="314"/>
      <c r="JSA1" s="314"/>
      <c r="JSB1" s="314"/>
      <c r="JSC1" s="314"/>
      <c r="JSD1" s="314"/>
      <c r="JSE1" s="314"/>
      <c r="JSF1" s="314"/>
      <c r="JSG1" s="314"/>
      <c r="JSH1" s="314"/>
      <c r="JSI1" s="314"/>
      <c r="JSJ1" s="314"/>
      <c r="JSK1" s="314"/>
      <c r="JSL1" s="314"/>
      <c r="JSM1" s="314"/>
      <c r="JSN1" s="314"/>
      <c r="JSO1" s="314"/>
      <c r="JSP1" s="314"/>
      <c r="JSQ1" s="314"/>
      <c r="JSR1" s="314"/>
      <c r="JSS1" s="314"/>
      <c r="JST1" s="314"/>
      <c r="JSU1" s="314"/>
      <c r="JSV1" s="314"/>
      <c r="JSW1" s="314"/>
      <c r="JSX1" s="314"/>
      <c r="JSY1" s="314"/>
      <c r="JSZ1" s="314"/>
      <c r="JTA1" s="314"/>
      <c r="JTB1" s="314"/>
      <c r="JTC1" s="314"/>
      <c r="JTD1" s="314"/>
      <c r="JTE1" s="314"/>
      <c r="JTF1" s="314"/>
      <c r="JTG1" s="314"/>
      <c r="JTH1" s="314"/>
      <c r="JTI1" s="314"/>
      <c r="JTJ1" s="314"/>
      <c r="JTK1" s="314"/>
      <c r="JTL1" s="314"/>
      <c r="JTM1" s="314"/>
      <c r="JTN1" s="314"/>
      <c r="JTO1" s="314"/>
      <c r="JTP1" s="314"/>
      <c r="JTQ1" s="314"/>
      <c r="JTR1" s="314"/>
      <c r="JTS1" s="314"/>
      <c r="JTT1" s="314"/>
      <c r="JTU1" s="314"/>
      <c r="JTV1" s="314"/>
      <c r="JTW1" s="314"/>
      <c r="JTX1" s="314"/>
      <c r="JTY1" s="314"/>
      <c r="JTZ1" s="314"/>
      <c r="JUA1" s="314"/>
      <c r="JUB1" s="314"/>
      <c r="JUC1" s="314"/>
      <c r="JUD1" s="314"/>
      <c r="JUE1" s="314"/>
      <c r="JUF1" s="314"/>
      <c r="JUG1" s="314"/>
      <c r="JUH1" s="314"/>
      <c r="JUI1" s="314"/>
      <c r="JUJ1" s="314"/>
      <c r="JUK1" s="314"/>
      <c r="JUL1" s="314"/>
      <c r="JUM1" s="314"/>
      <c r="JUN1" s="314"/>
      <c r="JUO1" s="314"/>
      <c r="JUP1" s="314"/>
      <c r="JUQ1" s="314"/>
      <c r="JUR1" s="314"/>
      <c r="JUS1" s="314"/>
      <c r="JUT1" s="314"/>
      <c r="JUU1" s="314"/>
      <c r="JUV1" s="314"/>
      <c r="JUW1" s="314"/>
      <c r="JUX1" s="314"/>
      <c r="JUY1" s="314"/>
      <c r="JUZ1" s="314"/>
      <c r="JVA1" s="314"/>
      <c r="JVB1" s="314"/>
      <c r="JVC1" s="314"/>
      <c r="JVD1" s="314"/>
      <c r="JVE1" s="314"/>
      <c r="JVF1" s="314"/>
      <c r="JVG1" s="314"/>
      <c r="JVH1" s="314"/>
      <c r="JVI1" s="314"/>
      <c r="JVJ1" s="314"/>
      <c r="JVK1" s="314"/>
      <c r="JVL1" s="314"/>
      <c r="JVM1" s="314"/>
      <c r="JVN1" s="314"/>
      <c r="JVO1" s="314"/>
      <c r="JVP1" s="314"/>
      <c r="JVQ1" s="314"/>
      <c r="JVR1" s="314"/>
      <c r="JVS1" s="314"/>
      <c r="JVT1" s="314"/>
      <c r="JVU1" s="314"/>
      <c r="JVV1" s="314"/>
      <c r="JVW1" s="314"/>
      <c r="JVX1" s="314"/>
      <c r="JVY1" s="314"/>
      <c r="JVZ1" s="314"/>
      <c r="JWA1" s="314"/>
      <c r="JWB1" s="314"/>
      <c r="JWC1" s="314"/>
      <c r="JWD1" s="314"/>
      <c r="JWE1" s="314"/>
      <c r="JWF1" s="314"/>
      <c r="JWG1" s="314"/>
      <c r="JWH1" s="314"/>
      <c r="JWI1" s="314"/>
      <c r="JWJ1" s="314"/>
      <c r="JWK1" s="314"/>
      <c r="JWL1" s="314"/>
      <c r="JWM1" s="314"/>
      <c r="JWN1" s="314"/>
      <c r="JWO1" s="314"/>
      <c r="JWP1" s="314"/>
      <c r="JWQ1" s="314"/>
      <c r="JWR1" s="314"/>
      <c r="JWS1" s="314"/>
      <c r="JWT1" s="314"/>
      <c r="JWU1" s="314"/>
      <c r="JWV1" s="314"/>
      <c r="JWW1" s="314"/>
      <c r="JWX1" s="314"/>
      <c r="JWY1" s="314"/>
      <c r="JWZ1" s="314"/>
      <c r="JXA1" s="314"/>
      <c r="JXB1" s="314"/>
      <c r="JXC1" s="314"/>
      <c r="JXD1" s="314"/>
      <c r="JXE1" s="314"/>
      <c r="JXF1" s="314"/>
      <c r="JXG1" s="314"/>
      <c r="JXH1" s="314"/>
      <c r="JXI1" s="314"/>
      <c r="JXJ1" s="314"/>
      <c r="JXK1" s="314"/>
      <c r="JXL1" s="314"/>
      <c r="JXM1" s="314"/>
      <c r="JXN1" s="314"/>
      <c r="JXO1" s="314"/>
      <c r="JXP1" s="314"/>
      <c r="JXQ1" s="314"/>
      <c r="JXR1" s="314"/>
      <c r="JXS1" s="314"/>
      <c r="JXT1" s="314"/>
      <c r="JXU1" s="314"/>
      <c r="JXV1" s="314"/>
      <c r="JXW1" s="314"/>
      <c r="JXX1" s="314"/>
      <c r="JXY1" s="314"/>
      <c r="JXZ1" s="314"/>
      <c r="JYA1" s="314"/>
      <c r="JYB1" s="314"/>
      <c r="JYC1" s="314"/>
      <c r="JYD1" s="314"/>
      <c r="JYE1" s="314"/>
      <c r="JYF1" s="314"/>
      <c r="JYG1" s="314"/>
      <c r="JYH1" s="314"/>
      <c r="JYI1" s="314"/>
      <c r="JYJ1" s="314"/>
      <c r="JYK1" s="314"/>
      <c r="JYL1" s="314"/>
      <c r="JYM1" s="314"/>
      <c r="JYN1" s="314"/>
      <c r="JYO1" s="314"/>
      <c r="JYP1" s="314"/>
      <c r="JYQ1" s="314"/>
      <c r="JYR1" s="314"/>
      <c r="JYS1" s="314"/>
      <c r="JYT1" s="314"/>
      <c r="JYU1" s="314"/>
      <c r="JYV1" s="314"/>
      <c r="JYW1" s="314"/>
      <c r="JYX1" s="314"/>
      <c r="JYY1" s="314"/>
      <c r="JYZ1" s="314"/>
      <c r="JZA1" s="314"/>
      <c r="JZB1" s="314"/>
      <c r="JZC1" s="314"/>
      <c r="JZD1" s="314"/>
      <c r="JZE1" s="314"/>
      <c r="JZF1" s="314"/>
      <c r="JZG1" s="314"/>
      <c r="JZH1" s="314"/>
      <c r="JZI1" s="314"/>
      <c r="JZJ1" s="314"/>
      <c r="JZK1" s="314"/>
      <c r="JZL1" s="314"/>
      <c r="JZM1" s="314"/>
      <c r="JZN1" s="314"/>
      <c r="JZO1" s="314"/>
      <c r="JZP1" s="314"/>
      <c r="JZQ1" s="314"/>
      <c r="JZR1" s="314"/>
      <c r="JZS1" s="314"/>
      <c r="JZT1" s="314"/>
      <c r="JZU1" s="314"/>
      <c r="JZV1" s="314"/>
      <c r="JZW1" s="314"/>
      <c r="JZX1" s="314"/>
      <c r="JZY1" s="314"/>
      <c r="JZZ1" s="314"/>
      <c r="KAA1" s="314"/>
      <c r="KAB1" s="314"/>
      <c r="KAC1" s="314"/>
      <c r="KAD1" s="314"/>
      <c r="KAE1" s="314"/>
      <c r="KAF1" s="314"/>
      <c r="KAG1" s="314"/>
      <c r="KAH1" s="314"/>
      <c r="KAI1" s="314"/>
      <c r="KAJ1" s="314"/>
      <c r="KAK1" s="314"/>
      <c r="KAL1" s="314"/>
      <c r="KAM1" s="314"/>
      <c r="KAN1" s="314"/>
      <c r="KAO1" s="314"/>
      <c r="KAP1" s="314"/>
      <c r="KAQ1" s="314"/>
      <c r="KAR1" s="314"/>
      <c r="KAS1" s="314"/>
      <c r="KAT1" s="314"/>
      <c r="KAU1" s="314"/>
      <c r="KAV1" s="314"/>
      <c r="KAW1" s="314"/>
      <c r="KAX1" s="314"/>
      <c r="KAY1" s="314"/>
      <c r="KAZ1" s="314"/>
      <c r="KBA1" s="314"/>
      <c r="KBB1" s="314"/>
      <c r="KBC1" s="314"/>
      <c r="KBD1" s="314"/>
      <c r="KBE1" s="314"/>
      <c r="KBF1" s="314"/>
      <c r="KBG1" s="314"/>
      <c r="KBH1" s="314"/>
      <c r="KBI1" s="314"/>
      <c r="KBJ1" s="314"/>
      <c r="KBK1" s="314"/>
      <c r="KBL1" s="314"/>
      <c r="KBM1" s="314"/>
      <c r="KBN1" s="314"/>
      <c r="KBO1" s="314"/>
      <c r="KBP1" s="314"/>
      <c r="KBQ1" s="314"/>
      <c r="KBR1" s="314"/>
      <c r="KBS1" s="314"/>
      <c r="KBT1" s="314"/>
      <c r="KBU1" s="314"/>
      <c r="KBV1" s="314"/>
      <c r="KBW1" s="314"/>
      <c r="KBX1" s="314"/>
      <c r="KBY1" s="314"/>
      <c r="KBZ1" s="314"/>
      <c r="KCA1" s="314"/>
      <c r="KCB1" s="314"/>
      <c r="KCC1" s="314"/>
      <c r="KCD1" s="314"/>
      <c r="KCE1" s="314"/>
      <c r="KCF1" s="314"/>
      <c r="KCG1" s="314"/>
      <c r="KCH1" s="314"/>
      <c r="KCI1" s="314"/>
      <c r="KCJ1" s="314"/>
      <c r="KCK1" s="314"/>
      <c r="KCL1" s="314"/>
      <c r="KCM1" s="314"/>
      <c r="KCN1" s="314"/>
      <c r="KCO1" s="314"/>
      <c r="KCP1" s="314"/>
      <c r="KCQ1" s="314"/>
      <c r="KCR1" s="314"/>
      <c r="KCS1" s="314"/>
      <c r="KCT1" s="314"/>
      <c r="KCU1" s="314"/>
      <c r="KCV1" s="314"/>
      <c r="KCW1" s="314"/>
      <c r="KCX1" s="314"/>
      <c r="KCY1" s="314"/>
      <c r="KCZ1" s="314"/>
      <c r="KDA1" s="314"/>
      <c r="KDB1" s="314"/>
      <c r="KDC1" s="314"/>
      <c r="KDD1" s="314"/>
      <c r="KDE1" s="314"/>
      <c r="KDF1" s="314"/>
      <c r="KDG1" s="314"/>
      <c r="KDH1" s="314"/>
      <c r="KDI1" s="314"/>
      <c r="KDJ1" s="314"/>
      <c r="KDK1" s="314"/>
      <c r="KDL1" s="314"/>
      <c r="KDM1" s="314"/>
      <c r="KDN1" s="314"/>
      <c r="KDO1" s="314"/>
      <c r="KDP1" s="314"/>
      <c r="KDQ1" s="314"/>
      <c r="KDR1" s="314"/>
      <c r="KDS1" s="314"/>
      <c r="KDT1" s="314"/>
      <c r="KDU1" s="314"/>
      <c r="KDV1" s="314"/>
      <c r="KDW1" s="314"/>
      <c r="KDX1" s="314"/>
      <c r="KDY1" s="314"/>
      <c r="KDZ1" s="314"/>
      <c r="KEA1" s="314"/>
      <c r="KEB1" s="314"/>
      <c r="KEC1" s="314"/>
      <c r="KED1" s="314"/>
      <c r="KEE1" s="314"/>
      <c r="KEF1" s="314"/>
      <c r="KEG1" s="314"/>
      <c r="KEH1" s="314"/>
      <c r="KEI1" s="314"/>
      <c r="KEJ1" s="314"/>
      <c r="KEK1" s="314"/>
      <c r="KEL1" s="314"/>
      <c r="KEM1" s="314"/>
      <c r="KEN1" s="314"/>
      <c r="KEO1" s="314"/>
      <c r="KEP1" s="314"/>
      <c r="KEQ1" s="314"/>
      <c r="KER1" s="314"/>
      <c r="KES1" s="314"/>
      <c r="KET1" s="314"/>
      <c r="KEU1" s="314"/>
      <c r="KEV1" s="314"/>
      <c r="KEW1" s="314"/>
      <c r="KEX1" s="314"/>
      <c r="KEY1" s="314"/>
      <c r="KEZ1" s="314"/>
      <c r="KFA1" s="314"/>
      <c r="KFB1" s="314"/>
      <c r="KFC1" s="314"/>
      <c r="KFD1" s="314"/>
      <c r="KFE1" s="314"/>
      <c r="KFF1" s="314"/>
      <c r="KFG1" s="314"/>
      <c r="KFH1" s="314"/>
      <c r="KFI1" s="314"/>
      <c r="KFJ1" s="314"/>
      <c r="KFK1" s="314"/>
      <c r="KFL1" s="314"/>
      <c r="KFM1" s="314"/>
      <c r="KFN1" s="314"/>
      <c r="KFO1" s="314"/>
      <c r="KFP1" s="314"/>
      <c r="KFQ1" s="314"/>
      <c r="KFR1" s="314"/>
      <c r="KFS1" s="314"/>
      <c r="KFT1" s="314"/>
      <c r="KFU1" s="314"/>
      <c r="KFV1" s="314"/>
      <c r="KFW1" s="314"/>
      <c r="KFX1" s="314"/>
      <c r="KFY1" s="314"/>
      <c r="KFZ1" s="314"/>
      <c r="KGA1" s="314"/>
      <c r="KGB1" s="314"/>
      <c r="KGC1" s="314"/>
      <c r="KGD1" s="314"/>
      <c r="KGE1" s="314"/>
      <c r="KGF1" s="314"/>
      <c r="KGG1" s="314"/>
      <c r="KGH1" s="314"/>
      <c r="KGI1" s="314"/>
      <c r="KGJ1" s="314"/>
      <c r="KGK1" s="314"/>
      <c r="KGL1" s="314"/>
      <c r="KGM1" s="314"/>
      <c r="KGN1" s="314"/>
      <c r="KGO1" s="314"/>
      <c r="KGP1" s="314"/>
      <c r="KGQ1" s="314"/>
      <c r="KGR1" s="314"/>
      <c r="KGS1" s="314"/>
      <c r="KGT1" s="314"/>
      <c r="KGU1" s="314"/>
      <c r="KGV1" s="314"/>
      <c r="KGW1" s="314"/>
      <c r="KGX1" s="314"/>
      <c r="KGY1" s="314"/>
      <c r="KGZ1" s="314"/>
      <c r="KHA1" s="314"/>
      <c r="KHB1" s="314"/>
      <c r="KHC1" s="314"/>
      <c r="KHD1" s="314"/>
      <c r="KHE1" s="314"/>
      <c r="KHF1" s="314"/>
      <c r="KHG1" s="314"/>
      <c r="KHH1" s="314"/>
      <c r="KHI1" s="314"/>
      <c r="KHJ1" s="314"/>
      <c r="KHK1" s="314"/>
      <c r="KHL1" s="314"/>
      <c r="KHM1" s="314"/>
      <c r="KHN1" s="314"/>
      <c r="KHO1" s="314"/>
      <c r="KHP1" s="314"/>
      <c r="KHQ1" s="314"/>
      <c r="KHR1" s="314"/>
      <c r="KHS1" s="314"/>
      <c r="KHT1" s="314"/>
      <c r="KHU1" s="314"/>
      <c r="KHV1" s="314"/>
      <c r="KHW1" s="314"/>
      <c r="KHX1" s="314"/>
      <c r="KHY1" s="314"/>
      <c r="KHZ1" s="314"/>
      <c r="KIA1" s="314"/>
      <c r="KIB1" s="314"/>
      <c r="KIC1" s="314"/>
      <c r="KID1" s="314"/>
      <c r="KIE1" s="314"/>
      <c r="KIF1" s="314"/>
      <c r="KIG1" s="314"/>
      <c r="KIH1" s="314"/>
      <c r="KII1" s="314"/>
      <c r="KIJ1" s="314"/>
      <c r="KIK1" s="314"/>
      <c r="KIL1" s="314"/>
      <c r="KIM1" s="314"/>
      <c r="KIN1" s="314"/>
      <c r="KIO1" s="314"/>
      <c r="KIP1" s="314"/>
      <c r="KIQ1" s="314"/>
      <c r="KIR1" s="314"/>
      <c r="KIS1" s="314"/>
      <c r="KIT1" s="314"/>
      <c r="KIU1" s="314"/>
      <c r="KIV1" s="314"/>
      <c r="KIW1" s="314"/>
      <c r="KIX1" s="314"/>
      <c r="KIY1" s="314"/>
      <c r="KIZ1" s="314"/>
      <c r="KJA1" s="314"/>
      <c r="KJB1" s="314"/>
      <c r="KJC1" s="314"/>
      <c r="KJD1" s="314"/>
      <c r="KJE1" s="314"/>
      <c r="KJF1" s="314"/>
      <c r="KJG1" s="314"/>
      <c r="KJH1" s="314"/>
      <c r="KJI1" s="314"/>
      <c r="KJJ1" s="314"/>
      <c r="KJK1" s="314"/>
      <c r="KJL1" s="314"/>
      <c r="KJM1" s="314"/>
      <c r="KJN1" s="314"/>
      <c r="KJO1" s="314"/>
      <c r="KJP1" s="314"/>
      <c r="KJQ1" s="314"/>
      <c r="KJR1" s="314"/>
      <c r="KJS1" s="314"/>
      <c r="KJT1" s="314"/>
      <c r="KJU1" s="314"/>
      <c r="KJV1" s="314"/>
      <c r="KJW1" s="314"/>
      <c r="KJX1" s="314"/>
      <c r="KJY1" s="314"/>
      <c r="KJZ1" s="314"/>
      <c r="KKA1" s="314"/>
      <c r="KKB1" s="314"/>
      <c r="KKC1" s="314"/>
      <c r="KKD1" s="314"/>
      <c r="KKE1" s="314"/>
      <c r="KKF1" s="314"/>
      <c r="KKG1" s="314"/>
      <c r="KKH1" s="314"/>
      <c r="KKI1" s="314"/>
      <c r="KKJ1" s="314"/>
      <c r="KKK1" s="314"/>
      <c r="KKL1" s="314"/>
      <c r="KKM1" s="314"/>
      <c r="KKN1" s="314"/>
      <c r="KKO1" s="314"/>
      <c r="KKP1" s="314"/>
      <c r="KKQ1" s="314"/>
      <c r="KKR1" s="314"/>
      <c r="KKS1" s="314"/>
      <c r="KKT1" s="314"/>
      <c r="KKU1" s="314"/>
      <c r="KKV1" s="314"/>
      <c r="KKW1" s="314"/>
      <c r="KKX1" s="314"/>
      <c r="KKY1" s="314"/>
      <c r="KKZ1" s="314"/>
      <c r="KLA1" s="314"/>
      <c r="KLB1" s="314"/>
      <c r="KLC1" s="314"/>
      <c r="KLD1" s="314"/>
      <c r="KLE1" s="314"/>
      <c r="KLF1" s="314"/>
      <c r="KLG1" s="314"/>
      <c r="KLH1" s="314"/>
      <c r="KLI1" s="314"/>
      <c r="KLJ1" s="314"/>
      <c r="KLK1" s="314"/>
      <c r="KLL1" s="314"/>
      <c r="KLM1" s="314"/>
      <c r="KLN1" s="314"/>
      <c r="KLO1" s="314"/>
      <c r="KLP1" s="314"/>
      <c r="KLQ1" s="314"/>
      <c r="KLR1" s="314"/>
      <c r="KLS1" s="314"/>
      <c r="KLT1" s="314"/>
      <c r="KLU1" s="314"/>
      <c r="KLV1" s="314"/>
      <c r="KLW1" s="314"/>
      <c r="KLX1" s="314"/>
      <c r="KLY1" s="314"/>
      <c r="KLZ1" s="314"/>
      <c r="KMA1" s="314"/>
      <c r="KMB1" s="314"/>
      <c r="KMC1" s="314"/>
      <c r="KMD1" s="314"/>
      <c r="KME1" s="314"/>
      <c r="KMF1" s="314"/>
      <c r="KMG1" s="314"/>
      <c r="KMH1" s="314"/>
      <c r="KMI1" s="314"/>
      <c r="KMJ1" s="314"/>
      <c r="KMK1" s="314"/>
      <c r="KML1" s="314"/>
      <c r="KMM1" s="314"/>
      <c r="KMN1" s="314"/>
      <c r="KMO1" s="314"/>
      <c r="KMP1" s="314"/>
      <c r="KMQ1" s="314"/>
      <c r="KMR1" s="314"/>
      <c r="KMS1" s="314"/>
      <c r="KMT1" s="314"/>
      <c r="KMU1" s="314"/>
      <c r="KMV1" s="314"/>
      <c r="KMW1" s="314"/>
      <c r="KMX1" s="314"/>
      <c r="KMY1" s="314"/>
      <c r="KMZ1" s="314"/>
      <c r="KNA1" s="314"/>
      <c r="KNB1" s="314"/>
      <c r="KNC1" s="314"/>
      <c r="KND1" s="314"/>
      <c r="KNE1" s="314"/>
      <c r="KNF1" s="314"/>
      <c r="KNG1" s="314"/>
      <c r="KNH1" s="314"/>
      <c r="KNI1" s="314"/>
      <c r="KNJ1" s="314"/>
      <c r="KNK1" s="314"/>
      <c r="KNL1" s="314"/>
      <c r="KNM1" s="314"/>
      <c r="KNN1" s="314"/>
      <c r="KNO1" s="314"/>
      <c r="KNP1" s="314"/>
      <c r="KNQ1" s="314"/>
      <c r="KNR1" s="314"/>
      <c r="KNS1" s="314"/>
      <c r="KNT1" s="314"/>
      <c r="KNU1" s="314"/>
      <c r="KNV1" s="314"/>
      <c r="KNW1" s="314"/>
      <c r="KNX1" s="314"/>
      <c r="KNY1" s="314"/>
      <c r="KNZ1" s="314"/>
      <c r="KOA1" s="314"/>
      <c r="KOB1" s="314"/>
      <c r="KOC1" s="314"/>
      <c r="KOD1" s="314"/>
      <c r="KOE1" s="314"/>
      <c r="KOF1" s="314"/>
      <c r="KOG1" s="314"/>
      <c r="KOH1" s="314"/>
      <c r="KOI1" s="314"/>
      <c r="KOJ1" s="314"/>
      <c r="KOK1" s="314"/>
      <c r="KOL1" s="314"/>
      <c r="KOM1" s="314"/>
      <c r="KON1" s="314"/>
      <c r="KOO1" s="314"/>
      <c r="KOP1" s="314"/>
      <c r="KOQ1" s="314"/>
      <c r="KOR1" s="314"/>
      <c r="KOS1" s="314"/>
      <c r="KOT1" s="314"/>
      <c r="KOU1" s="314"/>
      <c r="KOV1" s="314"/>
      <c r="KOW1" s="314"/>
      <c r="KOX1" s="314"/>
      <c r="KOY1" s="314"/>
      <c r="KOZ1" s="314"/>
      <c r="KPA1" s="314"/>
      <c r="KPB1" s="314"/>
      <c r="KPC1" s="314"/>
      <c r="KPD1" s="314"/>
      <c r="KPE1" s="314"/>
      <c r="KPF1" s="314"/>
      <c r="KPG1" s="314"/>
      <c r="KPH1" s="314"/>
      <c r="KPI1" s="314"/>
      <c r="KPJ1" s="314"/>
      <c r="KPK1" s="314"/>
      <c r="KPL1" s="314"/>
      <c r="KPM1" s="314"/>
      <c r="KPN1" s="314"/>
      <c r="KPO1" s="314"/>
      <c r="KPP1" s="314"/>
      <c r="KPQ1" s="314"/>
      <c r="KPR1" s="314"/>
      <c r="KPS1" s="314"/>
      <c r="KPT1" s="314"/>
      <c r="KPU1" s="314"/>
      <c r="KPV1" s="314"/>
      <c r="KPW1" s="314"/>
      <c r="KPX1" s="314"/>
      <c r="KPY1" s="314"/>
      <c r="KPZ1" s="314"/>
      <c r="KQA1" s="314"/>
      <c r="KQB1" s="314"/>
      <c r="KQC1" s="314"/>
      <c r="KQD1" s="314"/>
      <c r="KQE1" s="314"/>
      <c r="KQF1" s="314"/>
      <c r="KQG1" s="314"/>
      <c r="KQH1" s="314"/>
      <c r="KQI1" s="314"/>
      <c r="KQJ1" s="314"/>
      <c r="KQK1" s="314"/>
      <c r="KQL1" s="314"/>
      <c r="KQM1" s="314"/>
      <c r="KQN1" s="314"/>
      <c r="KQO1" s="314"/>
      <c r="KQP1" s="314"/>
      <c r="KQQ1" s="314"/>
      <c r="KQR1" s="314"/>
      <c r="KQS1" s="314"/>
      <c r="KQT1" s="314"/>
      <c r="KQU1" s="314"/>
      <c r="KQV1" s="314"/>
      <c r="KQW1" s="314"/>
      <c r="KQX1" s="314"/>
      <c r="KQY1" s="314"/>
      <c r="KQZ1" s="314"/>
      <c r="KRA1" s="314"/>
      <c r="KRB1" s="314"/>
      <c r="KRC1" s="314"/>
      <c r="KRD1" s="314"/>
      <c r="KRE1" s="314"/>
      <c r="KRF1" s="314"/>
      <c r="KRG1" s="314"/>
      <c r="KRH1" s="314"/>
      <c r="KRI1" s="314"/>
      <c r="KRJ1" s="314"/>
      <c r="KRK1" s="314"/>
      <c r="KRL1" s="314"/>
      <c r="KRM1" s="314"/>
      <c r="KRN1" s="314"/>
      <c r="KRO1" s="314"/>
      <c r="KRP1" s="314"/>
      <c r="KRQ1" s="314"/>
      <c r="KRR1" s="314"/>
      <c r="KRS1" s="314"/>
      <c r="KRT1" s="314"/>
      <c r="KRU1" s="314"/>
      <c r="KRV1" s="314"/>
      <c r="KRW1" s="314"/>
      <c r="KRX1" s="314"/>
      <c r="KRY1" s="314"/>
      <c r="KRZ1" s="314"/>
      <c r="KSA1" s="314"/>
      <c r="KSB1" s="314"/>
      <c r="KSC1" s="314"/>
      <c r="KSD1" s="314"/>
      <c r="KSE1" s="314"/>
      <c r="KSF1" s="314"/>
      <c r="KSG1" s="314"/>
      <c r="KSH1" s="314"/>
      <c r="KSI1" s="314"/>
      <c r="KSJ1" s="314"/>
      <c r="KSK1" s="314"/>
      <c r="KSL1" s="314"/>
      <c r="KSM1" s="314"/>
      <c r="KSN1" s="314"/>
      <c r="KSO1" s="314"/>
      <c r="KSP1" s="314"/>
      <c r="KSQ1" s="314"/>
      <c r="KSR1" s="314"/>
      <c r="KSS1" s="314"/>
      <c r="KST1" s="314"/>
      <c r="KSU1" s="314"/>
      <c r="KSV1" s="314"/>
      <c r="KSW1" s="314"/>
      <c r="KSX1" s="314"/>
      <c r="KSY1" s="314"/>
      <c r="KSZ1" s="314"/>
      <c r="KTA1" s="314"/>
      <c r="KTB1" s="314"/>
      <c r="KTC1" s="314"/>
      <c r="KTD1" s="314"/>
      <c r="KTE1" s="314"/>
      <c r="KTF1" s="314"/>
      <c r="KTG1" s="314"/>
      <c r="KTH1" s="314"/>
      <c r="KTI1" s="314"/>
      <c r="KTJ1" s="314"/>
      <c r="KTK1" s="314"/>
      <c r="KTL1" s="314"/>
      <c r="KTM1" s="314"/>
      <c r="KTN1" s="314"/>
      <c r="KTO1" s="314"/>
      <c r="KTP1" s="314"/>
      <c r="KTQ1" s="314"/>
      <c r="KTR1" s="314"/>
      <c r="KTS1" s="314"/>
      <c r="KTT1" s="314"/>
      <c r="KTU1" s="314"/>
      <c r="KTV1" s="314"/>
      <c r="KTW1" s="314"/>
      <c r="KTX1" s="314"/>
      <c r="KTY1" s="314"/>
      <c r="KTZ1" s="314"/>
      <c r="KUA1" s="314"/>
      <c r="KUB1" s="314"/>
      <c r="KUC1" s="314"/>
      <c r="KUD1" s="314"/>
      <c r="KUE1" s="314"/>
      <c r="KUF1" s="314"/>
      <c r="KUG1" s="314"/>
      <c r="KUH1" s="314"/>
      <c r="KUI1" s="314"/>
      <c r="KUJ1" s="314"/>
      <c r="KUK1" s="314"/>
      <c r="KUL1" s="314"/>
      <c r="KUM1" s="314"/>
      <c r="KUN1" s="314"/>
      <c r="KUO1" s="314"/>
      <c r="KUP1" s="314"/>
      <c r="KUQ1" s="314"/>
      <c r="KUR1" s="314"/>
      <c r="KUS1" s="314"/>
      <c r="KUT1" s="314"/>
      <c r="KUU1" s="314"/>
      <c r="KUV1" s="314"/>
      <c r="KUW1" s="314"/>
      <c r="KUX1" s="314"/>
      <c r="KUY1" s="314"/>
      <c r="KUZ1" s="314"/>
      <c r="KVA1" s="314"/>
      <c r="KVB1" s="314"/>
      <c r="KVC1" s="314"/>
      <c r="KVD1" s="314"/>
      <c r="KVE1" s="314"/>
      <c r="KVF1" s="314"/>
      <c r="KVG1" s="314"/>
      <c r="KVH1" s="314"/>
      <c r="KVI1" s="314"/>
      <c r="KVJ1" s="314"/>
      <c r="KVK1" s="314"/>
      <c r="KVL1" s="314"/>
      <c r="KVM1" s="314"/>
      <c r="KVN1" s="314"/>
      <c r="KVO1" s="314"/>
      <c r="KVP1" s="314"/>
      <c r="KVQ1" s="314"/>
      <c r="KVR1" s="314"/>
      <c r="KVS1" s="314"/>
      <c r="KVT1" s="314"/>
      <c r="KVU1" s="314"/>
      <c r="KVV1" s="314"/>
      <c r="KVW1" s="314"/>
      <c r="KVX1" s="314"/>
      <c r="KVY1" s="314"/>
      <c r="KVZ1" s="314"/>
      <c r="KWA1" s="314"/>
      <c r="KWB1" s="314"/>
      <c r="KWC1" s="314"/>
      <c r="KWD1" s="314"/>
      <c r="KWE1" s="314"/>
      <c r="KWF1" s="314"/>
      <c r="KWG1" s="314"/>
      <c r="KWH1" s="314"/>
      <c r="KWI1" s="314"/>
      <c r="KWJ1" s="314"/>
      <c r="KWK1" s="314"/>
      <c r="KWL1" s="314"/>
      <c r="KWM1" s="314"/>
      <c r="KWN1" s="314"/>
      <c r="KWO1" s="314"/>
      <c r="KWP1" s="314"/>
      <c r="KWQ1" s="314"/>
      <c r="KWR1" s="314"/>
      <c r="KWS1" s="314"/>
      <c r="KWT1" s="314"/>
      <c r="KWU1" s="314"/>
      <c r="KWV1" s="314"/>
      <c r="KWW1" s="314"/>
      <c r="KWX1" s="314"/>
      <c r="KWY1" s="314"/>
      <c r="KWZ1" s="314"/>
      <c r="KXA1" s="314"/>
      <c r="KXB1" s="314"/>
      <c r="KXC1" s="314"/>
      <c r="KXD1" s="314"/>
      <c r="KXE1" s="314"/>
      <c r="KXF1" s="314"/>
      <c r="KXG1" s="314"/>
      <c r="KXH1" s="314"/>
      <c r="KXI1" s="314"/>
      <c r="KXJ1" s="314"/>
      <c r="KXK1" s="314"/>
      <c r="KXL1" s="314"/>
      <c r="KXM1" s="314"/>
      <c r="KXN1" s="314"/>
      <c r="KXO1" s="314"/>
      <c r="KXP1" s="314"/>
      <c r="KXQ1" s="314"/>
      <c r="KXR1" s="314"/>
      <c r="KXS1" s="314"/>
      <c r="KXT1" s="314"/>
      <c r="KXU1" s="314"/>
      <c r="KXV1" s="314"/>
      <c r="KXW1" s="314"/>
      <c r="KXX1" s="314"/>
      <c r="KXY1" s="314"/>
      <c r="KXZ1" s="314"/>
      <c r="KYA1" s="314"/>
      <c r="KYB1" s="314"/>
      <c r="KYC1" s="314"/>
      <c r="KYD1" s="314"/>
      <c r="KYE1" s="314"/>
      <c r="KYF1" s="314"/>
      <c r="KYG1" s="314"/>
      <c r="KYH1" s="314"/>
      <c r="KYI1" s="314"/>
      <c r="KYJ1" s="314"/>
      <c r="KYK1" s="314"/>
      <c r="KYL1" s="314"/>
      <c r="KYM1" s="314"/>
      <c r="KYN1" s="314"/>
      <c r="KYO1" s="314"/>
      <c r="KYP1" s="314"/>
      <c r="KYQ1" s="314"/>
      <c r="KYR1" s="314"/>
      <c r="KYS1" s="314"/>
      <c r="KYT1" s="314"/>
      <c r="KYU1" s="314"/>
      <c r="KYV1" s="314"/>
      <c r="KYW1" s="314"/>
      <c r="KYX1" s="314"/>
      <c r="KYY1" s="314"/>
      <c r="KYZ1" s="314"/>
      <c r="KZA1" s="314"/>
      <c r="KZB1" s="314"/>
      <c r="KZC1" s="314"/>
      <c r="KZD1" s="314"/>
      <c r="KZE1" s="314"/>
      <c r="KZF1" s="314"/>
      <c r="KZG1" s="314"/>
      <c r="KZH1" s="314"/>
      <c r="KZI1" s="314"/>
      <c r="KZJ1" s="314"/>
      <c r="KZK1" s="314"/>
      <c r="KZL1" s="314"/>
      <c r="KZM1" s="314"/>
      <c r="KZN1" s="314"/>
      <c r="KZO1" s="314"/>
      <c r="KZP1" s="314"/>
      <c r="KZQ1" s="314"/>
      <c r="KZR1" s="314"/>
      <c r="KZS1" s="314"/>
      <c r="KZT1" s="314"/>
      <c r="KZU1" s="314"/>
      <c r="KZV1" s="314"/>
      <c r="KZW1" s="314"/>
      <c r="KZX1" s="314"/>
      <c r="KZY1" s="314"/>
      <c r="KZZ1" s="314"/>
      <c r="LAA1" s="314"/>
      <c r="LAB1" s="314"/>
      <c r="LAC1" s="314"/>
      <c r="LAD1" s="314"/>
      <c r="LAE1" s="314"/>
      <c r="LAF1" s="314"/>
      <c r="LAG1" s="314"/>
      <c r="LAH1" s="314"/>
      <c r="LAI1" s="314"/>
      <c r="LAJ1" s="314"/>
      <c r="LAK1" s="314"/>
      <c r="LAL1" s="314"/>
      <c r="LAM1" s="314"/>
      <c r="LAN1" s="314"/>
      <c r="LAO1" s="314"/>
      <c r="LAP1" s="314"/>
      <c r="LAQ1" s="314"/>
      <c r="LAR1" s="314"/>
      <c r="LAS1" s="314"/>
      <c r="LAT1" s="314"/>
      <c r="LAU1" s="314"/>
      <c r="LAV1" s="314"/>
      <c r="LAW1" s="314"/>
      <c r="LAX1" s="314"/>
      <c r="LAY1" s="314"/>
      <c r="LAZ1" s="314"/>
      <c r="LBA1" s="314"/>
      <c r="LBB1" s="314"/>
      <c r="LBC1" s="314"/>
      <c r="LBD1" s="314"/>
      <c r="LBE1" s="314"/>
      <c r="LBF1" s="314"/>
      <c r="LBG1" s="314"/>
      <c r="LBH1" s="314"/>
      <c r="LBI1" s="314"/>
      <c r="LBJ1" s="314"/>
      <c r="LBK1" s="314"/>
      <c r="LBL1" s="314"/>
      <c r="LBM1" s="314"/>
      <c r="LBN1" s="314"/>
      <c r="LBO1" s="314"/>
      <c r="LBP1" s="314"/>
      <c r="LBQ1" s="314"/>
      <c r="LBR1" s="314"/>
      <c r="LBS1" s="314"/>
      <c r="LBT1" s="314"/>
      <c r="LBU1" s="314"/>
      <c r="LBV1" s="314"/>
      <c r="LBW1" s="314"/>
      <c r="LBX1" s="314"/>
      <c r="LBY1" s="314"/>
      <c r="LBZ1" s="314"/>
      <c r="LCA1" s="314"/>
      <c r="LCB1" s="314"/>
      <c r="LCC1" s="314"/>
      <c r="LCD1" s="314"/>
      <c r="LCE1" s="314"/>
      <c r="LCF1" s="314"/>
      <c r="LCG1" s="314"/>
      <c r="LCH1" s="314"/>
      <c r="LCI1" s="314"/>
      <c r="LCJ1" s="314"/>
      <c r="LCK1" s="314"/>
      <c r="LCL1" s="314"/>
      <c r="LCM1" s="314"/>
      <c r="LCN1" s="314"/>
      <c r="LCO1" s="314"/>
      <c r="LCP1" s="314"/>
      <c r="LCQ1" s="314"/>
      <c r="LCR1" s="314"/>
      <c r="LCS1" s="314"/>
      <c r="LCT1" s="314"/>
      <c r="LCU1" s="314"/>
      <c r="LCV1" s="314"/>
      <c r="LCW1" s="314"/>
      <c r="LCX1" s="314"/>
      <c r="LCY1" s="314"/>
      <c r="LCZ1" s="314"/>
      <c r="LDA1" s="314"/>
      <c r="LDB1" s="314"/>
      <c r="LDC1" s="314"/>
      <c r="LDD1" s="314"/>
      <c r="LDE1" s="314"/>
      <c r="LDF1" s="314"/>
      <c r="LDG1" s="314"/>
      <c r="LDH1" s="314"/>
      <c r="LDI1" s="314"/>
      <c r="LDJ1" s="314"/>
      <c r="LDK1" s="314"/>
      <c r="LDL1" s="314"/>
      <c r="LDM1" s="314"/>
      <c r="LDN1" s="314"/>
      <c r="LDO1" s="314"/>
      <c r="LDP1" s="314"/>
      <c r="LDQ1" s="314"/>
      <c r="LDR1" s="314"/>
      <c r="LDS1" s="314"/>
      <c r="LDT1" s="314"/>
      <c r="LDU1" s="314"/>
      <c r="LDV1" s="314"/>
      <c r="LDW1" s="314"/>
      <c r="LDX1" s="314"/>
      <c r="LDY1" s="314"/>
      <c r="LDZ1" s="314"/>
      <c r="LEA1" s="314"/>
      <c r="LEB1" s="314"/>
      <c r="LEC1" s="314"/>
      <c r="LED1" s="314"/>
      <c r="LEE1" s="314"/>
      <c r="LEF1" s="314"/>
      <c r="LEG1" s="314"/>
      <c r="LEH1" s="314"/>
      <c r="LEI1" s="314"/>
      <c r="LEJ1" s="314"/>
      <c r="LEK1" s="314"/>
      <c r="LEL1" s="314"/>
      <c r="LEM1" s="314"/>
      <c r="LEN1" s="314"/>
      <c r="LEO1" s="314"/>
      <c r="LEP1" s="314"/>
      <c r="LEQ1" s="314"/>
      <c r="LER1" s="314"/>
      <c r="LES1" s="314"/>
      <c r="LET1" s="314"/>
      <c r="LEU1" s="314"/>
      <c r="LEV1" s="314"/>
      <c r="LEW1" s="314"/>
      <c r="LEX1" s="314"/>
      <c r="LEY1" s="314"/>
      <c r="LEZ1" s="314"/>
      <c r="LFA1" s="314"/>
      <c r="LFB1" s="314"/>
      <c r="LFC1" s="314"/>
      <c r="LFD1" s="314"/>
      <c r="LFE1" s="314"/>
      <c r="LFF1" s="314"/>
      <c r="LFG1" s="314"/>
      <c r="LFH1" s="314"/>
      <c r="LFI1" s="314"/>
      <c r="LFJ1" s="314"/>
      <c r="LFK1" s="314"/>
      <c r="LFL1" s="314"/>
      <c r="LFM1" s="314"/>
      <c r="LFN1" s="314"/>
      <c r="LFO1" s="314"/>
      <c r="LFP1" s="314"/>
      <c r="LFQ1" s="314"/>
      <c r="LFR1" s="314"/>
      <c r="LFS1" s="314"/>
      <c r="LFT1" s="314"/>
      <c r="LFU1" s="314"/>
      <c r="LFV1" s="314"/>
      <c r="LFW1" s="314"/>
      <c r="LFX1" s="314"/>
      <c r="LFY1" s="314"/>
      <c r="LFZ1" s="314"/>
      <c r="LGA1" s="314"/>
      <c r="LGB1" s="314"/>
      <c r="LGC1" s="314"/>
      <c r="LGD1" s="314"/>
      <c r="LGE1" s="314"/>
      <c r="LGF1" s="314"/>
      <c r="LGG1" s="314"/>
      <c r="LGH1" s="314"/>
      <c r="LGI1" s="314"/>
      <c r="LGJ1" s="314"/>
      <c r="LGK1" s="314"/>
      <c r="LGL1" s="314"/>
      <c r="LGM1" s="314"/>
      <c r="LGN1" s="314"/>
      <c r="LGO1" s="314"/>
      <c r="LGP1" s="314"/>
      <c r="LGQ1" s="314"/>
      <c r="LGR1" s="314"/>
      <c r="LGS1" s="314"/>
      <c r="LGT1" s="314"/>
      <c r="LGU1" s="314"/>
      <c r="LGV1" s="314"/>
      <c r="LGW1" s="314"/>
      <c r="LGX1" s="314"/>
      <c r="LGY1" s="314"/>
      <c r="LGZ1" s="314"/>
      <c r="LHA1" s="314"/>
      <c r="LHB1" s="314"/>
      <c r="LHC1" s="314"/>
      <c r="LHD1" s="314"/>
      <c r="LHE1" s="314"/>
      <c r="LHF1" s="314"/>
      <c r="LHG1" s="314"/>
      <c r="LHH1" s="314"/>
      <c r="LHI1" s="314"/>
      <c r="LHJ1" s="314"/>
      <c r="LHK1" s="314"/>
      <c r="LHL1" s="314"/>
      <c r="LHM1" s="314"/>
      <c r="LHN1" s="314"/>
      <c r="LHO1" s="314"/>
      <c r="LHP1" s="314"/>
      <c r="LHQ1" s="314"/>
      <c r="LHR1" s="314"/>
      <c r="LHS1" s="314"/>
      <c r="LHT1" s="314"/>
      <c r="LHU1" s="314"/>
      <c r="LHV1" s="314"/>
      <c r="LHW1" s="314"/>
      <c r="LHX1" s="314"/>
      <c r="LHY1" s="314"/>
      <c r="LHZ1" s="314"/>
      <c r="LIA1" s="314"/>
      <c r="LIB1" s="314"/>
      <c r="LIC1" s="314"/>
      <c r="LID1" s="314"/>
      <c r="LIE1" s="314"/>
      <c r="LIF1" s="314"/>
      <c r="LIG1" s="314"/>
      <c r="LIH1" s="314"/>
      <c r="LII1" s="314"/>
      <c r="LIJ1" s="314"/>
      <c r="LIK1" s="314"/>
      <c r="LIL1" s="314"/>
      <c r="LIM1" s="314"/>
      <c r="LIN1" s="314"/>
      <c r="LIO1" s="314"/>
      <c r="LIP1" s="314"/>
      <c r="LIQ1" s="314"/>
      <c r="LIR1" s="314"/>
      <c r="LIS1" s="314"/>
      <c r="LIT1" s="314"/>
      <c r="LIU1" s="314"/>
      <c r="LIV1" s="314"/>
      <c r="LIW1" s="314"/>
      <c r="LIX1" s="314"/>
      <c r="LIY1" s="314"/>
      <c r="LIZ1" s="314"/>
      <c r="LJA1" s="314"/>
      <c r="LJB1" s="314"/>
      <c r="LJC1" s="314"/>
      <c r="LJD1" s="314"/>
      <c r="LJE1" s="314"/>
      <c r="LJF1" s="314"/>
      <c r="LJG1" s="314"/>
      <c r="LJH1" s="314"/>
      <c r="LJI1" s="314"/>
      <c r="LJJ1" s="314"/>
      <c r="LJK1" s="314"/>
      <c r="LJL1" s="314"/>
      <c r="LJM1" s="314"/>
      <c r="LJN1" s="314"/>
      <c r="LJO1" s="314"/>
      <c r="LJP1" s="314"/>
      <c r="LJQ1" s="314"/>
      <c r="LJR1" s="314"/>
      <c r="LJS1" s="314"/>
      <c r="LJT1" s="314"/>
      <c r="LJU1" s="314"/>
      <c r="LJV1" s="314"/>
      <c r="LJW1" s="314"/>
      <c r="LJX1" s="314"/>
      <c r="LJY1" s="314"/>
      <c r="LJZ1" s="314"/>
      <c r="LKA1" s="314"/>
      <c r="LKB1" s="314"/>
      <c r="LKC1" s="314"/>
      <c r="LKD1" s="314"/>
      <c r="LKE1" s="314"/>
      <c r="LKF1" s="314"/>
      <c r="LKG1" s="314"/>
      <c r="LKH1" s="314"/>
      <c r="LKI1" s="314"/>
      <c r="LKJ1" s="314"/>
      <c r="LKK1" s="314"/>
      <c r="LKL1" s="314"/>
      <c r="LKM1" s="314"/>
      <c r="LKN1" s="314"/>
      <c r="LKO1" s="314"/>
      <c r="LKP1" s="314"/>
      <c r="LKQ1" s="314"/>
      <c r="LKR1" s="314"/>
      <c r="LKS1" s="314"/>
      <c r="LKT1" s="314"/>
      <c r="LKU1" s="314"/>
      <c r="LKV1" s="314"/>
      <c r="LKW1" s="314"/>
      <c r="LKX1" s="314"/>
      <c r="LKY1" s="314"/>
      <c r="LKZ1" s="314"/>
      <c r="LLA1" s="314"/>
      <c r="LLB1" s="314"/>
      <c r="LLC1" s="314"/>
      <c r="LLD1" s="314"/>
      <c r="LLE1" s="314"/>
      <c r="LLF1" s="314"/>
      <c r="LLG1" s="314"/>
      <c r="LLH1" s="314"/>
      <c r="LLI1" s="314"/>
      <c r="LLJ1" s="314"/>
      <c r="LLK1" s="314"/>
      <c r="LLL1" s="314"/>
      <c r="LLM1" s="314"/>
      <c r="LLN1" s="314"/>
      <c r="LLO1" s="314"/>
      <c r="LLP1" s="314"/>
      <c r="LLQ1" s="314"/>
      <c r="LLR1" s="314"/>
      <c r="LLS1" s="314"/>
      <c r="LLT1" s="314"/>
      <c r="LLU1" s="314"/>
      <c r="LLV1" s="314"/>
      <c r="LLW1" s="314"/>
      <c r="LLX1" s="314"/>
      <c r="LLY1" s="314"/>
      <c r="LLZ1" s="314"/>
      <c r="LMA1" s="314"/>
      <c r="LMB1" s="314"/>
      <c r="LMC1" s="314"/>
      <c r="LMD1" s="314"/>
      <c r="LME1" s="314"/>
      <c r="LMF1" s="314"/>
      <c r="LMG1" s="314"/>
      <c r="LMH1" s="314"/>
      <c r="LMI1" s="314"/>
      <c r="LMJ1" s="314"/>
      <c r="LMK1" s="314"/>
      <c r="LML1" s="314"/>
      <c r="LMM1" s="314"/>
      <c r="LMN1" s="314"/>
      <c r="LMO1" s="314"/>
      <c r="LMP1" s="314"/>
      <c r="LMQ1" s="314"/>
      <c r="LMR1" s="314"/>
      <c r="LMS1" s="314"/>
      <c r="LMT1" s="314"/>
      <c r="LMU1" s="314"/>
      <c r="LMV1" s="314"/>
      <c r="LMW1" s="314"/>
      <c r="LMX1" s="314"/>
      <c r="LMY1" s="314"/>
      <c r="LMZ1" s="314"/>
      <c r="LNA1" s="314"/>
      <c r="LNB1" s="314"/>
      <c r="LNC1" s="314"/>
      <c r="LND1" s="314"/>
      <c r="LNE1" s="314"/>
      <c r="LNF1" s="314"/>
      <c r="LNG1" s="314"/>
      <c r="LNH1" s="314"/>
      <c r="LNI1" s="314"/>
      <c r="LNJ1" s="314"/>
      <c r="LNK1" s="314"/>
      <c r="LNL1" s="314"/>
      <c r="LNM1" s="314"/>
      <c r="LNN1" s="314"/>
      <c r="LNO1" s="314"/>
      <c r="LNP1" s="314"/>
      <c r="LNQ1" s="314"/>
      <c r="LNR1" s="314"/>
      <c r="LNS1" s="314"/>
      <c r="LNT1" s="314"/>
      <c r="LNU1" s="314"/>
      <c r="LNV1" s="314"/>
      <c r="LNW1" s="314"/>
      <c r="LNX1" s="314"/>
      <c r="LNY1" s="314"/>
      <c r="LNZ1" s="314"/>
      <c r="LOA1" s="314"/>
      <c r="LOB1" s="314"/>
      <c r="LOC1" s="314"/>
      <c r="LOD1" s="314"/>
      <c r="LOE1" s="314"/>
      <c r="LOF1" s="314"/>
      <c r="LOG1" s="314"/>
      <c r="LOH1" s="314"/>
      <c r="LOI1" s="314"/>
      <c r="LOJ1" s="314"/>
      <c r="LOK1" s="314"/>
      <c r="LOL1" s="314"/>
      <c r="LOM1" s="314"/>
      <c r="LON1" s="314"/>
      <c r="LOO1" s="314"/>
      <c r="LOP1" s="314"/>
      <c r="LOQ1" s="314"/>
      <c r="LOR1" s="314"/>
      <c r="LOS1" s="314"/>
      <c r="LOT1" s="314"/>
      <c r="LOU1" s="314"/>
      <c r="LOV1" s="314"/>
      <c r="LOW1" s="314"/>
      <c r="LOX1" s="314"/>
      <c r="LOY1" s="314"/>
      <c r="LOZ1" s="314"/>
      <c r="LPA1" s="314"/>
      <c r="LPB1" s="314"/>
      <c r="LPC1" s="314"/>
      <c r="LPD1" s="314"/>
      <c r="LPE1" s="314"/>
      <c r="LPF1" s="314"/>
      <c r="LPG1" s="314"/>
      <c r="LPH1" s="314"/>
      <c r="LPI1" s="314"/>
      <c r="LPJ1" s="314"/>
      <c r="LPK1" s="314"/>
      <c r="LPL1" s="314"/>
      <c r="LPM1" s="314"/>
      <c r="LPN1" s="314"/>
      <c r="LPO1" s="314"/>
      <c r="LPP1" s="314"/>
      <c r="LPQ1" s="314"/>
      <c r="LPR1" s="314"/>
      <c r="LPS1" s="314"/>
      <c r="LPT1" s="314"/>
      <c r="LPU1" s="314"/>
      <c r="LPV1" s="314"/>
      <c r="LPW1" s="314"/>
      <c r="LPX1" s="314"/>
      <c r="LPY1" s="314"/>
      <c r="LPZ1" s="314"/>
      <c r="LQA1" s="314"/>
      <c r="LQB1" s="314"/>
      <c r="LQC1" s="314"/>
      <c r="LQD1" s="314"/>
      <c r="LQE1" s="314"/>
      <c r="LQF1" s="314"/>
      <c r="LQG1" s="314"/>
      <c r="LQH1" s="314"/>
      <c r="LQI1" s="314"/>
      <c r="LQJ1" s="314"/>
      <c r="LQK1" s="314"/>
      <c r="LQL1" s="314"/>
      <c r="LQM1" s="314"/>
      <c r="LQN1" s="314"/>
      <c r="LQO1" s="314"/>
      <c r="LQP1" s="314"/>
      <c r="LQQ1" s="314"/>
      <c r="LQR1" s="314"/>
      <c r="LQS1" s="314"/>
      <c r="LQT1" s="314"/>
      <c r="LQU1" s="314"/>
      <c r="LQV1" s="314"/>
      <c r="LQW1" s="314"/>
      <c r="LQX1" s="314"/>
      <c r="LQY1" s="314"/>
      <c r="LQZ1" s="314"/>
      <c r="LRA1" s="314"/>
      <c r="LRB1" s="314"/>
      <c r="LRC1" s="314"/>
      <c r="LRD1" s="314"/>
      <c r="LRE1" s="314"/>
      <c r="LRF1" s="314"/>
      <c r="LRG1" s="314"/>
      <c r="LRH1" s="314"/>
      <c r="LRI1" s="314"/>
      <c r="LRJ1" s="314"/>
      <c r="LRK1" s="314"/>
      <c r="LRL1" s="314"/>
      <c r="LRM1" s="314"/>
      <c r="LRN1" s="314"/>
      <c r="LRO1" s="314"/>
      <c r="LRP1" s="314"/>
      <c r="LRQ1" s="314"/>
      <c r="LRR1" s="314"/>
      <c r="LRS1" s="314"/>
      <c r="LRT1" s="314"/>
      <c r="LRU1" s="314"/>
      <c r="LRV1" s="314"/>
      <c r="LRW1" s="314"/>
      <c r="LRX1" s="314"/>
      <c r="LRY1" s="314"/>
      <c r="LRZ1" s="314"/>
      <c r="LSA1" s="314"/>
      <c r="LSB1" s="314"/>
      <c r="LSC1" s="314"/>
      <c r="LSD1" s="314"/>
      <c r="LSE1" s="314"/>
      <c r="LSF1" s="314"/>
      <c r="LSG1" s="314"/>
      <c r="LSH1" s="314"/>
      <c r="LSI1" s="314"/>
      <c r="LSJ1" s="314"/>
      <c r="LSK1" s="314"/>
      <c r="LSL1" s="314"/>
      <c r="LSM1" s="314"/>
      <c r="LSN1" s="314"/>
      <c r="LSO1" s="314"/>
      <c r="LSP1" s="314"/>
      <c r="LSQ1" s="314"/>
      <c r="LSR1" s="314"/>
      <c r="LSS1" s="314"/>
      <c r="LST1" s="314"/>
      <c r="LSU1" s="314"/>
      <c r="LSV1" s="314"/>
      <c r="LSW1" s="314"/>
      <c r="LSX1" s="314"/>
      <c r="LSY1" s="314"/>
      <c r="LSZ1" s="314"/>
      <c r="LTA1" s="314"/>
      <c r="LTB1" s="314"/>
      <c r="LTC1" s="314"/>
      <c r="LTD1" s="314"/>
      <c r="LTE1" s="314"/>
      <c r="LTF1" s="314"/>
      <c r="LTG1" s="314"/>
      <c r="LTH1" s="314"/>
      <c r="LTI1" s="314"/>
      <c r="LTJ1" s="314"/>
      <c r="LTK1" s="314"/>
      <c r="LTL1" s="314"/>
      <c r="LTM1" s="314"/>
      <c r="LTN1" s="314"/>
      <c r="LTO1" s="314"/>
      <c r="LTP1" s="314"/>
      <c r="LTQ1" s="314"/>
      <c r="LTR1" s="314"/>
      <c r="LTS1" s="314"/>
      <c r="LTT1" s="314"/>
      <c r="LTU1" s="314"/>
      <c r="LTV1" s="314"/>
      <c r="LTW1" s="314"/>
      <c r="LTX1" s="314"/>
      <c r="LTY1" s="314"/>
      <c r="LTZ1" s="314"/>
      <c r="LUA1" s="314"/>
      <c r="LUB1" s="314"/>
      <c r="LUC1" s="314"/>
      <c r="LUD1" s="314"/>
      <c r="LUE1" s="314"/>
      <c r="LUF1" s="314"/>
      <c r="LUG1" s="314"/>
      <c r="LUH1" s="314"/>
      <c r="LUI1" s="314"/>
      <c r="LUJ1" s="314"/>
      <c r="LUK1" s="314"/>
      <c r="LUL1" s="314"/>
      <c r="LUM1" s="314"/>
      <c r="LUN1" s="314"/>
      <c r="LUO1" s="314"/>
      <c r="LUP1" s="314"/>
      <c r="LUQ1" s="314"/>
      <c r="LUR1" s="314"/>
      <c r="LUS1" s="314"/>
      <c r="LUT1" s="314"/>
      <c r="LUU1" s="314"/>
      <c r="LUV1" s="314"/>
      <c r="LUW1" s="314"/>
      <c r="LUX1" s="314"/>
      <c r="LUY1" s="314"/>
      <c r="LUZ1" s="314"/>
      <c r="LVA1" s="314"/>
      <c r="LVB1" s="314"/>
      <c r="LVC1" s="314"/>
      <c r="LVD1" s="314"/>
      <c r="LVE1" s="314"/>
      <c r="LVF1" s="314"/>
      <c r="LVG1" s="314"/>
      <c r="LVH1" s="314"/>
      <c r="LVI1" s="314"/>
      <c r="LVJ1" s="314"/>
      <c r="LVK1" s="314"/>
      <c r="LVL1" s="314"/>
      <c r="LVM1" s="314"/>
      <c r="LVN1" s="314"/>
      <c r="LVO1" s="314"/>
      <c r="LVP1" s="314"/>
      <c r="LVQ1" s="314"/>
      <c r="LVR1" s="314"/>
      <c r="LVS1" s="314"/>
      <c r="LVT1" s="314"/>
      <c r="LVU1" s="314"/>
      <c r="LVV1" s="314"/>
      <c r="LVW1" s="314"/>
      <c r="LVX1" s="314"/>
      <c r="LVY1" s="314"/>
      <c r="LVZ1" s="314"/>
      <c r="LWA1" s="314"/>
      <c r="LWB1" s="314"/>
      <c r="LWC1" s="314"/>
      <c r="LWD1" s="314"/>
      <c r="LWE1" s="314"/>
      <c r="LWF1" s="314"/>
      <c r="LWG1" s="314"/>
      <c r="LWH1" s="314"/>
      <c r="LWI1" s="314"/>
      <c r="LWJ1" s="314"/>
      <c r="LWK1" s="314"/>
      <c r="LWL1" s="314"/>
      <c r="LWM1" s="314"/>
      <c r="LWN1" s="314"/>
      <c r="LWO1" s="314"/>
      <c r="LWP1" s="314"/>
      <c r="LWQ1" s="314"/>
      <c r="LWR1" s="314"/>
      <c r="LWS1" s="314"/>
      <c r="LWT1" s="314"/>
      <c r="LWU1" s="314"/>
      <c r="LWV1" s="314"/>
      <c r="LWW1" s="314"/>
      <c r="LWX1" s="314"/>
      <c r="LWY1" s="314"/>
      <c r="LWZ1" s="314"/>
      <c r="LXA1" s="314"/>
      <c r="LXB1" s="314"/>
      <c r="LXC1" s="314"/>
      <c r="LXD1" s="314"/>
      <c r="LXE1" s="314"/>
      <c r="LXF1" s="314"/>
      <c r="LXG1" s="314"/>
      <c r="LXH1" s="314"/>
      <c r="LXI1" s="314"/>
      <c r="LXJ1" s="314"/>
      <c r="LXK1" s="314"/>
      <c r="LXL1" s="314"/>
      <c r="LXM1" s="314"/>
      <c r="LXN1" s="314"/>
      <c r="LXO1" s="314"/>
      <c r="LXP1" s="314"/>
      <c r="LXQ1" s="314"/>
      <c r="LXR1" s="314"/>
      <c r="LXS1" s="314"/>
      <c r="LXT1" s="314"/>
      <c r="LXU1" s="314"/>
      <c r="LXV1" s="314"/>
      <c r="LXW1" s="314"/>
      <c r="LXX1" s="314"/>
      <c r="LXY1" s="314"/>
      <c r="LXZ1" s="314"/>
      <c r="LYA1" s="314"/>
      <c r="LYB1" s="314"/>
      <c r="LYC1" s="314"/>
      <c r="LYD1" s="314"/>
      <c r="LYE1" s="314"/>
      <c r="LYF1" s="314"/>
      <c r="LYG1" s="314"/>
      <c r="LYH1" s="314"/>
      <c r="LYI1" s="314"/>
      <c r="LYJ1" s="314"/>
      <c r="LYK1" s="314"/>
      <c r="LYL1" s="314"/>
      <c r="LYM1" s="314"/>
      <c r="LYN1" s="314"/>
      <c r="LYO1" s="314"/>
      <c r="LYP1" s="314"/>
      <c r="LYQ1" s="314"/>
      <c r="LYR1" s="314"/>
      <c r="LYS1" s="314"/>
      <c r="LYT1" s="314"/>
      <c r="LYU1" s="314"/>
      <c r="LYV1" s="314"/>
      <c r="LYW1" s="314"/>
      <c r="LYX1" s="314"/>
      <c r="LYY1" s="314"/>
      <c r="LYZ1" s="314"/>
      <c r="LZA1" s="314"/>
      <c r="LZB1" s="314"/>
      <c r="LZC1" s="314"/>
      <c r="LZD1" s="314"/>
      <c r="LZE1" s="314"/>
      <c r="LZF1" s="314"/>
      <c r="LZG1" s="314"/>
      <c r="LZH1" s="314"/>
      <c r="LZI1" s="314"/>
      <c r="LZJ1" s="314"/>
      <c r="LZK1" s="314"/>
      <c r="LZL1" s="314"/>
      <c r="LZM1" s="314"/>
      <c r="LZN1" s="314"/>
      <c r="LZO1" s="314"/>
      <c r="LZP1" s="314"/>
      <c r="LZQ1" s="314"/>
      <c r="LZR1" s="314"/>
      <c r="LZS1" s="314"/>
      <c r="LZT1" s="314"/>
      <c r="LZU1" s="314"/>
      <c r="LZV1" s="314"/>
      <c r="LZW1" s="314"/>
      <c r="LZX1" s="314"/>
      <c r="LZY1" s="314"/>
      <c r="LZZ1" s="314"/>
      <c r="MAA1" s="314"/>
      <c r="MAB1" s="314"/>
      <c r="MAC1" s="314"/>
      <c r="MAD1" s="314"/>
      <c r="MAE1" s="314"/>
      <c r="MAF1" s="314"/>
      <c r="MAG1" s="314"/>
      <c r="MAH1" s="314"/>
      <c r="MAI1" s="314"/>
      <c r="MAJ1" s="314"/>
      <c r="MAK1" s="314"/>
      <c r="MAL1" s="314"/>
      <c r="MAM1" s="314"/>
      <c r="MAN1" s="314"/>
      <c r="MAO1" s="314"/>
      <c r="MAP1" s="314"/>
      <c r="MAQ1" s="314"/>
      <c r="MAR1" s="314"/>
      <c r="MAS1" s="314"/>
      <c r="MAT1" s="314"/>
      <c r="MAU1" s="314"/>
      <c r="MAV1" s="314"/>
      <c r="MAW1" s="314"/>
      <c r="MAX1" s="314"/>
      <c r="MAY1" s="314"/>
      <c r="MAZ1" s="314"/>
      <c r="MBA1" s="314"/>
      <c r="MBB1" s="314"/>
      <c r="MBC1" s="314"/>
      <c r="MBD1" s="314"/>
      <c r="MBE1" s="314"/>
      <c r="MBF1" s="314"/>
      <c r="MBG1" s="314"/>
      <c r="MBH1" s="314"/>
      <c r="MBI1" s="314"/>
      <c r="MBJ1" s="314"/>
      <c r="MBK1" s="314"/>
      <c r="MBL1" s="314"/>
      <c r="MBM1" s="314"/>
      <c r="MBN1" s="314"/>
      <c r="MBO1" s="314"/>
      <c r="MBP1" s="314"/>
      <c r="MBQ1" s="314"/>
      <c r="MBR1" s="314"/>
      <c r="MBS1" s="314"/>
      <c r="MBT1" s="314"/>
      <c r="MBU1" s="314"/>
      <c r="MBV1" s="314"/>
      <c r="MBW1" s="314"/>
      <c r="MBX1" s="314"/>
      <c r="MBY1" s="314"/>
      <c r="MBZ1" s="314"/>
      <c r="MCA1" s="314"/>
      <c r="MCB1" s="314"/>
      <c r="MCC1" s="314"/>
      <c r="MCD1" s="314"/>
      <c r="MCE1" s="314"/>
      <c r="MCF1" s="314"/>
      <c r="MCG1" s="314"/>
      <c r="MCH1" s="314"/>
      <c r="MCI1" s="314"/>
      <c r="MCJ1" s="314"/>
      <c r="MCK1" s="314"/>
      <c r="MCL1" s="314"/>
      <c r="MCM1" s="314"/>
      <c r="MCN1" s="314"/>
      <c r="MCO1" s="314"/>
      <c r="MCP1" s="314"/>
      <c r="MCQ1" s="314"/>
      <c r="MCR1" s="314"/>
      <c r="MCS1" s="314"/>
      <c r="MCT1" s="314"/>
      <c r="MCU1" s="314"/>
      <c r="MCV1" s="314"/>
      <c r="MCW1" s="314"/>
      <c r="MCX1" s="314"/>
      <c r="MCY1" s="314"/>
      <c r="MCZ1" s="314"/>
      <c r="MDA1" s="314"/>
      <c r="MDB1" s="314"/>
      <c r="MDC1" s="314"/>
      <c r="MDD1" s="314"/>
      <c r="MDE1" s="314"/>
      <c r="MDF1" s="314"/>
      <c r="MDG1" s="314"/>
      <c r="MDH1" s="314"/>
      <c r="MDI1" s="314"/>
      <c r="MDJ1" s="314"/>
      <c r="MDK1" s="314"/>
      <c r="MDL1" s="314"/>
      <c r="MDM1" s="314"/>
      <c r="MDN1" s="314"/>
      <c r="MDO1" s="314"/>
      <c r="MDP1" s="314"/>
      <c r="MDQ1" s="314"/>
      <c r="MDR1" s="314"/>
      <c r="MDS1" s="314"/>
      <c r="MDT1" s="314"/>
      <c r="MDU1" s="314"/>
      <c r="MDV1" s="314"/>
      <c r="MDW1" s="314"/>
      <c r="MDX1" s="314"/>
      <c r="MDY1" s="314"/>
      <c r="MDZ1" s="314"/>
      <c r="MEA1" s="314"/>
      <c r="MEB1" s="314"/>
      <c r="MEC1" s="314"/>
      <c r="MED1" s="314"/>
      <c r="MEE1" s="314"/>
      <c r="MEF1" s="314"/>
      <c r="MEG1" s="314"/>
      <c r="MEH1" s="314"/>
      <c r="MEI1" s="314"/>
      <c r="MEJ1" s="314"/>
      <c r="MEK1" s="314"/>
      <c r="MEL1" s="314"/>
      <c r="MEM1" s="314"/>
      <c r="MEN1" s="314"/>
      <c r="MEO1" s="314"/>
      <c r="MEP1" s="314"/>
      <c r="MEQ1" s="314"/>
      <c r="MER1" s="314"/>
      <c r="MES1" s="314"/>
      <c r="MET1" s="314"/>
      <c r="MEU1" s="314"/>
      <c r="MEV1" s="314"/>
      <c r="MEW1" s="314"/>
      <c r="MEX1" s="314"/>
      <c r="MEY1" s="314"/>
      <c r="MEZ1" s="314"/>
      <c r="MFA1" s="314"/>
      <c r="MFB1" s="314"/>
      <c r="MFC1" s="314"/>
      <c r="MFD1" s="314"/>
      <c r="MFE1" s="314"/>
      <c r="MFF1" s="314"/>
      <c r="MFG1" s="314"/>
      <c r="MFH1" s="314"/>
      <c r="MFI1" s="314"/>
      <c r="MFJ1" s="314"/>
      <c r="MFK1" s="314"/>
      <c r="MFL1" s="314"/>
      <c r="MFM1" s="314"/>
      <c r="MFN1" s="314"/>
      <c r="MFO1" s="314"/>
      <c r="MFP1" s="314"/>
      <c r="MFQ1" s="314"/>
      <c r="MFR1" s="314"/>
      <c r="MFS1" s="314"/>
      <c r="MFT1" s="314"/>
      <c r="MFU1" s="314"/>
      <c r="MFV1" s="314"/>
      <c r="MFW1" s="314"/>
      <c r="MFX1" s="314"/>
      <c r="MFY1" s="314"/>
      <c r="MFZ1" s="314"/>
      <c r="MGA1" s="314"/>
      <c r="MGB1" s="314"/>
      <c r="MGC1" s="314"/>
      <c r="MGD1" s="314"/>
      <c r="MGE1" s="314"/>
      <c r="MGF1" s="314"/>
      <c r="MGG1" s="314"/>
      <c r="MGH1" s="314"/>
      <c r="MGI1" s="314"/>
      <c r="MGJ1" s="314"/>
      <c r="MGK1" s="314"/>
      <c r="MGL1" s="314"/>
      <c r="MGM1" s="314"/>
      <c r="MGN1" s="314"/>
      <c r="MGO1" s="314"/>
      <c r="MGP1" s="314"/>
      <c r="MGQ1" s="314"/>
      <c r="MGR1" s="314"/>
      <c r="MGS1" s="314"/>
      <c r="MGT1" s="314"/>
      <c r="MGU1" s="314"/>
      <c r="MGV1" s="314"/>
      <c r="MGW1" s="314"/>
      <c r="MGX1" s="314"/>
      <c r="MGY1" s="314"/>
      <c r="MGZ1" s="314"/>
      <c r="MHA1" s="314"/>
      <c r="MHB1" s="314"/>
      <c r="MHC1" s="314"/>
      <c r="MHD1" s="314"/>
      <c r="MHE1" s="314"/>
      <c r="MHF1" s="314"/>
      <c r="MHG1" s="314"/>
      <c r="MHH1" s="314"/>
      <c r="MHI1" s="314"/>
      <c r="MHJ1" s="314"/>
      <c r="MHK1" s="314"/>
      <c r="MHL1" s="314"/>
      <c r="MHM1" s="314"/>
      <c r="MHN1" s="314"/>
      <c r="MHO1" s="314"/>
      <c r="MHP1" s="314"/>
      <c r="MHQ1" s="314"/>
      <c r="MHR1" s="314"/>
      <c r="MHS1" s="314"/>
      <c r="MHT1" s="314"/>
      <c r="MHU1" s="314"/>
      <c r="MHV1" s="314"/>
      <c r="MHW1" s="314"/>
      <c r="MHX1" s="314"/>
      <c r="MHY1" s="314"/>
      <c r="MHZ1" s="314"/>
      <c r="MIA1" s="314"/>
      <c r="MIB1" s="314"/>
      <c r="MIC1" s="314"/>
      <c r="MID1" s="314"/>
      <c r="MIE1" s="314"/>
      <c r="MIF1" s="314"/>
      <c r="MIG1" s="314"/>
      <c r="MIH1" s="314"/>
      <c r="MII1" s="314"/>
      <c r="MIJ1" s="314"/>
      <c r="MIK1" s="314"/>
      <c r="MIL1" s="314"/>
      <c r="MIM1" s="314"/>
      <c r="MIN1" s="314"/>
      <c r="MIO1" s="314"/>
      <c r="MIP1" s="314"/>
      <c r="MIQ1" s="314"/>
      <c r="MIR1" s="314"/>
      <c r="MIS1" s="314"/>
      <c r="MIT1" s="314"/>
      <c r="MIU1" s="314"/>
      <c r="MIV1" s="314"/>
      <c r="MIW1" s="314"/>
      <c r="MIX1" s="314"/>
      <c r="MIY1" s="314"/>
      <c r="MIZ1" s="314"/>
      <c r="MJA1" s="314"/>
      <c r="MJB1" s="314"/>
      <c r="MJC1" s="314"/>
      <c r="MJD1" s="314"/>
      <c r="MJE1" s="314"/>
      <c r="MJF1" s="314"/>
      <c r="MJG1" s="314"/>
      <c r="MJH1" s="314"/>
      <c r="MJI1" s="314"/>
      <c r="MJJ1" s="314"/>
      <c r="MJK1" s="314"/>
      <c r="MJL1" s="314"/>
      <c r="MJM1" s="314"/>
      <c r="MJN1" s="314"/>
      <c r="MJO1" s="314"/>
      <c r="MJP1" s="314"/>
      <c r="MJQ1" s="314"/>
      <c r="MJR1" s="314"/>
      <c r="MJS1" s="314"/>
      <c r="MJT1" s="314"/>
      <c r="MJU1" s="314"/>
      <c r="MJV1" s="314"/>
      <c r="MJW1" s="314"/>
      <c r="MJX1" s="314"/>
      <c r="MJY1" s="314"/>
      <c r="MJZ1" s="314"/>
      <c r="MKA1" s="314"/>
      <c r="MKB1" s="314"/>
      <c r="MKC1" s="314"/>
      <c r="MKD1" s="314"/>
      <c r="MKE1" s="314"/>
      <c r="MKF1" s="314"/>
      <c r="MKG1" s="314"/>
      <c r="MKH1" s="314"/>
      <c r="MKI1" s="314"/>
      <c r="MKJ1" s="314"/>
      <c r="MKK1" s="314"/>
      <c r="MKL1" s="314"/>
      <c r="MKM1" s="314"/>
      <c r="MKN1" s="314"/>
      <c r="MKO1" s="314"/>
      <c r="MKP1" s="314"/>
      <c r="MKQ1" s="314"/>
      <c r="MKR1" s="314"/>
      <c r="MKS1" s="314"/>
      <c r="MKT1" s="314"/>
      <c r="MKU1" s="314"/>
      <c r="MKV1" s="314"/>
      <c r="MKW1" s="314"/>
      <c r="MKX1" s="314"/>
      <c r="MKY1" s="314"/>
      <c r="MKZ1" s="314"/>
      <c r="MLA1" s="314"/>
      <c r="MLB1" s="314"/>
      <c r="MLC1" s="314"/>
      <c r="MLD1" s="314"/>
      <c r="MLE1" s="314"/>
      <c r="MLF1" s="314"/>
      <c r="MLG1" s="314"/>
      <c r="MLH1" s="314"/>
      <c r="MLI1" s="314"/>
      <c r="MLJ1" s="314"/>
      <c r="MLK1" s="314"/>
      <c r="MLL1" s="314"/>
      <c r="MLM1" s="314"/>
      <c r="MLN1" s="314"/>
      <c r="MLO1" s="314"/>
      <c r="MLP1" s="314"/>
      <c r="MLQ1" s="314"/>
      <c r="MLR1" s="314"/>
      <c r="MLS1" s="314"/>
      <c r="MLT1" s="314"/>
      <c r="MLU1" s="314"/>
      <c r="MLV1" s="314"/>
      <c r="MLW1" s="314"/>
      <c r="MLX1" s="314"/>
      <c r="MLY1" s="314"/>
      <c r="MLZ1" s="314"/>
      <c r="MMA1" s="314"/>
      <c r="MMB1" s="314"/>
      <c r="MMC1" s="314"/>
      <c r="MMD1" s="314"/>
      <c r="MME1" s="314"/>
      <c r="MMF1" s="314"/>
      <c r="MMG1" s="314"/>
      <c r="MMH1" s="314"/>
      <c r="MMI1" s="314"/>
      <c r="MMJ1" s="314"/>
      <c r="MMK1" s="314"/>
      <c r="MML1" s="314"/>
      <c r="MMM1" s="314"/>
      <c r="MMN1" s="314"/>
      <c r="MMO1" s="314"/>
      <c r="MMP1" s="314"/>
      <c r="MMQ1" s="314"/>
      <c r="MMR1" s="314"/>
      <c r="MMS1" s="314"/>
      <c r="MMT1" s="314"/>
      <c r="MMU1" s="314"/>
      <c r="MMV1" s="314"/>
      <c r="MMW1" s="314"/>
      <c r="MMX1" s="314"/>
      <c r="MMY1" s="314"/>
      <c r="MMZ1" s="314"/>
      <c r="MNA1" s="314"/>
      <c r="MNB1" s="314"/>
      <c r="MNC1" s="314"/>
      <c r="MND1" s="314"/>
      <c r="MNE1" s="314"/>
      <c r="MNF1" s="314"/>
      <c r="MNG1" s="314"/>
      <c r="MNH1" s="314"/>
      <c r="MNI1" s="314"/>
      <c r="MNJ1" s="314"/>
      <c r="MNK1" s="314"/>
      <c r="MNL1" s="314"/>
      <c r="MNM1" s="314"/>
      <c r="MNN1" s="314"/>
      <c r="MNO1" s="314"/>
      <c r="MNP1" s="314"/>
      <c r="MNQ1" s="314"/>
      <c r="MNR1" s="314"/>
      <c r="MNS1" s="314"/>
      <c r="MNT1" s="314"/>
      <c r="MNU1" s="314"/>
      <c r="MNV1" s="314"/>
      <c r="MNW1" s="314"/>
      <c r="MNX1" s="314"/>
      <c r="MNY1" s="314"/>
      <c r="MNZ1" s="314"/>
      <c r="MOA1" s="314"/>
      <c r="MOB1" s="314"/>
      <c r="MOC1" s="314"/>
      <c r="MOD1" s="314"/>
      <c r="MOE1" s="314"/>
      <c r="MOF1" s="314"/>
      <c r="MOG1" s="314"/>
      <c r="MOH1" s="314"/>
      <c r="MOI1" s="314"/>
      <c r="MOJ1" s="314"/>
      <c r="MOK1" s="314"/>
      <c r="MOL1" s="314"/>
      <c r="MOM1" s="314"/>
      <c r="MON1" s="314"/>
      <c r="MOO1" s="314"/>
      <c r="MOP1" s="314"/>
      <c r="MOQ1" s="314"/>
      <c r="MOR1" s="314"/>
      <c r="MOS1" s="314"/>
      <c r="MOT1" s="314"/>
      <c r="MOU1" s="314"/>
      <c r="MOV1" s="314"/>
      <c r="MOW1" s="314"/>
      <c r="MOX1" s="314"/>
      <c r="MOY1" s="314"/>
      <c r="MOZ1" s="314"/>
      <c r="MPA1" s="314"/>
      <c r="MPB1" s="314"/>
      <c r="MPC1" s="314"/>
      <c r="MPD1" s="314"/>
      <c r="MPE1" s="314"/>
      <c r="MPF1" s="314"/>
      <c r="MPG1" s="314"/>
      <c r="MPH1" s="314"/>
      <c r="MPI1" s="314"/>
      <c r="MPJ1" s="314"/>
      <c r="MPK1" s="314"/>
      <c r="MPL1" s="314"/>
      <c r="MPM1" s="314"/>
      <c r="MPN1" s="314"/>
      <c r="MPO1" s="314"/>
      <c r="MPP1" s="314"/>
      <c r="MPQ1" s="314"/>
      <c r="MPR1" s="314"/>
      <c r="MPS1" s="314"/>
      <c r="MPT1" s="314"/>
      <c r="MPU1" s="314"/>
      <c r="MPV1" s="314"/>
      <c r="MPW1" s="314"/>
      <c r="MPX1" s="314"/>
      <c r="MPY1" s="314"/>
      <c r="MPZ1" s="314"/>
      <c r="MQA1" s="314"/>
      <c r="MQB1" s="314"/>
      <c r="MQC1" s="314"/>
      <c r="MQD1" s="314"/>
      <c r="MQE1" s="314"/>
      <c r="MQF1" s="314"/>
      <c r="MQG1" s="314"/>
      <c r="MQH1" s="314"/>
      <c r="MQI1" s="314"/>
      <c r="MQJ1" s="314"/>
      <c r="MQK1" s="314"/>
      <c r="MQL1" s="314"/>
      <c r="MQM1" s="314"/>
      <c r="MQN1" s="314"/>
      <c r="MQO1" s="314"/>
      <c r="MQP1" s="314"/>
      <c r="MQQ1" s="314"/>
      <c r="MQR1" s="314"/>
      <c r="MQS1" s="314"/>
      <c r="MQT1" s="314"/>
      <c r="MQU1" s="314"/>
      <c r="MQV1" s="314"/>
      <c r="MQW1" s="314"/>
      <c r="MQX1" s="314"/>
      <c r="MQY1" s="314"/>
      <c r="MQZ1" s="314"/>
      <c r="MRA1" s="314"/>
      <c r="MRB1" s="314"/>
      <c r="MRC1" s="314"/>
      <c r="MRD1" s="314"/>
      <c r="MRE1" s="314"/>
      <c r="MRF1" s="314"/>
      <c r="MRG1" s="314"/>
      <c r="MRH1" s="314"/>
      <c r="MRI1" s="314"/>
      <c r="MRJ1" s="314"/>
      <c r="MRK1" s="314"/>
      <c r="MRL1" s="314"/>
      <c r="MRM1" s="314"/>
      <c r="MRN1" s="314"/>
      <c r="MRO1" s="314"/>
      <c r="MRP1" s="314"/>
      <c r="MRQ1" s="314"/>
      <c r="MRR1" s="314"/>
      <c r="MRS1" s="314"/>
      <c r="MRT1" s="314"/>
      <c r="MRU1" s="314"/>
      <c r="MRV1" s="314"/>
      <c r="MRW1" s="314"/>
      <c r="MRX1" s="314"/>
      <c r="MRY1" s="314"/>
      <c r="MRZ1" s="314"/>
      <c r="MSA1" s="314"/>
      <c r="MSB1" s="314"/>
      <c r="MSC1" s="314"/>
      <c r="MSD1" s="314"/>
      <c r="MSE1" s="314"/>
      <c r="MSF1" s="314"/>
      <c r="MSG1" s="314"/>
      <c r="MSH1" s="314"/>
      <c r="MSI1" s="314"/>
      <c r="MSJ1" s="314"/>
      <c r="MSK1" s="314"/>
      <c r="MSL1" s="314"/>
      <c r="MSM1" s="314"/>
      <c r="MSN1" s="314"/>
      <c r="MSO1" s="314"/>
      <c r="MSP1" s="314"/>
      <c r="MSQ1" s="314"/>
      <c r="MSR1" s="314"/>
      <c r="MSS1" s="314"/>
      <c r="MST1" s="314"/>
      <c r="MSU1" s="314"/>
      <c r="MSV1" s="314"/>
      <c r="MSW1" s="314"/>
      <c r="MSX1" s="314"/>
      <c r="MSY1" s="314"/>
      <c r="MSZ1" s="314"/>
      <c r="MTA1" s="314"/>
      <c r="MTB1" s="314"/>
      <c r="MTC1" s="314"/>
      <c r="MTD1" s="314"/>
      <c r="MTE1" s="314"/>
      <c r="MTF1" s="314"/>
      <c r="MTG1" s="314"/>
      <c r="MTH1" s="314"/>
      <c r="MTI1" s="314"/>
      <c r="MTJ1" s="314"/>
      <c r="MTK1" s="314"/>
      <c r="MTL1" s="314"/>
      <c r="MTM1" s="314"/>
      <c r="MTN1" s="314"/>
      <c r="MTO1" s="314"/>
      <c r="MTP1" s="314"/>
      <c r="MTQ1" s="314"/>
      <c r="MTR1" s="314"/>
      <c r="MTS1" s="314"/>
      <c r="MTT1" s="314"/>
      <c r="MTU1" s="314"/>
      <c r="MTV1" s="314"/>
      <c r="MTW1" s="314"/>
      <c r="MTX1" s="314"/>
      <c r="MTY1" s="314"/>
      <c r="MTZ1" s="314"/>
      <c r="MUA1" s="314"/>
      <c r="MUB1" s="314"/>
      <c r="MUC1" s="314"/>
      <c r="MUD1" s="314"/>
      <c r="MUE1" s="314"/>
      <c r="MUF1" s="314"/>
      <c r="MUG1" s="314"/>
      <c r="MUH1" s="314"/>
      <c r="MUI1" s="314"/>
      <c r="MUJ1" s="314"/>
      <c r="MUK1" s="314"/>
      <c r="MUL1" s="314"/>
      <c r="MUM1" s="314"/>
      <c r="MUN1" s="314"/>
      <c r="MUO1" s="314"/>
      <c r="MUP1" s="314"/>
      <c r="MUQ1" s="314"/>
      <c r="MUR1" s="314"/>
      <c r="MUS1" s="314"/>
      <c r="MUT1" s="314"/>
      <c r="MUU1" s="314"/>
      <c r="MUV1" s="314"/>
      <c r="MUW1" s="314"/>
      <c r="MUX1" s="314"/>
      <c r="MUY1" s="314"/>
      <c r="MUZ1" s="314"/>
      <c r="MVA1" s="314"/>
      <c r="MVB1" s="314"/>
      <c r="MVC1" s="314"/>
      <c r="MVD1" s="314"/>
      <c r="MVE1" s="314"/>
      <c r="MVF1" s="314"/>
      <c r="MVG1" s="314"/>
      <c r="MVH1" s="314"/>
      <c r="MVI1" s="314"/>
      <c r="MVJ1" s="314"/>
      <c r="MVK1" s="314"/>
      <c r="MVL1" s="314"/>
      <c r="MVM1" s="314"/>
      <c r="MVN1" s="314"/>
      <c r="MVO1" s="314"/>
      <c r="MVP1" s="314"/>
      <c r="MVQ1" s="314"/>
      <c r="MVR1" s="314"/>
      <c r="MVS1" s="314"/>
      <c r="MVT1" s="314"/>
      <c r="MVU1" s="314"/>
      <c r="MVV1" s="314"/>
      <c r="MVW1" s="314"/>
      <c r="MVX1" s="314"/>
      <c r="MVY1" s="314"/>
      <c r="MVZ1" s="314"/>
      <c r="MWA1" s="314"/>
      <c r="MWB1" s="314"/>
      <c r="MWC1" s="314"/>
      <c r="MWD1" s="314"/>
      <c r="MWE1" s="314"/>
      <c r="MWF1" s="314"/>
      <c r="MWG1" s="314"/>
      <c r="MWH1" s="314"/>
      <c r="MWI1" s="314"/>
      <c r="MWJ1" s="314"/>
      <c r="MWK1" s="314"/>
      <c r="MWL1" s="314"/>
      <c r="MWM1" s="314"/>
      <c r="MWN1" s="314"/>
      <c r="MWO1" s="314"/>
      <c r="MWP1" s="314"/>
      <c r="MWQ1" s="314"/>
      <c r="MWR1" s="314"/>
      <c r="MWS1" s="314"/>
      <c r="MWT1" s="314"/>
      <c r="MWU1" s="314"/>
      <c r="MWV1" s="314"/>
      <c r="MWW1" s="314"/>
      <c r="MWX1" s="314"/>
      <c r="MWY1" s="314"/>
      <c r="MWZ1" s="314"/>
      <c r="MXA1" s="314"/>
      <c r="MXB1" s="314"/>
      <c r="MXC1" s="314"/>
      <c r="MXD1" s="314"/>
      <c r="MXE1" s="314"/>
      <c r="MXF1" s="314"/>
      <c r="MXG1" s="314"/>
      <c r="MXH1" s="314"/>
      <c r="MXI1" s="314"/>
      <c r="MXJ1" s="314"/>
      <c r="MXK1" s="314"/>
      <c r="MXL1" s="314"/>
      <c r="MXM1" s="314"/>
      <c r="MXN1" s="314"/>
      <c r="MXO1" s="314"/>
      <c r="MXP1" s="314"/>
      <c r="MXQ1" s="314"/>
      <c r="MXR1" s="314"/>
      <c r="MXS1" s="314"/>
      <c r="MXT1" s="314"/>
      <c r="MXU1" s="314"/>
      <c r="MXV1" s="314"/>
      <c r="MXW1" s="314"/>
      <c r="MXX1" s="314"/>
      <c r="MXY1" s="314"/>
      <c r="MXZ1" s="314"/>
      <c r="MYA1" s="314"/>
      <c r="MYB1" s="314"/>
      <c r="MYC1" s="314"/>
      <c r="MYD1" s="314"/>
      <c r="MYE1" s="314"/>
      <c r="MYF1" s="314"/>
      <c r="MYG1" s="314"/>
      <c r="MYH1" s="314"/>
      <c r="MYI1" s="314"/>
      <c r="MYJ1" s="314"/>
      <c r="MYK1" s="314"/>
      <c r="MYL1" s="314"/>
      <c r="MYM1" s="314"/>
      <c r="MYN1" s="314"/>
      <c r="MYO1" s="314"/>
      <c r="MYP1" s="314"/>
      <c r="MYQ1" s="314"/>
      <c r="MYR1" s="314"/>
      <c r="MYS1" s="314"/>
      <c r="MYT1" s="314"/>
      <c r="MYU1" s="314"/>
      <c r="MYV1" s="314"/>
      <c r="MYW1" s="314"/>
      <c r="MYX1" s="314"/>
      <c r="MYY1" s="314"/>
      <c r="MYZ1" s="314"/>
      <c r="MZA1" s="314"/>
      <c r="MZB1" s="314"/>
      <c r="MZC1" s="314"/>
      <c r="MZD1" s="314"/>
      <c r="MZE1" s="314"/>
      <c r="MZF1" s="314"/>
      <c r="MZG1" s="314"/>
      <c r="MZH1" s="314"/>
      <c r="MZI1" s="314"/>
      <c r="MZJ1" s="314"/>
      <c r="MZK1" s="314"/>
      <c r="MZL1" s="314"/>
      <c r="MZM1" s="314"/>
      <c r="MZN1" s="314"/>
      <c r="MZO1" s="314"/>
      <c r="MZP1" s="314"/>
      <c r="MZQ1" s="314"/>
      <c r="MZR1" s="314"/>
      <c r="MZS1" s="314"/>
      <c r="MZT1" s="314"/>
      <c r="MZU1" s="314"/>
      <c r="MZV1" s="314"/>
      <c r="MZW1" s="314"/>
      <c r="MZX1" s="314"/>
      <c r="MZY1" s="314"/>
      <c r="MZZ1" s="314"/>
      <c r="NAA1" s="314"/>
      <c r="NAB1" s="314"/>
      <c r="NAC1" s="314"/>
      <c r="NAD1" s="314"/>
      <c r="NAE1" s="314"/>
      <c r="NAF1" s="314"/>
      <c r="NAG1" s="314"/>
      <c r="NAH1" s="314"/>
      <c r="NAI1" s="314"/>
      <c r="NAJ1" s="314"/>
      <c r="NAK1" s="314"/>
      <c r="NAL1" s="314"/>
      <c r="NAM1" s="314"/>
      <c r="NAN1" s="314"/>
      <c r="NAO1" s="314"/>
      <c r="NAP1" s="314"/>
      <c r="NAQ1" s="314"/>
      <c r="NAR1" s="314"/>
      <c r="NAS1" s="314"/>
      <c r="NAT1" s="314"/>
      <c r="NAU1" s="314"/>
      <c r="NAV1" s="314"/>
      <c r="NAW1" s="314"/>
      <c r="NAX1" s="314"/>
      <c r="NAY1" s="314"/>
      <c r="NAZ1" s="314"/>
      <c r="NBA1" s="314"/>
      <c r="NBB1" s="314"/>
      <c r="NBC1" s="314"/>
      <c r="NBD1" s="314"/>
      <c r="NBE1" s="314"/>
      <c r="NBF1" s="314"/>
      <c r="NBG1" s="314"/>
      <c r="NBH1" s="314"/>
      <c r="NBI1" s="314"/>
      <c r="NBJ1" s="314"/>
      <c r="NBK1" s="314"/>
      <c r="NBL1" s="314"/>
      <c r="NBM1" s="314"/>
      <c r="NBN1" s="314"/>
      <c r="NBO1" s="314"/>
      <c r="NBP1" s="314"/>
      <c r="NBQ1" s="314"/>
      <c r="NBR1" s="314"/>
      <c r="NBS1" s="314"/>
      <c r="NBT1" s="314"/>
      <c r="NBU1" s="314"/>
      <c r="NBV1" s="314"/>
      <c r="NBW1" s="314"/>
      <c r="NBX1" s="314"/>
      <c r="NBY1" s="314"/>
      <c r="NBZ1" s="314"/>
      <c r="NCA1" s="314"/>
      <c r="NCB1" s="314"/>
      <c r="NCC1" s="314"/>
      <c r="NCD1" s="314"/>
      <c r="NCE1" s="314"/>
      <c r="NCF1" s="314"/>
      <c r="NCG1" s="314"/>
      <c r="NCH1" s="314"/>
      <c r="NCI1" s="314"/>
      <c r="NCJ1" s="314"/>
      <c r="NCK1" s="314"/>
      <c r="NCL1" s="314"/>
      <c r="NCM1" s="314"/>
      <c r="NCN1" s="314"/>
      <c r="NCO1" s="314"/>
      <c r="NCP1" s="314"/>
      <c r="NCQ1" s="314"/>
      <c r="NCR1" s="314"/>
      <c r="NCS1" s="314"/>
      <c r="NCT1" s="314"/>
      <c r="NCU1" s="314"/>
      <c r="NCV1" s="314"/>
      <c r="NCW1" s="314"/>
      <c r="NCX1" s="314"/>
      <c r="NCY1" s="314"/>
      <c r="NCZ1" s="314"/>
      <c r="NDA1" s="314"/>
      <c r="NDB1" s="314"/>
      <c r="NDC1" s="314"/>
      <c r="NDD1" s="314"/>
      <c r="NDE1" s="314"/>
      <c r="NDF1" s="314"/>
      <c r="NDG1" s="314"/>
      <c r="NDH1" s="314"/>
      <c r="NDI1" s="314"/>
      <c r="NDJ1" s="314"/>
      <c r="NDK1" s="314"/>
      <c r="NDL1" s="314"/>
      <c r="NDM1" s="314"/>
      <c r="NDN1" s="314"/>
      <c r="NDO1" s="314"/>
      <c r="NDP1" s="314"/>
      <c r="NDQ1" s="314"/>
      <c r="NDR1" s="314"/>
      <c r="NDS1" s="314"/>
      <c r="NDT1" s="314"/>
      <c r="NDU1" s="314"/>
      <c r="NDV1" s="314"/>
      <c r="NDW1" s="314"/>
      <c r="NDX1" s="314"/>
      <c r="NDY1" s="314"/>
      <c r="NDZ1" s="314"/>
      <c r="NEA1" s="314"/>
      <c r="NEB1" s="314"/>
      <c r="NEC1" s="314"/>
      <c r="NED1" s="314"/>
      <c r="NEE1" s="314"/>
      <c r="NEF1" s="314"/>
      <c r="NEG1" s="314"/>
      <c r="NEH1" s="314"/>
      <c r="NEI1" s="314"/>
      <c r="NEJ1" s="314"/>
      <c r="NEK1" s="314"/>
      <c r="NEL1" s="314"/>
      <c r="NEM1" s="314"/>
      <c r="NEN1" s="314"/>
      <c r="NEO1" s="314"/>
      <c r="NEP1" s="314"/>
      <c r="NEQ1" s="314"/>
      <c r="NER1" s="314"/>
      <c r="NES1" s="314"/>
      <c r="NET1" s="314"/>
      <c r="NEU1" s="314"/>
      <c r="NEV1" s="314"/>
      <c r="NEW1" s="314"/>
      <c r="NEX1" s="314"/>
      <c r="NEY1" s="314"/>
      <c r="NEZ1" s="314"/>
      <c r="NFA1" s="314"/>
      <c r="NFB1" s="314"/>
      <c r="NFC1" s="314"/>
      <c r="NFD1" s="314"/>
      <c r="NFE1" s="314"/>
      <c r="NFF1" s="314"/>
      <c r="NFG1" s="314"/>
      <c r="NFH1" s="314"/>
      <c r="NFI1" s="314"/>
      <c r="NFJ1" s="314"/>
      <c r="NFK1" s="314"/>
      <c r="NFL1" s="314"/>
      <c r="NFM1" s="314"/>
      <c r="NFN1" s="314"/>
      <c r="NFO1" s="314"/>
      <c r="NFP1" s="314"/>
      <c r="NFQ1" s="314"/>
      <c r="NFR1" s="314"/>
      <c r="NFS1" s="314"/>
      <c r="NFT1" s="314"/>
      <c r="NFU1" s="314"/>
      <c r="NFV1" s="314"/>
      <c r="NFW1" s="314"/>
      <c r="NFX1" s="314"/>
      <c r="NFY1" s="314"/>
      <c r="NFZ1" s="314"/>
      <c r="NGA1" s="314"/>
      <c r="NGB1" s="314"/>
      <c r="NGC1" s="314"/>
      <c r="NGD1" s="314"/>
      <c r="NGE1" s="314"/>
      <c r="NGF1" s="314"/>
      <c r="NGG1" s="314"/>
      <c r="NGH1" s="314"/>
      <c r="NGI1" s="314"/>
      <c r="NGJ1" s="314"/>
      <c r="NGK1" s="314"/>
      <c r="NGL1" s="314"/>
      <c r="NGM1" s="314"/>
      <c r="NGN1" s="314"/>
      <c r="NGO1" s="314"/>
      <c r="NGP1" s="314"/>
      <c r="NGQ1" s="314"/>
      <c r="NGR1" s="314"/>
      <c r="NGS1" s="314"/>
      <c r="NGT1" s="314"/>
      <c r="NGU1" s="314"/>
      <c r="NGV1" s="314"/>
      <c r="NGW1" s="314"/>
      <c r="NGX1" s="314"/>
      <c r="NGY1" s="314"/>
      <c r="NGZ1" s="314"/>
      <c r="NHA1" s="314"/>
      <c r="NHB1" s="314"/>
      <c r="NHC1" s="314"/>
      <c r="NHD1" s="314"/>
      <c r="NHE1" s="314"/>
      <c r="NHF1" s="314"/>
      <c r="NHG1" s="314"/>
      <c r="NHH1" s="314"/>
      <c r="NHI1" s="314"/>
      <c r="NHJ1" s="314"/>
      <c r="NHK1" s="314"/>
      <c r="NHL1" s="314"/>
      <c r="NHM1" s="314"/>
      <c r="NHN1" s="314"/>
      <c r="NHO1" s="314"/>
      <c r="NHP1" s="314"/>
      <c r="NHQ1" s="314"/>
      <c r="NHR1" s="314"/>
      <c r="NHS1" s="314"/>
      <c r="NHT1" s="314"/>
      <c r="NHU1" s="314"/>
      <c r="NHV1" s="314"/>
      <c r="NHW1" s="314"/>
      <c r="NHX1" s="314"/>
      <c r="NHY1" s="314"/>
      <c r="NHZ1" s="314"/>
      <c r="NIA1" s="314"/>
      <c r="NIB1" s="314"/>
      <c r="NIC1" s="314"/>
      <c r="NID1" s="314"/>
      <c r="NIE1" s="314"/>
      <c r="NIF1" s="314"/>
      <c r="NIG1" s="314"/>
      <c r="NIH1" s="314"/>
      <c r="NII1" s="314"/>
      <c r="NIJ1" s="314"/>
      <c r="NIK1" s="314"/>
      <c r="NIL1" s="314"/>
      <c r="NIM1" s="314"/>
      <c r="NIN1" s="314"/>
      <c r="NIO1" s="314"/>
      <c r="NIP1" s="314"/>
      <c r="NIQ1" s="314"/>
      <c r="NIR1" s="314"/>
      <c r="NIS1" s="314"/>
      <c r="NIT1" s="314"/>
      <c r="NIU1" s="314"/>
      <c r="NIV1" s="314"/>
      <c r="NIW1" s="314"/>
      <c r="NIX1" s="314"/>
      <c r="NIY1" s="314"/>
      <c r="NIZ1" s="314"/>
      <c r="NJA1" s="314"/>
      <c r="NJB1" s="314"/>
      <c r="NJC1" s="314"/>
      <c r="NJD1" s="314"/>
      <c r="NJE1" s="314"/>
      <c r="NJF1" s="314"/>
      <c r="NJG1" s="314"/>
      <c r="NJH1" s="314"/>
      <c r="NJI1" s="314"/>
      <c r="NJJ1" s="314"/>
      <c r="NJK1" s="314"/>
      <c r="NJL1" s="314"/>
      <c r="NJM1" s="314"/>
      <c r="NJN1" s="314"/>
      <c r="NJO1" s="314"/>
      <c r="NJP1" s="314"/>
      <c r="NJQ1" s="314"/>
      <c r="NJR1" s="314"/>
      <c r="NJS1" s="314"/>
      <c r="NJT1" s="314"/>
      <c r="NJU1" s="314"/>
      <c r="NJV1" s="314"/>
      <c r="NJW1" s="314"/>
      <c r="NJX1" s="314"/>
      <c r="NJY1" s="314"/>
      <c r="NJZ1" s="314"/>
      <c r="NKA1" s="314"/>
      <c r="NKB1" s="314"/>
      <c r="NKC1" s="314"/>
      <c r="NKD1" s="314"/>
      <c r="NKE1" s="314"/>
      <c r="NKF1" s="314"/>
      <c r="NKG1" s="314"/>
      <c r="NKH1" s="314"/>
      <c r="NKI1" s="314"/>
      <c r="NKJ1" s="314"/>
      <c r="NKK1" s="314"/>
      <c r="NKL1" s="314"/>
      <c r="NKM1" s="314"/>
      <c r="NKN1" s="314"/>
      <c r="NKO1" s="314"/>
      <c r="NKP1" s="314"/>
      <c r="NKQ1" s="314"/>
      <c r="NKR1" s="314"/>
      <c r="NKS1" s="314"/>
      <c r="NKT1" s="314"/>
      <c r="NKU1" s="314"/>
      <c r="NKV1" s="314"/>
      <c r="NKW1" s="314"/>
      <c r="NKX1" s="314"/>
      <c r="NKY1" s="314"/>
      <c r="NKZ1" s="314"/>
      <c r="NLA1" s="314"/>
      <c r="NLB1" s="314"/>
      <c r="NLC1" s="314"/>
      <c r="NLD1" s="314"/>
      <c r="NLE1" s="314"/>
      <c r="NLF1" s="314"/>
      <c r="NLG1" s="314"/>
      <c r="NLH1" s="314"/>
      <c r="NLI1" s="314"/>
      <c r="NLJ1" s="314"/>
      <c r="NLK1" s="314"/>
      <c r="NLL1" s="314"/>
      <c r="NLM1" s="314"/>
      <c r="NLN1" s="314"/>
      <c r="NLO1" s="314"/>
      <c r="NLP1" s="314"/>
      <c r="NLQ1" s="314"/>
      <c r="NLR1" s="314"/>
      <c r="NLS1" s="314"/>
      <c r="NLT1" s="314"/>
      <c r="NLU1" s="314"/>
      <c r="NLV1" s="314"/>
      <c r="NLW1" s="314"/>
      <c r="NLX1" s="314"/>
      <c r="NLY1" s="314"/>
      <c r="NLZ1" s="314"/>
      <c r="NMA1" s="314"/>
      <c r="NMB1" s="314"/>
      <c r="NMC1" s="314"/>
      <c r="NMD1" s="314"/>
      <c r="NME1" s="314"/>
      <c r="NMF1" s="314"/>
      <c r="NMG1" s="314"/>
      <c r="NMH1" s="314"/>
      <c r="NMI1" s="314"/>
      <c r="NMJ1" s="314"/>
      <c r="NMK1" s="314"/>
      <c r="NML1" s="314"/>
      <c r="NMM1" s="314"/>
      <c r="NMN1" s="314"/>
      <c r="NMO1" s="314"/>
      <c r="NMP1" s="314"/>
      <c r="NMQ1" s="314"/>
      <c r="NMR1" s="314"/>
      <c r="NMS1" s="314"/>
      <c r="NMT1" s="314"/>
      <c r="NMU1" s="314"/>
      <c r="NMV1" s="314"/>
      <c r="NMW1" s="314"/>
      <c r="NMX1" s="314"/>
      <c r="NMY1" s="314"/>
      <c r="NMZ1" s="314"/>
      <c r="NNA1" s="314"/>
      <c r="NNB1" s="314"/>
      <c r="NNC1" s="314"/>
      <c r="NND1" s="314"/>
      <c r="NNE1" s="314"/>
      <c r="NNF1" s="314"/>
      <c r="NNG1" s="314"/>
      <c r="NNH1" s="314"/>
      <c r="NNI1" s="314"/>
      <c r="NNJ1" s="314"/>
      <c r="NNK1" s="314"/>
      <c r="NNL1" s="314"/>
      <c r="NNM1" s="314"/>
      <c r="NNN1" s="314"/>
      <c r="NNO1" s="314"/>
      <c r="NNP1" s="314"/>
      <c r="NNQ1" s="314"/>
      <c r="NNR1" s="314"/>
      <c r="NNS1" s="314"/>
      <c r="NNT1" s="314"/>
      <c r="NNU1" s="314"/>
      <c r="NNV1" s="314"/>
      <c r="NNW1" s="314"/>
      <c r="NNX1" s="314"/>
      <c r="NNY1" s="314"/>
      <c r="NNZ1" s="314"/>
      <c r="NOA1" s="314"/>
      <c r="NOB1" s="314"/>
      <c r="NOC1" s="314"/>
      <c r="NOD1" s="314"/>
      <c r="NOE1" s="314"/>
      <c r="NOF1" s="314"/>
      <c r="NOG1" s="314"/>
      <c r="NOH1" s="314"/>
      <c r="NOI1" s="314"/>
      <c r="NOJ1" s="314"/>
      <c r="NOK1" s="314"/>
      <c r="NOL1" s="314"/>
      <c r="NOM1" s="314"/>
      <c r="NON1" s="314"/>
      <c r="NOO1" s="314"/>
      <c r="NOP1" s="314"/>
      <c r="NOQ1" s="314"/>
      <c r="NOR1" s="314"/>
      <c r="NOS1" s="314"/>
      <c r="NOT1" s="314"/>
      <c r="NOU1" s="314"/>
      <c r="NOV1" s="314"/>
      <c r="NOW1" s="314"/>
      <c r="NOX1" s="314"/>
      <c r="NOY1" s="314"/>
      <c r="NOZ1" s="314"/>
      <c r="NPA1" s="314"/>
      <c r="NPB1" s="314"/>
      <c r="NPC1" s="314"/>
      <c r="NPD1" s="314"/>
      <c r="NPE1" s="314"/>
      <c r="NPF1" s="314"/>
      <c r="NPG1" s="314"/>
      <c r="NPH1" s="314"/>
      <c r="NPI1" s="314"/>
      <c r="NPJ1" s="314"/>
      <c r="NPK1" s="314"/>
      <c r="NPL1" s="314"/>
      <c r="NPM1" s="314"/>
      <c r="NPN1" s="314"/>
      <c r="NPO1" s="314"/>
      <c r="NPP1" s="314"/>
      <c r="NPQ1" s="314"/>
      <c r="NPR1" s="314"/>
      <c r="NPS1" s="314"/>
      <c r="NPT1" s="314"/>
      <c r="NPU1" s="314"/>
      <c r="NPV1" s="314"/>
      <c r="NPW1" s="314"/>
      <c r="NPX1" s="314"/>
      <c r="NPY1" s="314"/>
      <c r="NPZ1" s="314"/>
      <c r="NQA1" s="314"/>
      <c r="NQB1" s="314"/>
      <c r="NQC1" s="314"/>
      <c r="NQD1" s="314"/>
      <c r="NQE1" s="314"/>
      <c r="NQF1" s="314"/>
      <c r="NQG1" s="314"/>
      <c r="NQH1" s="314"/>
      <c r="NQI1" s="314"/>
      <c r="NQJ1" s="314"/>
      <c r="NQK1" s="314"/>
      <c r="NQL1" s="314"/>
      <c r="NQM1" s="314"/>
      <c r="NQN1" s="314"/>
      <c r="NQO1" s="314"/>
      <c r="NQP1" s="314"/>
      <c r="NQQ1" s="314"/>
      <c r="NQR1" s="314"/>
      <c r="NQS1" s="314"/>
      <c r="NQT1" s="314"/>
      <c r="NQU1" s="314"/>
      <c r="NQV1" s="314"/>
      <c r="NQW1" s="314"/>
      <c r="NQX1" s="314"/>
      <c r="NQY1" s="314"/>
      <c r="NQZ1" s="314"/>
      <c r="NRA1" s="314"/>
      <c r="NRB1" s="314"/>
      <c r="NRC1" s="314"/>
      <c r="NRD1" s="314"/>
      <c r="NRE1" s="314"/>
      <c r="NRF1" s="314"/>
      <c r="NRG1" s="314"/>
      <c r="NRH1" s="314"/>
      <c r="NRI1" s="314"/>
      <c r="NRJ1" s="314"/>
      <c r="NRK1" s="314"/>
      <c r="NRL1" s="314"/>
      <c r="NRM1" s="314"/>
      <c r="NRN1" s="314"/>
      <c r="NRO1" s="314"/>
      <c r="NRP1" s="314"/>
      <c r="NRQ1" s="314"/>
      <c r="NRR1" s="314"/>
      <c r="NRS1" s="314"/>
      <c r="NRT1" s="314"/>
      <c r="NRU1" s="314"/>
      <c r="NRV1" s="314"/>
      <c r="NRW1" s="314"/>
      <c r="NRX1" s="314"/>
      <c r="NRY1" s="314"/>
      <c r="NRZ1" s="314"/>
      <c r="NSA1" s="314"/>
      <c r="NSB1" s="314"/>
      <c r="NSC1" s="314"/>
      <c r="NSD1" s="314"/>
      <c r="NSE1" s="314"/>
      <c r="NSF1" s="314"/>
      <c r="NSG1" s="314"/>
      <c r="NSH1" s="314"/>
      <c r="NSI1" s="314"/>
      <c r="NSJ1" s="314"/>
      <c r="NSK1" s="314"/>
      <c r="NSL1" s="314"/>
      <c r="NSM1" s="314"/>
      <c r="NSN1" s="314"/>
      <c r="NSO1" s="314"/>
      <c r="NSP1" s="314"/>
      <c r="NSQ1" s="314"/>
      <c r="NSR1" s="314"/>
      <c r="NSS1" s="314"/>
      <c r="NST1" s="314"/>
      <c r="NSU1" s="314"/>
      <c r="NSV1" s="314"/>
      <c r="NSW1" s="314"/>
      <c r="NSX1" s="314"/>
      <c r="NSY1" s="314"/>
      <c r="NSZ1" s="314"/>
      <c r="NTA1" s="314"/>
      <c r="NTB1" s="314"/>
      <c r="NTC1" s="314"/>
      <c r="NTD1" s="314"/>
      <c r="NTE1" s="314"/>
      <c r="NTF1" s="314"/>
      <c r="NTG1" s="314"/>
      <c r="NTH1" s="314"/>
      <c r="NTI1" s="314"/>
      <c r="NTJ1" s="314"/>
      <c r="NTK1" s="314"/>
      <c r="NTL1" s="314"/>
      <c r="NTM1" s="314"/>
      <c r="NTN1" s="314"/>
      <c r="NTO1" s="314"/>
      <c r="NTP1" s="314"/>
      <c r="NTQ1" s="314"/>
      <c r="NTR1" s="314"/>
      <c r="NTS1" s="314"/>
      <c r="NTT1" s="314"/>
      <c r="NTU1" s="314"/>
      <c r="NTV1" s="314"/>
      <c r="NTW1" s="314"/>
      <c r="NTX1" s="314"/>
      <c r="NTY1" s="314"/>
      <c r="NTZ1" s="314"/>
      <c r="NUA1" s="314"/>
      <c r="NUB1" s="314"/>
      <c r="NUC1" s="314"/>
      <c r="NUD1" s="314"/>
      <c r="NUE1" s="314"/>
      <c r="NUF1" s="314"/>
      <c r="NUG1" s="314"/>
      <c r="NUH1" s="314"/>
      <c r="NUI1" s="314"/>
      <c r="NUJ1" s="314"/>
      <c r="NUK1" s="314"/>
      <c r="NUL1" s="314"/>
      <c r="NUM1" s="314"/>
      <c r="NUN1" s="314"/>
      <c r="NUO1" s="314"/>
      <c r="NUP1" s="314"/>
      <c r="NUQ1" s="314"/>
      <c r="NUR1" s="314"/>
      <c r="NUS1" s="314"/>
      <c r="NUT1" s="314"/>
      <c r="NUU1" s="314"/>
      <c r="NUV1" s="314"/>
      <c r="NUW1" s="314"/>
      <c r="NUX1" s="314"/>
      <c r="NUY1" s="314"/>
      <c r="NUZ1" s="314"/>
      <c r="NVA1" s="314"/>
      <c r="NVB1" s="314"/>
      <c r="NVC1" s="314"/>
      <c r="NVD1" s="314"/>
      <c r="NVE1" s="314"/>
      <c r="NVF1" s="314"/>
      <c r="NVG1" s="314"/>
      <c r="NVH1" s="314"/>
      <c r="NVI1" s="314"/>
      <c r="NVJ1" s="314"/>
      <c r="NVK1" s="314"/>
      <c r="NVL1" s="314"/>
      <c r="NVM1" s="314"/>
      <c r="NVN1" s="314"/>
      <c r="NVO1" s="314"/>
      <c r="NVP1" s="314"/>
      <c r="NVQ1" s="314"/>
      <c r="NVR1" s="314"/>
      <c r="NVS1" s="314"/>
      <c r="NVT1" s="314"/>
      <c r="NVU1" s="314"/>
      <c r="NVV1" s="314"/>
      <c r="NVW1" s="314"/>
      <c r="NVX1" s="314"/>
      <c r="NVY1" s="314"/>
      <c r="NVZ1" s="314"/>
      <c r="NWA1" s="314"/>
      <c r="NWB1" s="314"/>
      <c r="NWC1" s="314"/>
      <c r="NWD1" s="314"/>
      <c r="NWE1" s="314"/>
      <c r="NWF1" s="314"/>
      <c r="NWG1" s="314"/>
      <c r="NWH1" s="314"/>
      <c r="NWI1" s="314"/>
      <c r="NWJ1" s="314"/>
      <c r="NWK1" s="314"/>
      <c r="NWL1" s="314"/>
      <c r="NWM1" s="314"/>
      <c r="NWN1" s="314"/>
      <c r="NWO1" s="314"/>
      <c r="NWP1" s="314"/>
      <c r="NWQ1" s="314"/>
      <c r="NWR1" s="314"/>
      <c r="NWS1" s="314"/>
      <c r="NWT1" s="314"/>
      <c r="NWU1" s="314"/>
      <c r="NWV1" s="314"/>
      <c r="NWW1" s="314"/>
      <c r="NWX1" s="314"/>
      <c r="NWY1" s="314"/>
      <c r="NWZ1" s="314"/>
      <c r="NXA1" s="314"/>
      <c r="NXB1" s="314"/>
      <c r="NXC1" s="314"/>
      <c r="NXD1" s="314"/>
      <c r="NXE1" s="314"/>
      <c r="NXF1" s="314"/>
      <c r="NXG1" s="314"/>
      <c r="NXH1" s="314"/>
      <c r="NXI1" s="314"/>
      <c r="NXJ1" s="314"/>
      <c r="NXK1" s="314"/>
      <c r="NXL1" s="314"/>
      <c r="NXM1" s="314"/>
      <c r="NXN1" s="314"/>
      <c r="NXO1" s="314"/>
      <c r="NXP1" s="314"/>
      <c r="NXQ1" s="314"/>
      <c r="NXR1" s="314"/>
      <c r="NXS1" s="314"/>
      <c r="NXT1" s="314"/>
      <c r="NXU1" s="314"/>
      <c r="NXV1" s="314"/>
      <c r="NXW1" s="314"/>
      <c r="NXX1" s="314"/>
      <c r="NXY1" s="314"/>
      <c r="NXZ1" s="314"/>
      <c r="NYA1" s="314"/>
      <c r="NYB1" s="314"/>
      <c r="NYC1" s="314"/>
      <c r="NYD1" s="314"/>
      <c r="NYE1" s="314"/>
      <c r="NYF1" s="314"/>
      <c r="NYG1" s="314"/>
      <c r="NYH1" s="314"/>
      <c r="NYI1" s="314"/>
      <c r="NYJ1" s="314"/>
      <c r="NYK1" s="314"/>
      <c r="NYL1" s="314"/>
      <c r="NYM1" s="314"/>
      <c r="NYN1" s="314"/>
      <c r="NYO1" s="314"/>
      <c r="NYP1" s="314"/>
      <c r="NYQ1" s="314"/>
      <c r="NYR1" s="314"/>
      <c r="NYS1" s="314"/>
      <c r="NYT1" s="314"/>
      <c r="NYU1" s="314"/>
      <c r="NYV1" s="314"/>
      <c r="NYW1" s="314"/>
      <c r="NYX1" s="314"/>
      <c r="NYY1" s="314"/>
      <c r="NYZ1" s="314"/>
      <c r="NZA1" s="314"/>
      <c r="NZB1" s="314"/>
      <c r="NZC1" s="314"/>
      <c r="NZD1" s="314"/>
      <c r="NZE1" s="314"/>
      <c r="NZF1" s="314"/>
      <c r="NZG1" s="314"/>
      <c r="NZH1" s="314"/>
      <c r="NZI1" s="314"/>
      <c r="NZJ1" s="314"/>
      <c r="NZK1" s="314"/>
      <c r="NZL1" s="314"/>
      <c r="NZM1" s="314"/>
      <c r="NZN1" s="314"/>
      <c r="NZO1" s="314"/>
      <c r="NZP1" s="314"/>
      <c r="NZQ1" s="314"/>
      <c r="NZR1" s="314"/>
      <c r="NZS1" s="314"/>
      <c r="NZT1" s="314"/>
      <c r="NZU1" s="314"/>
      <c r="NZV1" s="314"/>
      <c r="NZW1" s="314"/>
      <c r="NZX1" s="314"/>
      <c r="NZY1" s="314"/>
      <c r="NZZ1" s="314"/>
      <c r="OAA1" s="314"/>
      <c r="OAB1" s="314"/>
      <c r="OAC1" s="314"/>
      <c r="OAD1" s="314"/>
      <c r="OAE1" s="314"/>
      <c r="OAF1" s="314"/>
      <c r="OAG1" s="314"/>
      <c r="OAH1" s="314"/>
      <c r="OAI1" s="314"/>
      <c r="OAJ1" s="314"/>
      <c r="OAK1" s="314"/>
      <c r="OAL1" s="314"/>
      <c r="OAM1" s="314"/>
      <c r="OAN1" s="314"/>
      <c r="OAO1" s="314"/>
      <c r="OAP1" s="314"/>
      <c r="OAQ1" s="314"/>
      <c r="OAR1" s="314"/>
      <c r="OAS1" s="314"/>
      <c r="OAT1" s="314"/>
      <c r="OAU1" s="314"/>
      <c r="OAV1" s="314"/>
      <c r="OAW1" s="314"/>
      <c r="OAX1" s="314"/>
      <c r="OAY1" s="314"/>
      <c r="OAZ1" s="314"/>
      <c r="OBA1" s="314"/>
      <c r="OBB1" s="314"/>
      <c r="OBC1" s="314"/>
      <c r="OBD1" s="314"/>
      <c r="OBE1" s="314"/>
      <c r="OBF1" s="314"/>
      <c r="OBG1" s="314"/>
      <c r="OBH1" s="314"/>
      <c r="OBI1" s="314"/>
      <c r="OBJ1" s="314"/>
      <c r="OBK1" s="314"/>
      <c r="OBL1" s="314"/>
      <c r="OBM1" s="314"/>
      <c r="OBN1" s="314"/>
      <c r="OBO1" s="314"/>
      <c r="OBP1" s="314"/>
      <c r="OBQ1" s="314"/>
      <c r="OBR1" s="314"/>
      <c r="OBS1" s="314"/>
      <c r="OBT1" s="314"/>
      <c r="OBU1" s="314"/>
      <c r="OBV1" s="314"/>
      <c r="OBW1" s="314"/>
      <c r="OBX1" s="314"/>
      <c r="OBY1" s="314"/>
      <c r="OBZ1" s="314"/>
      <c r="OCA1" s="314"/>
      <c r="OCB1" s="314"/>
      <c r="OCC1" s="314"/>
      <c r="OCD1" s="314"/>
      <c r="OCE1" s="314"/>
      <c r="OCF1" s="314"/>
      <c r="OCG1" s="314"/>
      <c r="OCH1" s="314"/>
      <c r="OCI1" s="314"/>
      <c r="OCJ1" s="314"/>
      <c r="OCK1" s="314"/>
      <c r="OCL1" s="314"/>
      <c r="OCM1" s="314"/>
      <c r="OCN1" s="314"/>
      <c r="OCO1" s="314"/>
      <c r="OCP1" s="314"/>
      <c r="OCQ1" s="314"/>
      <c r="OCR1" s="314"/>
      <c r="OCS1" s="314"/>
      <c r="OCT1" s="314"/>
      <c r="OCU1" s="314"/>
      <c r="OCV1" s="314"/>
      <c r="OCW1" s="314"/>
      <c r="OCX1" s="314"/>
      <c r="OCY1" s="314"/>
      <c r="OCZ1" s="314"/>
      <c r="ODA1" s="314"/>
      <c r="ODB1" s="314"/>
      <c r="ODC1" s="314"/>
      <c r="ODD1" s="314"/>
      <c r="ODE1" s="314"/>
      <c r="ODF1" s="314"/>
      <c r="ODG1" s="314"/>
      <c r="ODH1" s="314"/>
      <c r="ODI1" s="314"/>
      <c r="ODJ1" s="314"/>
      <c r="ODK1" s="314"/>
      <c r="ODL1" s="314"/>
      <c r="ODM1" s="314"/>
      <c r="ODN1" s="314"/>
      <c r="ODO1" s="314"/>
      <c r="ODP1" s="314"/>
      <c r="ODQ1" s="314"/>
      <c r="ODR1" s="314"/>
      <c r="ODS1" s="314"/>
      <c r="ODT1" s="314"/>
      <c r="ODU1" s="314"/>
      <c r="ODV1" s="314"/>
      <c r="ODW1" s="314"/>
      <c r="ODX1" s="314"/>
      <c r="ODY1" s="314"/>
      <c r="ODZ1" s="314"/>
      <c r="OEA1" s="314"/>
      <c r="OEB1" s="314"/>
      <c r="OEC1" s="314"/>
      <c r="OED1" s="314"/>
      <c r="OEE1" s="314"/>
      <c r="OEF1" s="314"/>
      <c r="OEG1" s="314"/>
      <c r="OEH1" s="314"/>
      <c r="OEI1" s="314"/>
      <c r="OEJ1" s="314"/>
      <c r="OEK1" s="314"/>
      <c r="OEL1" s="314"/>
      <c r="OEM1" s="314"/>
      <c r="OEN1" s="314"/>
      <c r="OEO1" s="314"/>
      <c r="OEP1" s="314"/>
      <c r="OEQ1" s="314"/>
      <c r="OER1" s="314"/>
      <c r="OES1" s="314"/>
      <c r="OET1" s="314"/>
      <c r="OEU1" s="314"/>
      <c r="OEV1" s="314"/>
      <c r="OEW1" s="314"/>
      <c r="OEX1" s="314"/>
      <c r="OEY1" s="314"/>
      <c r="OEZ1" s="314"/>
      <c r="OFA1" s="314"/>
      <c r="OFB1" s="314"/>
      <c r="OFC1" s="314"/>
      <c r="OFD1" s="314"/>
      <c r="OFE1" s="314"/>
      <c r="OFF1" s="314"/>
      <c r="OFG1" s="314"/>
      <c r="OFH1" s="314"/>
      <c r="OFI1" s="314"/>
      <c r="OFJ1" s="314"/>
      <c r="OFK1" s="314"/>
      <c r="OFL1" s="314"/>
      <c r="OFM1" s="314"/>
      <c r="OFN1" s="314"/>
      <c r="OFO1" s="314"/>
      <c r="OFP1" s="314"/>
      <c r="OFQ1" s="314"/>
      <c r="OFR1" s="314"/>
      <c r="OFS1" s="314"/>
      <c r="OFT1" s="314"/>
      <c r="OFU1" s="314"/>
      <c r="OFV1" s="314"/>
      <c r="OFW1" s="314"/>
      <c r="OFX1" s="314"/>
      <c r="OFY1" s="314"/>
      <c r="OFZ1" s="314"/>
      <c r="OGA1" s="314"/>
      <c r="OGB1" s="314"/>
      <c r="OGC1" s="314"/>
      <c r="OGD1" s="314"/>
      <c r="OGE1" s="314"/>
      <c r="OGF1" s="314"/>
      <c r="OGG1" s="314"/>
      <c r="OGH1" s="314"/>
      <c r="OGI1" s="314"/>
      <c r="OGJ1" s="314"/>
      <c r="OGK1" s="314"/>
      <c r="OGL1" s="314"/>
      <c r="OGM1" s="314"/>
      <c r="OGN1" s="314"/>
      <c r="OGO1" s="314"/>
      <c r="OGP1" s="314"/>
      <c r="OGQ1" s="314"/>
      <c r="OGR1" s="314"/>
      <c r="OGS1" s="314"/>
      <c r="OGT1" s="314"/>
      <c r="OGU1" s="314"/>
      <c r="OGV1" s="314"/>
      <c r="OGW1" s="314"/>
      <c r="OGX1" s="314"/>
      <c r="OGY1" s="314"/>
      <c r="OGZ1" s="314"/>
      <c r="OHA1" s="314"/>
      <c r="OHB1" s="314"/>
      <c r="OHC1" s="314"/>
      <c r="OHD1" s="314"/>
      <c r="OHE1" s="314"/>
      <c r="OHF1" s="314"/>
      <c r="OHG1" s="314"/>
      <c r="OHH1" s="314"/>
      <c r="OHI1" s="314"/>
      <c r="OHJ1" s="314"/>
      <c r="OHK1" s="314"/>
      <c r="OHL1" s="314"/>
      <c r="OHM1" s="314"/>
      <c r="OHN1" s="314"/>
      <c r="OHO1" s="314"/>
      <c r="OHP1" s="314"/>
      <c r="OHQ1" s="314"/>
      <c r="OHR1" s="314"/>
      <c r="OHS1" s="314"/>
      <c r="OHT1" s="314"/>
      <c r="OHU1" s="314"/>
      <c r="OHV1" s="314"/>
      <c r="OHW1" s="314"/>
      <c r="OHX1" s="314"/>
      <c r="OHY1" s="314"/>
      <c r="OHZ1" s="314"/>
      <c r="OIA1" s="314"/>
      <c r="OIB1" s="314"/>
      <c r="OIC1" s="314"/>
      <c r="OID1" s="314"/>
      <c r="OIE1" s="314"/>
      <c r="OIF1" s="314"/>
      <c r="OIG1" s="314"/>
      <c r="OIH1" s="314"/>
      <c r="OII1" s="314"/>
      <c r="OIJ1" s="314"/>
      <c r="OIK1" s="314"/>
      <c r="OIL1" s="314"/>
      <c r="OIM1" s="314"/>
      <c r="OIN1" s="314"/>
      <c r="OIO1" s="314"/>
      <c r="OIP1" s="314"/>
      <c r="OIQ1" s="314"/>
      <c r="OIR1" s="314"/>
      <c r="OIS1" s="314"/>
      <c r="OIT1" s="314"/>
      <c r="OIU1" s="314"/>
      <c r="OIV1" s="314"/>
      <c r="OIW1" s="314"/>
      <c r="OIX1" s="314"/>
      <c r="OIY1" s="314"/>
      <c r="OIZ1" s="314"/>
      <c r="OJA1" s="314"/>
      <c r="OJB1" s="314"/>
      <c r="OJC1" s="314"/>
      <c r="OJD1" s="314"/>
      <c r="OJE1" s="314"/>
      <c r="OJF1" s="314"/>
      <c r="OJG1" s="314"/>
      <c r="OJH1" s="314"/>
      <c r="OJI1" s="314"/>
      <c r="OJJ1" s="314"/>
      <c r="OJK1" s="314"/>
      <c r="OJL1" s="314"/>
      <c r="OJM1" s="314"/>
      <c r="OJN1" s="314"/>
      <c r="OJO1" s="314"/>
      <c r="OJP1" s="314"/>
      <c r="OJQ1" s="314"/>
      <c r="OJR1" s="314"/>
      <c r="OJS1" s="314"/>
      <c r="OJT1" s="314"/>
      <c r="OJU1" s="314"/>
      <c r="OJV1" s="314"/>
      <c r="OJW1" s="314"/>
      <c r="OJX1" s="314"/>
      <c r="OJY1" s="314"/>
      <c r="OJZ1" s="314"/>
      <c r="OKA1" s="314"/>
      <c r="OKB1" s="314"/>
      <c r="OKC1" s="314"/>
      <c r="OKD1" s="314"/>
      <c r="OKE1" s="314"/>
      <c r="OKF1" s="314"/>
      <c r="OKG1" s="314"/>
      <c r="OKH1" s="314"/>
      <c r="OKI1" s="314"/>
      <c r="OKJ1" s="314"/>
      <c r="OKK1" s="314"/>
      <c r="OKL1" s="314"/>
      <c r="OKM1" s="314"/>
      <c r="OKN1" s="314"/>
      <c r="OKO1" s="314"/>
      <c r="OKP1" s="314"/>
      <c r="OKQ1" s="314"/>
      <c r="OKR1" s="314"/>
      <c r="OKS1" s="314"/>
      <c r="OKT1" s="314"/>
      <c r="OKU1" s="314"/>
      <c r="OKV1" s="314"/>
      <c r="OKW1" s="314"/>
      <c r="OKX1" s="314"/>
      <c r="OKY1" s="314"/>
      <c r="OKZ1" s="314"/>
      <c r="OLA1" s="314"/>
      <c r="OLB1" s="314"/>
      <c r="OLC1" s="314"/>
      <c r="OLD1" s="314"/>
      <c r="OLE1" s="314"/>
      <c r="OLF1" s="314"/>
      <c r="OLG1" s="314"/>
      <c r="OLH1" s="314"/>
      <c r="OLI1" s="314"/>
      <c r="OLJ1" s="314"/>
      <c r="OLK1" s="314"/>
      <c r="OLL1" s="314"/>
      <c r="OLM1" s="314"/>
      <c r="OLN1" s="314"/>
      <c r="OLO1" s="314"/>
      <c r="OLP1" s="314"/>
      <c r="OLQ1" s="314"/>
      <c r="OLR1" s="314"/>
      <c r="OLS1" s="314"/>
      <c r="OLT1" s="314"/>
      <c r="OLU1" s="314"/>
      <c r="OLV1" s="314"/>
      <c r="OLW1" s="314"/>
      <c r="OLX1" s="314"/>
      <c r="OLY1" s="314"/>
      <c r="OLZ1" s="314"/>
      <c r="OMA1" s="314"/>
      <c r="OMB1" s="314"/>
      <c r="OMC1" s="314"/>
      <c r="OMD1" s="314"/>
      <c r="OME1" s="314"/>
      <c r="OMF1" s="314"/>
      <c r="OMG1" s="314"/>
      <c r="OMH1" s="314"/>
      <c r="OMI1" s="314"/>
      <c r="OMJ1" s="314"/>
      <c r="OMK1" s="314"/>
      <c r="OML1" s="314"/>
      <c r="OMM1" s="314"/>
      <c r="OMN1" s="314"/>
      <c r="OMO1" s="314"/>
      <c r="OMP1" s="314"/>
      <c r="OMQ1" s="314"/>
      <c r="OMR1" s="314"/>
      <c r="OMS1" s="314"/>
      <c r="OMT1" s="314"/>
      <c r="OMU1" s="314"/>
      <c r="OMV1" s="314"/>
      <c r="OMW1" s="314"/>
      <c r="OMX1" s="314"/>
      <c r="OMY1" s="314"/>
      <c r="OMZ1" s="314"/>
      <c r="ONA1" s="314"/>
      <c r="ONB1" s="314"/>
      <c r="ONC1" s="314"/>
      <c r="OND1" s="314"/>
      <c r="ONE1" s="314"/>
      <c r="ONF1" s="314"/>
      <c r="ONG1" s="314"/>
      <c r="ONH1" s="314"/>
      <c r="ONI1" s="314"/>
      <c r="ONJ1" s="314"/>
      <c r="ONK1" s="314"/>
      <c r="ONL1" s="314"/>
      <c r="ONM1" s="314"/>
      <c r="ONN1" s="314"/>
      <c r="ONO1" s="314"/>
      <c r="ONP1" s="314"/>
      <c r="ONQ1" s="314"/>
      <c r="ONR1" s="314"/>
      <c r="ONS1" s="314"/>
      <c r="ONT1" s="314"/>
      <c r="ONU1" s="314"/>
      <c r="ONV1" s="314"/>
      <c r="ONW1" s="314"/>
      <c r="ONX1" s="314"/>
      <c r="ONY1" s="314"/>
      <c r="ONZ1" s="314"/>
      <c r="OOA1" s="314"/>
      <c r="OOB1" s="314"/>
      <c r="OOC1" s="314"/>
      <c r="OOD1" s="314"/>
      <c r="OOE1" s="314"/>
      <c r="OOF1" s="314"/>
      <c r="OOG1" s="314"/>
      <c r="OOH1" s="314"/>
      <c r="OOI1" s="314"/>
      <c r="OOJ1" s="314"/>
      <c r="OOK1" s="314"/>
      <c r="OOL1" s="314"/>
      <c r="OOM1" s="314"/>
      <c r="OON1" s="314"/>
      <c r="OOO1" s="314"/>
      <c r="OOP1" s="314"/>
      <c r="OOQ1" s="314"/>
      <c r="OOR1" s="314"/>
      <c r="OOS1" s="314"/>
      <c r="OOT1" s="314"/>
      <c r="OOU1" s="314"/>
      <c r="OOV1" s="314"/>
      <c r="OOW1" s="314"/>
      <c r="OOX1" s="314"/>
      <c r="OOY1" s="314"/>
      <c r="OOZ1" s="314"/>
      <c r="OPA1" s="314"/>
      <c r="OPB1" s="314"/>
      <c r="OPC1" s="314"/>
      <c r="OPD1" s="314"/>
      <c r="OPE1" s="314"/>
      <c r="OPF1" s="314"/>
      <c r="OPG1" s="314"/>
      <c r="OPH1" s="314"/>
      <c r="OPI1" s="314"/>
      <c r="OPJ1" s="314"/>
      <c r="OPK1" s="314"/>
      <c r="OPL1" s="314"/>
      <c r="OPM1" s="314"/>
      <c r="OPN1" s="314"/>
      <c r="OPO1" s="314"/>
      <c r="OPP1" s="314"/>
      <c r="OPQ1" s="314"/>
      <c r="OPR1" s="314"/>
      <c r="OPS1" s="314"/>
      <c r="OPT1" s="314"/>
      <c r="OPU1" s="314"/>
      <c r="OPV1" s="314"/>
      <c r="OPW1" s="314"/>
      <c r="OPX1" s="314"/>
      <c r="OPY1" s="314"/>
      <c r="OPZ1" s="314"/>
      <c r="OQA1" s="314"/>
      <c r="OQB1" s="314"/>
      <c r="OQC1" s="314"/>
      <c r="OQD1" s="314"/>
      <c r="OQE1" s="314"/>
      <c r="OQF1" s="314"/>
      <c r="OQG1" s="314"/>
      <c r="OQH1" s="314"/>
      <c r="OQI1" s="314"/>
      <c r="OQJ1" s="314"/>
      <c r="OQK1" s="314"/>
      <c r="OQL1" s="314"/>
      <c r="OQM1" s="314"/>
      <c r="OQN1" s="314"/>
      <c r="OQO1" s="314"/>
      <c r="OQP1" s="314"/>
      <c r="OQQ1" s="314"/>
      <c r="OQR1" s="314"/>
      <c r="OQS1" s="314"/>
      <c r="OQT1" s="314"/>
      <c r="OQU1" s="314"/>
      <c r="OQV1" s="314"/>
      <c r="OQW1" s="314"/>
      <c r="OQX1" s="314"/>
      <c r="OQY1" s="314"/>
      <c r="OQZ1" s="314"/>
      <c r="ORA1" s="314"/>
      <c r="ORB1" s="314"/>
      <c r="ORC1" s="314"/>
      <c r="ORD1" s="314"/>
      <c r="ORE1" s="314"/>
      <c r="ORF1" s="314"/>
      <c r="ORG1" s="314"/>
      <c r="ORH1" s="314"/>
      <c r="ORI1" s="314"/>
      <c r="ORJ1" s="314"/>
      <c r="ORK1" s="314"/>
      <c r="ORL1" s="314"/>
      <c r="ORM1" s="314"/>
      <c r="ORN1" s="314"/>
      <c r="ORO1" s="314"/>
      <c r="ORP1" s="314"/>
      <c r="ORQ1" s="314"/>
      <c r="ORR1" s="314"/>
      <c r="ORS1" s="314"/>
      <c r="ORT1" s="314"/>
      <c r="ORU1" s="314"/>
      <c r="ORV1" s="314"/>
      <c r="ORW1" s="314"/>
      <c r="ORX1" s="314"/>
      <c r="ORY1" s="314"/>
      <c r="ORZ1" s="314"/>
      <c r="OSA1" s="314"/>
      <c r="OSB1" s="314"/>
      <c r="OSC1" s="314"/>
      <c r="OSD1" s="314"/>
      <c r="OSE1" s="314"/>
      <c r="OSF1" s="314"/>
      <c r="OSG1" s="314"/>
      <c r="OSH1" s="314"/>
      <c r="OSI1" s="314"/>
      <c r="OSJ1" s="314"/>
      <c r="OSK1" s="314"/>
      <c r="OSL1" s="314"/>
      <c r="OSM1" s="314"/>
      <c r="OSN1" s="314"/>
      <c r="OSO1" s="314"/>
      <c r="OSP1" s="314"/>
      <c r="OSQ1" s="314"/>
      <c r="OSR1" s="314"/>
      <c r="OSS1" s="314"/>
      <c r="OST1" s="314"/>
      <c r="OSU1" s="314"/>
      <c r="OSV1" s="314"/>
      <c r="OSW1" s="314"/>
      <c r="OSX1" s="314"/>
      <c r="OSY1" s="314"/>
      <c r="OSZ1" s="314"/>
      <c r="OTA1" s="314"/>
      <c r="OTB1" s="314"/>
      <c r="OTC1" s="314"/>
      <c r="OTD1" s="314"/>
      <c r="OTE1" s="314"/>
      <c r="OTF1" s="314"/>
      <c r="OTG1" s="314"/>
      <c r="OTH1" s="314"/>
      <c r="OTI1" s="314"/>
      <c r="OTJ1" s="314"/>
      <c r="OTK1" s="314"/>
      <c r="OTL1" s="314"/>
      <c r="OTM1" s="314"/>
      <c r="OTN1" s="314"/>
      <c r="OTO1" s="314"/>
      <c r="OTP1" s="314"/>
      <c r="OTQ1" s="314"/>
      <c r="OTR1" s="314"/>
      <c r="OTS1" s="314"/>
      <c r="OTT1" s="314"/>
      <c r="OTU1" s="314"/>
      <c r="OTV1" s="314"/>
      <c r="OTW1" s="314"/>
      <c r="OTX1" s="314"/>
      <c r="OTY1" s="314"/>
      <c r="OTZ1" s="314"/>
      <c r="OUA1" s="314"/>
      <c r="OUB1" s="314"/>
      <c r="OUC1" s="314"/>
      <c r="OUD1" s="314"/>
      <c r="OUE1" s="314"/>
      <c r="OUF1" s="314"/>
      <c r="OUG1" s="314"/>
      <c r="OUH1" s="314"/>
      <c r="OUI1" s="314"/>
      <c r="OUJ1" s="314"/>
      <c r="OUK1" s="314"/>
      <c r="OUL1" s="314"/>
      <c r="OUM1" s="314"/>
      <c r="OUN1" s="314"/>
      <c r="OUO1" s="314"/>
      <c r="OUP1" s="314"/>
      <c r="OUQ1" s="314"/>
      <c r="OUR1" s="314"/>
      <c r="OUS1" s="314"/>
      <c r="OUT1" s="314"/>
      <c r="OUU1" s="314"/>
      <c r="OUV1" s="314"/>
      <c r="OUW1" s="314"/>
      <c r="OUX1" s="314"/>
      <c r="OUY1" s="314"/>
      <c r="OUZ1" s="314"/>
      <c r="OVA1" s="314"/>
      <c r="OVB1" s="314"/>
      <c r="OVC1" s="314"/>
      <c r="OVD1" s="314"/>
      <c r="OVE1" s="314"/>
      <c r="OVF1" s="314"/>
      <c r="OVG1" s="314"/>
      <c r="OVH1" s="314"/>
      <c r="OVI1" s="314"/>
      <c r="OVJ1" s="314"/>
      <c r="OVK1" s="314"/>
      <c r="OVL1" s="314"/>
      <c r="OVM1" s="314"/>
      <c r="OVN1" s="314"/>
      <c r="OVO1" s="314"/>
      <c r="OVP1" s="314"/>
      <c r="OVQ1" s="314"/>
      <c r="OVR1" s="314"/>
      <c r="OVS1" s="314"/>
      <c r="OVT1" s="314"/>
      <c r="OVU1" s="314"/>
      <c r="OVV1" s="314"/>
      <c r="OVW1" s="314"/>
      <c r="OVX1" s="314"/>
      <c r="OVY1" s="314"/>
      <c r="OVZ1" s="314"/>
      <c r="OWA1" s="314"/>
      <c r="OWB1" s="314"/>
      <c r="OWC1" s="314"/>
      <c r="OWD1" s="314"/>
      <c r="OWE1" s="314"/>
      <c r="OWF1" s="314"/>
      <c r="OWG1" s="314"/>
      <c r="OWH1" s="314"/>
      <c r="OWI1" s="314"/>
      <c r="OWJ1" s="314"/>
      <c r="OWK1" s="314"/>
      <c r="OWL1" s="314"/>
      <c r="OWM1" s="314"/>
      <c r="OWN1" s="314"/>
      <c r="OWO1" s="314"/>
      <c r="OWP1" s="314"/>
      <c r="OWQ1" s="314"/>
      <c r="OWR1" s="314"/>
      <c r="OWS1" s="314"/>
      <c r="OWT1" s="314"/>
      <c r="OWU1" s="314"/>
      <c r="OWV1" s="314"/>
      <c r="OWW1" s="314"/>
      <c r="OWX1" s="314"/>
      <c r="OWY1" s="314"/>
      <c r="OWZ1" s="314"/>
      <c r="OXA1" s="314"/>
      <c r="OXB1" s="314"/>
      <c r="OXC1" s="314"/>
      <c r="OXD1" s="314"/>
      <c r="OXE1" s="314"/>
      <c r="OXF1" s="314"/>
      <c r="OXG1" s="314"/>
      <c r="OXH1" s="314"/>
      <c r="OXI1" s="314"/>
      <c r="OXJ1" s="314"/>
      <c r="OXK1" s="314"/>
      <c r="OXL1" s="314"/>
      <c r="OXM1" s="314"/>
      <c r="OXN1" s="314"/>
      <c r="OXO1" s="314"/>
      <c r="OXP1" s="314"/>
      <c r="OXQ1" s="314"/>
      <c r="OXR1" s="314"/>
      <c r="OXS1" s="314"/>
      <c r="OXT1" s="314"/>
      <c r="OXU1" s="314"/>
      <c r="OXV1" s="314"/>
      <c r="OXW1" s="314"/>
      <c r="OXX1" s="314"/>
      <c r="OXY1" s="314"/>
      <c r="OXZ1" s="314"/>
      <c r="OYA1" s="314"/>
      <c r="OYB1" s="314"/>
      <c r="OYC1" s="314"/>
      <c r="OYD1" s="314"/>
      <c r="OYE1" s="314"/>
      <c r="OYF1" s="314"/>
      <c r="OYG1" s="314"/>
      <c r="OYH1" s="314"/>
      <c r="OYI1" s="314"/>
      <c r="OYJ1" s="314"/>
      <c r="OYK1" s="314"/>
      <c r="OYL1" s="314"/>
      <c r="OYM1" s="314"/>
      <c r="OYN1" s="314"/>
      <c r="OYO1" s="314"/>
      <c r="OYP1" s="314"/>
      <c r="OYQ1" s="314"/>
      <c r="OYR1" s="314"/>
      <c r="OYS1" s="314"/>
      <c r="OYT1" s="314"/>
      <c r="OYU1" s="314"/>
      <c r="OYV1" s="314"/>
      <c r="OYW1" s="314"/>
      <c r="OYX1" s="314"/>
      <c r="OYY1" s="314"/>
      <c r="OYZ1" s="314"/>
      <c r="OZA1" s="314"/>
      <c r="OZB1" s="314"/>
      <c r="OZC1" s="314"/>
      <c r="OZD1" s="314"/>
      <c r="OZE1" s="314"/>
      <c r="OZF1" s="314"/>
      <c r="OZG1" s="314"/>
      <c r="OZH1" s="314"/>
      <c r="OZI1" s="314"/>
      <c r="OZJ1" s="314"/>
      <c r="OZK1" s="314"/>
      <c r="OZL1" s="314"/>
      <c r="OZM1" s="314"/>
      <c r="OZN1" s="314"/>
      <c r="OZO1" s="314"/>
      <c r="OZP1" s="314"/>
      <c r="OZQ1" s="314"/>
      <c r="OZR1" s="314"/>
      <c r="OZS1" s="314"/>
      <c r="OZT1" s="314"/>
      <c r="OZU1" s="314"/>
      <c r="OZV1" s="314"/>
      <c r="OZW1" s="314"/>
      <c r="OZX1" s="314"/>
      <c r="OZY1" s="314"/>
      <c r="OZZ1" s="314"/>
      <c r="PAA1" s="314"/>
      <c r="PAB1" s="314"/>
      <c r="PAC1" s="314"/>
      <c r="PAD1" s="314"/>
      <c r="PAE1" s="314"/>
      <c r="PAF1" s="314"/>
      <c r="PAG1" s="314"/>
      <c r="PAH1" s="314"/>
      <c r="PAI1" s="314"/>
      <c r="PAJ1" s="314"/>
      <c r="PAK1" s="314"/>
      <c r="PAL1" s="314"/>
      <c r="PAM1" s="314"/>
      <c r="PAN1" s="314"/>
      <c r="PAO1" s="314"/>
      <c r="PAP1" s="314"/>
      <c r="PAQ1" s="314"/>
      <c r="PAR1" s="314"/>
      <c r="PAS1" s="314"/>
      <c r="PAT1" s="314"/>
      <c r="PAU1" s="314"/>
      <c r="PAV1" s="314"/>
      <c r="PAW1" s="314"/>
      <c r="PAX1" s="314"/>
      <c r="PAY1" s="314"/>
      <c r="PAZ1" s="314"/>
      <c r="PBA1" s="314"/>
      <c r="PBB1" s="314"/>
      <c r="PBC1" s="314"/>
      <c r="PBD1" s="314"/>
      <c r="PBE1" s="314"/>
      <c r="PBF1" s="314"/>
      <c r="PBG1" s="314"/>
      <c r="PBH1" s="314"/>
      <c r="PBI1" s="314"/>
      <c r="PBJ1" s="314"/>
      <c r="PBK1" s="314"/>
      <c r="PBL1" s="314"/>
      <c r="PBM1" s="314"/>
      <c r="PBN1" s="314"/>
      <c r="PBO1" s="314"/>
      <c r="PBP1" s="314"/>
      <c r="PBQ1" s="314"/>
      <c r="PBR1" s="314"/>
      <c r="PBS1" s="314"/>
      <c r="PBT1" s="314"/>
      <c r="PBU1" s="314"/>
      <c r="PBV1" s="314"/>
      <c r="PBW1" s="314"/>
      <c r="PBX1" s="314"/>
      <c r="PBY1" s="314"/>
      <c r="PBZ1" s="314"/>
      <c r="PCA1" s="314"/>
      <c r="PCB1" s="314"/>
      <c r="PCC1" s="314"/>
      <c r="PCD1" s="314"/>
      <c r="PCE1" s="314"/>
      <c r="PCF1" s="314"/>
      <c r="PCG1" s="314"/>
      <c r="PCH1" s="314"/>
      <c r="PCI1" s="314"/>
      <c r="PCJ1" s="314"/>
      <c r="PCK1" s="314"/>
      <c r="PCL1" s="314"/>
      <c r="PCM1" s="314"/>
      <c r="PCN1" s="314"/>
      <c r="PCO1" s="314"/>
      <c r="PCP1" s="314"/>
      <c r="PCQ1" s="314"/>
      <c r="PCR1" s="314"/>
      <c r="PCS1" s="314"/>
      <c r="PCT1" s="314"/>
      <c r="PCU1" s="314"/>
      <c r="PCV1" s="314"/>
      <c r="PCW1" s="314"/>
      <c r="PCX1" s="314"/>
      <c r="PCY1" s="314"/>
      <c r="PCZ1" s="314"/>
      <c r="PDA1" s="314"/>
      <c r="PDB1" s="314"/>
      <c r="PDC1" s="314"/>
      <c r="PDD1" s="314"/>
      <c r="PDE1" s="314"/>
      <c r="PDF1" s="314"/>
      <c r="PDG1" s="314"/>
      <c r="PDH1" s="314"/>
      <c r="PDI1" s="314"/>
      <c r="PDJ1" s="314"/>
      <c r="PDK1" s="314"/>
      <c r="PDL1" s="314"/>
      <c r="PDM1" s="314"/>
      <c r="PDN1" s="314"/>
      <c r="PDO1" s="314"/>
      <c r="PDP1" s="314"/>
      <c r="PDQ1" s="314"/>
      <c r="PDR1" s="314"/>
      <c r="PDS1" s="314"/>
      <c r="PDT1" s="314"/>
      <c r="PDU1" s="314"/>
      <c r="PDV1" s="314"/>
      <c r="PDW1" s="314"/>
      <c r="PDX1" s="314"/>
      <c r="PDY1" s="314"/>
      <c r="PDZ1" s="314"/>
      <c r="PEA1" s="314"/>
      <c r="PEB1" s="314"/>
      <c r="PEC1" s="314"/>
      <c r="PED1" s="314"/>
      <c r="PEE1" s="314"/>
      <c r="PEF1" s="314"/>
      <c r="PEG1" s="314"/>
      <c r="PEH1" s="314"/>
      <c r="PEI1" s="314"/>
      <c r="PEJ1" s="314"/>
      <c r="PEK1" s="314"/>
      <c r="PEL1" s="314"/>
      <c r="PEM1" s="314"/>
      <c r="PEN1" s="314"/>
      <c r="PEO1" s="314"/>
      <c r="PEP1" s="314"/>
      <c r="PEQ1" s="314"/>
      <c r="PER1" s="314"/>
      <c r="PES1" s="314"/>
      <c r="PET1" s="314"/>
      <c r="PEU1" s="314"/>
      <c r="PEV1" s="314"/>
      <c r="PEW1" s="314"/>
      <c r="PEX1" s="314"/>
      <c r="PEY1" s="314"/>
      <c r="PEZ1" s="314"/>
      <c r="PFA1" s="314"/>
      <c r="PFB1" s="314"/>
      <c r="PFC1" s="314"/>
      <c r="PFD1" s="314"/>
      <c r="PFE1" s="314"/>
      <c r="PFF1" s="314"/>
      <c r="PFG1" s="314"/>
      <c r="PFH1" s="314"/>
      <c r="PFI1" s="314"/>
      <c r="PFJ1" s="314"/>
      <c r="PFK1" s="314"/>
      <c r="PFL1" s="314"/>
      <c r="PFM1" s="314"/>
      <c r="PFN1" s="314"/>
      <c r="PFO1" s="314"/>
      <c r="PFP1" s="314"/>
      <c r="PFQ1" s="314"/>
      <c r="PFR1" s="314"/>
      <c r="PFS1" s="314"/>
      <c r="PFT1" s="314"/>
      <c r="PFU1" s="314"/>
      <c r="PFV1" s="314"/>
      <c r="PFW1" s="314"/>
      <c r="PFX1" s="314"/>
      <c r="PFY1" s="314"/>
      <c r="PFZ1" s="314"/>
      <c r="PGA1" s="314"/>
      <c r="PGB1" s="314"/>
      <c r="PGC1" s="314"/>
      <c r="PGD1" s="314"/>
      <c r="PGE1" s="314"/>
      <c r="PGF1" s="314"/>
      <c r="PGG1" s="314"/>
      <c r="PGH1" s="314"/>
      <c r="PGI1" s="314"/>
      <c r="PGJ1" s="314"/>
      <c r="PGK1" s="314"/>
      <c r="PGL1" s="314"/>
      <c r="PGM1" s="314"/>
      <c r="PGN1" s="314"/>
      <c r="PGO1" s="314"/>
      <c r="PGP1" s="314"/>
      <c r="PGQ1" s="314"/>
      <c r="PGR1" s="314"/>
      <c r="PGS1" s="314"/>
      <c r="PGT1" s="314"/>
      <c r="PGU1" s="314"/>
      <c r="PGV1" s="314"/>
      <c r="PGW1" s="314"/>
      <c r="PGX1" s="314"/>
      <c r="PGY1" s="314"/>
      <c r="PGZ1" s="314"/>
      <c r="PHA1" s="314"/>
      <c r="PHB1" s="314"/>
      <c r="PHC1" s="314"/>
      <c r="PHD1" s="314"/>
      <c r="PHE1" s="314"/>
      <c r="PHF1" s="314"/>
      <c r="PHG1" s="314"/>
      <c r="PHH1" s="314"/>
      <c r="PHI1" s="314"/>
      <c r="PHJ1" s="314"/>
      <c r="PHK1" s="314"/>
      <c r="PHL1" s="314"/>
      <c r="PHM1" s="314"/>
      <c r="PHN1" s="314"/>
      <c r="PHO1" s="314"/>
      <c r="PHP1" s="314"/>
      <c r="PHQ1" s="314"/>
      <c r="PHR1" s="314"/>
      <c r="PHS1" s="314"/>
      <c r="PHT1" s="314"/>
      <c r="PHU1" s="314"/>
      <c r="PHV1" s="314"/>
      <c r="PHW1" s="314"/>
      <c r="PHX1" s="314"/>
      <c r="PHY1" s="314"/>
      <c r="PHZ1" s="314"/>
      <c r="PIA1" s="314"/>
      <c r="PIB1" s="314"/>
      <c r="PIC1" s="314"/>
      <c r="PID1" s="314"/>
      <c r="PIE1" s="314"/>
      <c r="PIF1" s="314"/>
      <c r="PIG1" s="314"/>
      <c r="PIH1" s="314"/>
      <c r="PII1" s="314"/>
      <c r="PIJ1" s="314"/>
      <c r="PIK1" s="314"/>
      <c r="PIL1" s="314"/>
      <c r="PIM1" s="314"/>
      <c r="PIN1" s="314"/>
      <c r="PIO1" s="314"/>
      <c r="PIP1" s="314"/>
      <c r="PIQ1" s="314"/>
      <c r="PIR1" s="314"/>
      <c r="PIS1" s="314"/>
      <c r="PIT1" s="314"/>
      <c r="PIU1" s="314"/>
      <c r="PIV1" s="314"/>
      <c r="PIW1" s="314"/>
      <c r="PIX1" s="314"/>
      <c r="PIY1" s="314"/>
      <c r="PIZ1" s="314"/>
      <c r="PJA1" s="314"/>
      <c r="PJB1" s="314"/>
      <c r="PJC1" s="314"/>
      <c r="PJD1" s="314"/>
      <c r="PJE1" s="314"/>
      <c r="PJF1" s="314"/>
      <c r="PJG1" s="314"/>
      <c r="PJH1" s="314"/>
      <c r="PJI1" s="314"/>
      <c r="PJJ1" s="314"/>
      <c r="PJK1" s="314"/>
      <c r="PJL1" s="314"/>
      <c r="PJM1" s="314"/>
      <c r="PJN1" s="314"/>
      <c r="PJO1" s="314"/>
      <c r="PJP1" s="314"/>
      <c r="PJQ1" s="314"/>
      <c r="PJR1" s="314"/>
      <c r="PJS1" s="314"/>
      <c r="PJT1" s="314"/>
      <c r="PJU1" s="314"/>
      <c r="PJV1" s="314"/>
      <c r="PJW1" s="314"/>
      <c r="PJX1" s="314"/>
      <c r="PJY1" s="314"/>
      <c r="PJZ1" s="314"/>
      <c r="PKA1" s="314"/>
      <c r="PKB1" s="314"/>
      <c r="PKC1" s="314"/>
      <c r="PKD1" s="314"/>
      <c r="PKE1" s="314"/>
      <c r="PKF1" s="314"/>
      <c r="PKG1" s="314"/>
      <c r="PKH1" s="314"/>
      <c r="PKI1" s="314"/>
      <c r="PKJ1" s="314"/>
      <c r="PKK1" s="314"/>
      <c r="PKL1" s="314"/>
      <c r="PKM1" s="314"/>
      <c r="PKN1" s="314"/>
      <c r="PKO1" s="314"/>
      <c r="PKP1" s="314"/>
      <c r="PKQ1" s="314"/>
      <c r="PKR1" s="314"/>
      <c r="PKS1" s="314"/>
      <c r="PKT1" s="314"/>
      <c r="PKU1" s="314"/>
      <c r="PKV1" s="314"/>
      <c r="PKW1" s="314"/>
      <c r="PKX1" s="314"/>
      <c r="PKY1" s="314"/>
      <c r="PKZ1" s="314"/>
      <c r="PLA1" s="314"/>
      <c r="PLB1" s="314"/>
      <c r="PLC1" s="314"/>
      <c r="PLD1" s="314"/>
      <c r="PLE1" s="314"/>
      <c r="PLF1" s="314"/>
      <c r="PLG1" s="314"/>
      <c r="PLH1" s="314"/>
      <c r="PLI1" s="314"/>
      <c r="PLJ1" s="314"/>
      <c r="PLK1" s="314"/>
      <c r="PLL1" s="314"/>
      <c r="PLM1" s="314"/>
      <c r="PLN1" s="314"/>
      <c r="PLO1" s="314"/>
      <c r="PLP1" s="314"/>
      <c r="PLQ1" s="314"/>
      <c r="PLR1" s="314"/>
      <c r="PLS1" s="314"/>
      <c r="PLT1" s="314"/>
      <c r="PLU1" s="314"/>
      <c r="PLV1" s="314"/>
      <c r="PLW1" s="314"/>
      <c r="PLX1" s="314"/>
      <c r="PLY1" s="314"/>
      <c r="PLZ1" s="314"/>
      <c r="PMA1" s="314"/>
      <c r="PMB1" s="314"/>
      <c r="PMC1" s="314"/>
      <c r="PMD1" s="314"/>
      <c r="PME1" s="314"/>
      <c r="PMF1" s="314"/>
      <c r="PMG1" s="314"/>
      <c r="PMH1" s="314"/>
      <c r="PMI1" s="314"/>
      <c r="PMJ1" s="314"/>
      <c r="PMK1" s="314"/>
      <c r="PML1" s="314"/>
      <c r="PMM1" s="314"/>
      <c r="PMN1" s="314"/>
      <c r="PMO1" s="314"/>
      <c r="PMP1" s="314"/>
      <c r="PMQ1" s="314"/>
      <c r="PMR1" s="314"/>
      <c r="PMS1" s="314"/>
      <c r="PMT1" s="314"/>
      <c r="PMU1" s="314"/>
      <c r="PMV1" s="314"/>
      <c r="PMW1" s="314"/>
      <c r="PMX1" s="314"/>
      <c r="PMY1" s="314"/>
      <c r="PMZ1" s="314"/>
      <c r="PNA1" s="314"/>
      <c r="PNB1" s="314"/>
      <c r="PNC1" s="314"/>
      <c r="PND1" s="314"/>
      <c r="PNE1" s="314"/>
      <c r="PNF1" s="314"/>
      <c r="PNG1" s="314"/>
      <c r="PNH1" s="314"/>
      <c r="PNI1" s="314"/>
      <c r="PNJ1" s="314"/>
      <c r="PNK1" s="314"/>
      <c r="PNL1" s="314"/>
      <c r="PNM1" s="314"/>
      <c r="PNN1" s="314"/>
      <c r="PNO1" s="314"/>
      <c r="PNP1" s="314"/>
      <c r="PNQ1" s="314"/>
      <c r="PNR1" s="314"/>
      <c r="PNS1" s="314"/>
      <c r="PNT1" s="314"/>
      <c r="PNU1" s="314"/>
      <c r="PNV1" s="314"/>
      <c r="PNW1" s="314"/>
      <c r="PNX1" s="314"/>
      <c r="PNY1" s="314"/>
      <c r="PNZ1" s="314"/>
      <c r="POA1" s="314"/>
      <c r="POB1" s="314"/>
      <c r="POC1" s="314"/>
      <c r="POD1" s="314"/>
      <c r="POE1" s="314"/>
      <c r="POF1" s="314"/>
      <c r="POG1" s="314"/>
      <c r="POH1" s="314"/>
      <c r="POI1" s="314"/>
      <c r="POJ1" s="314"/>
      <c r="POK1" s="314"/>
      <c r="POL1" s="314"/>
      <c r="POM1" s="314"/>
      <c r="PON1" s="314"/>
      <c r="POO1" s="314"/>
      <c r="POP1" s="314"/>
      <c r="POQ1" s="314"/>
      <c r="POR1" s="314"/>
      <c r="POS1" s="314"/>
      <c r="POT1" s="314"/>
      <c r="POU1" s="314"/>
      <c r="POV1" s="314"/>
      <c r="POW1" s="314"/>
      <c r="POX1" s="314"/>
      <c r="POY1" s="314"/>
      <c r="POZ1" s="314"/>
      <c r="PPA1" s="314"/>
      <c r="PPB1" s="314"/>
      <c r="PPC1" s="314"/>
      <c r="PPD1" s="314"/>
      <c r="PPE1" s="314"/>
      <c r="PPF1" s="314"/>
      <c r="PPG1" s="314"/>
      <c r="PPH1" s="314"/>
      <c r="PPI1" s="314"/>
      <c r="PPJ1" s="314"/>
      <c r="PPK1" s="314"/>
      <c r="PPL1" s="314"/>
      <c r="PPM1" s="314"/>
      <c r="PPN1" s="314"/>
      <c r="PPO1" s="314"/>
      <c r="PPP1" s="314"/>
      <c r="PPQ1" s="314"/>
      <c r="PPR1" s="314"/>
      <c r="PPS1" s="314"/>
      <c r="PPT1" s="314"/>
      <c r="PPU1" s="314"/>
      <c r="PPV1" s="314"/>
      <c r="PPW1" s="314"/>
      <c r="PPX1" s="314"/>
      <c r="PPY1" s="314"/>
      <c r="PPZ1" s="314"/>
      <c r="PQA1" s="314"/>
      <c r="PQB1" s="314"/>
      <c r="PQC1" s="314"/>
      <c r="PQD1" s="314"/>
      <c r="PQE1" s="314"/>
      <c r="PQF1" s="314"/>
      <c r="PQG1" s="314"/>
      <c r="PQH1" s="314"/>
      <c r="PQI1" s="314"/>
      <c r="PQJ1" s="314"/>
      <c r="PQK1" s="314"/>
      <c r="PQL1" s="314"/>
      <c r="PQM1" s="314"/>
      <c r="PQN1" s="314"/>
      <c r="PQO1" s="314"/>
      <c r="PQP1" s="314"/>
      <c r="PQQ1" s="314"/>
      <c r="PQR1" s="314"/>
      <c r="PQS1" s="314"/>
      <c r="PQT1" s="314"/>
      <c r="PQU1" s="314"/>
      <c r="PQV1" s="314"/>
      <c r="PQW1" s="314"/>
      <c r="PQX1" s="314"/>
      <c r="PQY1" s="314"/>
      <c r="PQZ1" s="314"/>
      <c r="PRA1" s="314"/>
      <c r="PRB1" s="314"/>
      <c r="PRC1" s="314"/>
      <c r="PRD1" s="314"/>
      <c r="PRE1" s="314"/>
      <c r="PRF1" s="314"/>
      <c r="PRG1" s="314"/>
      <c r="PRH1" s="314"/>
      <c r="PRI1" s="314"/>
      <c r="PRJ1" s="314"/>
      <c r="PRK1" s="314"/>
      <c r="PRL1" s="314"/>
      <c r="PRM1" s="314"/>
      <c r="PRN1" s="314"/>
      <c r="PRO1" s="314"/>
      <c r="PRP1" s="314"/>
      <c r="PRQ1" s="314"/>
      <c r="PRR1" s="314"/>
      <c r="PRS1" s="314"/>
      <c r="PRT1" s="314"/>
      <c r="PRU1" s="314"/>
      <c r="PRV1" s="314"/>
      <c r="PRW1" s="314"/>
      <c r="PRX1" s="314"/>
      <c r="PRY1" s="314"/>
      <c r="PRZ1" s="314"/>
      <c r="PSA1" s="314"/>
      <c r="PSB1" s="314"/>
      <c r="PSC1" s="314"/>
      <c r="PSD1" s="314"/>
      <c r="PSE1" s="314"/>
      <c r="PSF1" s="314"/>
      <c r="PSG1" s="314"/>
      <c r="PSH1" s="314"/>
      <c r="PSI1" s="314"/>
      <c r="PSJ1" s="314"/>
      <c r="PSK1" s="314"/>
      <c r="PSL1" s="314"/>
      <c r="PSM1" s="314"/>
      <c r="PSN1" s="314"/>
      <c r="PSO1" s="314"/>
      <c r="PSP1" s="314"/>
      <c r="PSQ1" s="314"/>
      <c r="PSR1" s="314"/>
      <c r="PSS1" s="314"/>
      <c r="PST1" s="314"/>
      <c r="PSU1" s="314"/>
      <c r="PSV1" s="314"/>
      <c r="PSW1" s="314"/>
      <c r="PSX1" s="314"/>
      <c r="PSY1" s="314"/>
      <c r="PSZ1" s="314"/>
      <c r="PTA1" s="314"/>
      <c r="PTB1" s="314"/>
      <c r="PTC1" s="314"/>
      <c r="PTD1" s="314"/>
      <c r="PTE1" s="314"/>
      <c r="PTF1" s="314"/>
      <c r="PTG1" s="314"/>
      <c r="PTH1" s="314"/>
      <c r="PTI1" s="314"/>
      <c r="PTJ1" s="314"/>
      <c r="PTK1" s="314"/>
      <c r="PTL1" s="314"/>
      <c r="PTM1" s="314"/>
      <c r="PTN1" s="314"/>
      <c r="PTO1" s="314"/>
      <c r="PTP1" s="314"/>
      <c r="PTQ1" s="314"/>
      <c r="PTR1" s="314"/>
      <c r="PTS1" s="314"/>
      <c r="PTT1" s="314"/>
      <c r="PTU1" s="314"/>
      <c r="PTV1" s="314"/>
      <c r="PTW1" s="314"/>
      <c r="PTX1" s="314"/>
      <c r="PTY1" s="314"/>
      <c r="PTZ1" s="314"/>
      <c r="PUA1" s="314"/>
      <c r="PUB1" s="314"/>
      <c r="PUC1" s="314"/>
      <c r="PUD1" s="314"/>
      <c r="PUE1" s="314"/>
      <c r="PUF1" s="314"/>
      <c r="PUG1" s="314"/>
      <c r="PUH1" s="314"/>
      <c r="PUI1" s="314"/>
      <c r="PUJ1" s="314"/>
      <c r="PUK1" s="314"/>
      <c r="PUL1" s="314"/>
      <c r="PUM1" s="314"/>
      <c r="PUN1" s="314"/>
      <c r="PUO1" s="314"/>
      <c r="PUP1" s="314"/>
      <c r="PUQ1" s="314"/>
      <c r="PUR1" s="314"/>
      <c r="PUS1" s="314"/>
      <c r="PUT1" s="314"/>
      <c r="PUU1" s="314"/>
      <c r="PUV1" s="314"/>
      <c r="PUW1" s="314"/>
      <c r="PUX1" s="314"/>
      <c r="PUY1" s="314"/>
      <c r="PUZ1" s="314"/>
      <c r="PVA1" s="314"/>
      <c r="PVB1" s="314"/>
      <c r="PVC1" s="314"/>
      <c r="PVD1" s="314"/>
      <c r="PVE1" s="314"/>
      <c r="PVF1" s="314"/>
      <c r="PVG1" s="314"/>
      <c r="PVH1" s="314"/>
      <c r="PVI1" s="314"/>
      <c r="PVJ1" s="314"/>
      <c r="PVK1" s="314"/>
      <c r="PVL1" s="314"/>
      <c r="PVM1" s="314"/>
      <c r="PVN1" s="314"/>
      <c r="PVO1" s="314"/>
      <c r="PVP1" s="314"/>
      <c r="PVQ1" s="314"/>
      <c r="PVR1" s="314"/>
      <c r="PVS1" s="314"/>
      <c r="PVT1" s="314"/>
      <c r="PVU1" s="314"/>
      <c r="PVV1" s="314"/>
      <c r="PVW1" s="314"/>
      <c r="PVX1" s="314"/>
      <c r="PVY1" s="314"/>
      <c r="PVZ1" s="314"/>
      <c r="PWA1" s="314"/>
      <c r="PWB1" s="314"/>
      <c r="PWC1" s="314"/>
      <c r="PWD1" s="314"/>
      <c r="PWE1" s="314"/>
      <c r="PWF1" s="314"/>
      <c r="PWG1" s="314"/>
      <c r="PWH1" s="314"/>
      <c r="PWI1" s="314"/>
      <c r="PWJ1" s="314"/>
      <c r="PWK1" s="314"/>
      <c r="PWL1" s="314"/>
      <c r="PWM1" s="314"/>
      <c r="PWN1" s="314"/>
      <c r="PWO1" s="314"/>
      <c r="PWP1" s="314"/>
      <c r="PWQ1" s="314"/>
      <c r="PWR1" s="314"/>
      <c r="PWS1" s="314"/>
      <c r="PWT1" s="314"/>
      <c r="PWU1" s="314"/>
      <c r="PWV1" s="314"/>
      <c r="PWW1" s="314"/>
      <c r="PWX1" s="314"/>
      <c r="PWY1" s="314"/>
      <c r="PWZ1" s="314"/>
      <c r="PXA1" s="314"/>
      <c r="PXB1" s="314"/>
      <c r="PXC1" s="314"/>
      <c r="PXD1" s="314"/>
      <c r="PXE1" s="314"/>
      <c r="PXF1" s="314"/>
      <c r="PXG1" s="314"/>
      <c r="PXH1" s="314"/>
      <c r="PXI1" s="314"/>
      <c r="PXJ1" s="314"/>
      <c r="PXK1" s="314"/>
      <c r="PXL1" s="314"/>
      <c r="PXM1" s="314"/>
      <c r="PXN1" s="314"/>
      <c r="PXO1" s="314"/>
      <c r="PXP1" s="314"/>
      <c r="PXQ1" s="314"/>
      <c r="PXR1" s="314"/>
      <c r="PXS1" s="314"/>
      <c r="PXT1" s="314"/>
      <c r="PXU1" s="314"/>
      <c r="PXV1" s="314"/>
      <c r="PXW1" s="314"/>
      <c r="PXX1" s="314"/>
      <c r="PXY1" s="314"/>
      <c r="PXZ1" s="314"/>
      <c r="PYA1" s="314"/>
      <c r="PYB1" s="314"/>
      <c r="PYC1" s="314"/>
      <c r="PYD1" s="314"/>
      <c r="PYE1" s="314"/>
      <c r="PYF1" s="314"/>
      <c r="PYG1" s="314"/>
      <c r="PYH1" s="314"/>
      <c r="PYI1" s="314"/>
      <c r="PYJ1" s="314"/>
      <c r="PYK1" s="314"/>
      <c r="PYL1" s="314"/>
      <c r="PYM1" s="314"/>
      <c r="PYN1" s="314"/>
      <c r="PYO1" s="314"/>
      <c r="PYP1" s="314"/>
      <c r="PYQ1" s="314"/>
      <c r="PYR1" s="314"/>
      <c r="PYS1" s="314"/>
      <c r="PYT1" s="314"/>
      <c r="PYU1" s="314"/>
      <c r="PYV1" s="314"/>
      <c r="PYW1" s="314"/>
      <c r="PYX1" s="314"/>
      <c r="PYY1" s="314"/>
      <c r="PYZ1" s="314"/>
      <c r="PZA1" s="314"/>
      <c r="PZB1" s="314"/>
      <c r="PZC1" s="314"/>
      <c r="PZD1" s="314"/>
      <c r="PZE1" s="314"/>
      <c r="PZF1" s="314"/>
      <c r="PZG1" s="314"/>
      <c r="PZH1" s="314"/>
      <c r="PZI1" s="314"/>
      <c r="PZJ1" s="314"/>
      <c r="PZK1" s="314"/>
      <c r="PZL1" s="314"/>
      <c r="PZM1" s="314"/>
      <c r="PZN1" s="314"/>
      <c r="PZO1" s="314"/>
      <c r="PZP1" s="314"/>
      <c r="PZQ1" s="314"/>
      <c r="PZR1" s="314"/>
      <c r="PZS1" s="314"/>
      <c r="PZT1" s="314"/>
      <c r="PZU1" s="314"/>
      <c r="PZV1" s="314"/>
      <c r="PZW1" s="314"/>
      <c r="PZX1" s="314"/>
      <c r="PZY1" s="314"/>
      <c r="PZZ1" s="314"/>
      <c r="QAA1" s="314"/>
      <c r="QAB1" s="314"/>
      <c r="QAC1" s="314"/>
      <c r="QAD1" s="314"/>
      <c r="QAE1" s="314"/>
      <c r="QAF1" s="314"/>
      <c r="QAG1" s="314"/>
      <c r="QAH1" s="314"/>
      <c r="QAI1" s="314"/>
      <c r="QAJ1" s="314"/>
      <c r="QAK1" s="314"/>
      <c r="QAL1" s="314"/>
      <c r="QAM1" s="314"/>
      <c r="QAN1" s="314"/>
      <c r="QAO1" s="314"/>
      <c r="QAP1" s="314"/>
      <c r="QAQ1" s="314"/>
      <c r="QAR1" s="314"/>
      <c r="QAS1" s="314"/>
      <c r="QAT1" s="314"/>
      <c r="QAU1" s="314"/>
      <c r="QAV1" s="314"/>
      <c r="QAW1" s="314"/>
      <c r="QAX1" s="314"/>
      <c r="QAY1" s="314"/>
      <c r="QAZ1" s="314"/>
      <c r="QBA1" s="314"/>
      <c r="QBB1" s="314"/>
      <c r="QBC1" s="314"/>
      <c r="QBD1" s="314"/>
      <c r="QBE1" s="314"/>
      <c r="QBF1" s="314"/>
      <c r="QBG1" s="314"/>
      <c r="QBH1" s="314"/>
      <c r="QBI1" s="314"/>
      <c r="QBJ1" s="314"/>
      <c r="QBK1" s="314"/>
      <c r="QBL1" s="314"/>
      <c r="QBM1" s="314"/>
      <c r="QBN1" s="314"/>
      <c r="QBO1" s="314"/>
      <c r="QBP1" s="314"/>
      <c r="QBQ1" s="314"/>
      <c r="QBR1" s="314"/>
      <c r="QBS1" s="314"/>
      <c r="QBT1" s="314"/>
      <c r="QBU1" s="314"/>
      <c r="QBV1" s="314"/>
      <c r="QBW1" s="314"/>
      <c r="QBX1" s="314"/>
      <c r="QBY1" s="314"/>
      <c r="QBZ1" s="314"/>
      <c r="QCA1" s="314"/>
      <c r="QCB1" s="314"/>
      <c r="QCC1" s="314"/>
      <c r="QCD1" s="314"/>
      <c r="QCE1" s="314"/>
      <c r="QCF1" s="314"/>
      <c r="QCG1" s="314"/>
      <c r="QCH1" s="314"/>
      <c r="QCI1" s="314"/>
      <c r="QCJ1" s="314"/>
      <c r="QCK1" s="314"/>
      <c r="QCL1" s="314"/>
      <c r="QCM1" s="314"/>
      <c r="QCN1" s="314"/>
      <c r="QCO1" s="314"/>
      <c r="QCP1" s="314"/>
      <c r="QCQ1" s="314"/>
      <c r="QCR1" s="314"/>
      <c r="QCS1" s="314"/>
      <c r="QCT1" s="314"/>
      <c r="QCU1" s="314"/>
      <c r="QCV1" s="314"/>
      <c r="QCW1" s="314"/>
      <c r="QCX1" s="314"/>
      <c r="QCY1" s="314"/>
      <c r="QCZ1" s="314"/>
      <c r="QDA1" s="314"/>
      <c r="QDB1" s="314"/>
      <c r="QDC1" s="314"/>
      <c r="QDD1" s="314"/>
      <c r="QDE1" s="314"/>
      <c r="QDF1" s="314"/>
      <c r="QDG1" s="314"/>
      <c r="QDH1" s="314"/>
      <c r="QDI1" s="314"/>
      <c r="QDJ1" s="314"/>
      <c r="QDK1" s="314"/>
      <c r="QDL1" s="314"/>
      <c r="QDM1" s="314"/>
      <c r="QDN1" s="314"/>
      <c r="QDO1" s="314"/>
      <c r="QDP1" s="314"/>
      <c r="QDQ1" s="314"/>
      <c r="QDR1" s="314"/>
      <c r="QDS1" s="314"/>
      <c r="QDT1" s="314"/>
      <c r="QDU1" s="314"/>
      <c r="QDV1" s="314"/>
      <c r="QDW1" s="314"/>
      <c r="QDX1" s="314"/>
      <c r="QDY1" s="314"/>
      <c r="QDZ1" s="314"/>
      <c r="QEA1" s="314"/>
      <c r="QEB1" s="314"/>
      <c r="QEC1" s="314"/>
      <c r="QED1" s="314"/>
      <c r="QEE1" s="314"/>
      <c r="QEF1" s="314"/>
      <c r="QEG1" s="314"/>
      <c r="QEH1" s="314"/>
      <c r="QEI1" s="314"/>
      <c r="QEJ1" s="314"/>
      <c r="QEK1" s="314"/>
      <c r="QEL1" s="314"/>
      <c r="QEM1" s="314"/>
      <c r="QEN1" s="314"/>
      <c r="QEO1" s="314"/>
      <c r="QEP1" s="314"/>
      <c r="QEQ1" s="314"/>
      <c r="QER1" s="314"/>
      <c r="QES1" s="314"/>
      <c r="QET1" s="314"/>
      <c r="QEU1" s="314"/>
      <c r="QEV1" s="314"/>
      <c r="QEW1" s="314"/>
      <c r="QEX1" s="314"/>
      <c r="QEY1" s="314"/>
      <c r="QEZ1" s="314"/>
      <c r="QFA1" s="314"/>
      <c r="QFB1" s="314"/>
      <c r="QFC1" s="314"/>
      <c r="QFD1" s="314"/>
      <c r="QFE1" s="314"/>
      <c r="QFF1" s="314"/>
      <c r="QFG1" s="314"/>
      <c r="QFH1" s="314"/>
      <c r="QFI1" s="314"/>
      <c r="QFJ1" s="314"/>
      <c r="QFK1" s="314"/>
      <c r="QFL1" s="314"/>
      <c r="QFM1" s="314"/>
      <c r="QFN1" s="314"/>
      <c r="QFO1" s="314"/>
      <c r="QFP1" s="314"/>
      <c r="QFQ1" s="314"/>
      <c r="QFR1" s="314"/>
      <c r="QFS1" s="314"/>
      <c r="QFT1" s="314"/>
      <c r="QFU1" s="314"/>
      <c r="QFV1" s="314"/>
      <c r="QFW1" s="314"/>
      <c r="QFX1" s="314"/>
      <c r="QFY1" s="314"/>
      <c r="QFZ1" s="314"/>
      <c r="QGA1" s="314"/>
      <c r="QGB1" s="314"/>
      <c r="QGC1" s="314"/>
      <c r="QGD1" s="314"/>
      <c r="QGE1" s="314"/>
      <c r="QGF1" s="314"/>
      <c r="QGG1" s="314"/>
      <c r="QGH1" s="314"/>
      <c r="QGI1" s="314"/>
      <c r="QGJ1" s="314"/>
      <c r="QGK1" s="314"/>
      <c r="QGL1" s="314"/>
      <c r="QGM1" s="314"/>
      <c r="QGN1" s="314"/>
      <c r="QGO1" s="314"/>
      <c r="QGP1" s="314"/>
      <c r="QGQ1" s="314"/>
      <c r="QGR1" s="314"/>
      <c r="QGS1" s="314"/>
      <c r="QGT1" s="314"/>
      <c r="QGU1" s="314"/>
      <c r="QGV1" s="314"/>
      <c r="QGW1" s="314"/>
      <c r="QGX1" s="314"/>
      <c r="QGY1" s="314"/>
      <c r="QGZ1" s="314"/>
      <c r="QHA1" s="314"/>
      <c r="QHB1" s="314"/>
      <c r="QHC1" s="314"/>
      <c r="QHD1" s="314"/>
      <c r="QHE1" s="314"/>
      <c r="QHF1" s="314"/>
      <c r="QHG1" s="314"/>
      <c r="QHH1" s="314"/>
      <c r="QHI1" s="314"/>
      <c r="QHJ1" s="314"/>
      <c r="QHK1" s="314"/>
      <c r="QHL1" s="314"/>
      <c r="QHM1" s="314"/>
      <c r="QHN1" s="314"/>
      <c r="QHO1" s="314"/>
      <c r="QHP1" s="314"/>
      <c r="QHQ1" s="314"/>
      <c r="QHR1" s="314"/>
      <c r="QHS1" s="314"/>
      <c r="QHT1" s="314"/>
      <c r="QHU1" s="314"/>
      <c r="QHV1" s="314"/>
      <c r="QHW1" s="314"/>
      <c r="QHX1" s="314"/>
      <c r="QHY1" s="314"/>
      <c r="QHZ1" s="314"/>
      <c r="QIA1" s="314"/>
      <c r="QIB1" s="314"/>
      <c r="QIC1" s="314"/>
      <c r="QID1" s="314"/>
      <c r="QIE1" s="314"/>
      <c r="QIF1" s="314"/>
      <c r="QIG1" s="314"/>
      <c r="QIH1" s="314"/>
      <c r="QII1" s="314"/>
      <c r="QIJ1" s="314"/>
      <c r="QIK1" s="314"/>
      <c r="QIL1" s="314"/>
      <c r="QIM1" s="314"/>
      <c r="QIN1" s="314"/>
      <c r="QIO1" s="314"/>
      <c r="QIP1" s="314"/>
      <c r="QIQ1" s="314"/>
      <c r="QIR1" s="314"/>
      <c r="QIS1" s="314"/>
      <c r="QIT1" s="314"/>
      <c r="QIU1" s="314"/>
      <c r="QIV1" s="314"/>
      <c r="QIW1" s="314"/>
      <c r="QIX1" s="314"/>
      <c r="QIY1" s="314"/>
      <c r="QIZ1" s="314"/>
      <c r="QJA1" s="314"/>
      <c r="QJB1" s="314"/>
      <c r="QJC1" s="314"/>
      <c r="QJD1" s="314"/>
      <c r="QJE1" s="314"/>
      <c r="QJF1" s="314"/>
      <c r="QJG1" s="314"/>
      <c r="QJH1" s="314"/>
      <c r="QJI1" s="314"/>
      <c r="QJJ1" s="314"/>
      <c r="QJK1" s="314"/>
      <c r="QJL1" s="314"/>
      <c r="QJM1" s="314"/>
      <c r="QJN1" s="314"/>
      <c r="QJO1" s="314"/>
      <c r="QJP1" s="314"/>
      <c r="QJQ1" s="314"/>
      <c r="QJR1" s="314"/>
      <c r="QJS1" s="314"/>
      <c r="QJT1" s="314"/>
      <c r="QJU1" s="314"/>
      <c r="QJV1" s="314"/>
      <c r="QJW1" s="314"/>
      <c r="QJX1" s="314"/>
      <c r="QJY1" s="314"/>
      <c r="QJZ1" s="314"/>
      <c r="QKA1" s="314"/>
      <c r="QKB1" s="314"/>
      <c r="QKC1" s="314"/>
      <c r="QKD1" s="314"/>
      <c r="QKE1" s="314"/>
      <c r="QKF1" s="314"/>
      <c r="QKG1" s="314"/>
      <c r="QKH1" s="314"/>
      <c r="QKI1" s="314"/>
      <c r="QKJ1" s="314"/>
      <c r="QKK1" s="314"/>
      <c r="QKL1" s="314"/>
      <c r="QKM1" s="314"/>
      <c r="QKN1" s="314"/>
      <c r="QKO1" s="314"/>
      <c r="QKP1" s="314"/>
      <c r="QKQ1" s="314"/>
      <c r="QKR1" s="314"/>
      <c r="QKS1" s="314"/>
      <c r="QKT1" s="314"/>
      <c r="QKU1" s="314"/>
      <c r="QKV1" s="314"/>
      <c r="QKW1" s="314"/>
      <c r="QKX1" s="314"/>
      <c r="QKY1" s="314"/>
      <c r="QKZ1" s="314"/>
      <c r="QLA1" s="314"/>
      <c r="QLB1" s="314"/>
      <c r="QLC1" s="314"/>
      <c r="QLD1" s="314"/>
      <c r="QLE1" s="314"/>
      <c r="QLF1" s="314"/>
      <c r="QLG1" s="314"/>
      <c r="QLH1" s="314"/>
      <c r="QLI1" s="314"/>
      <c r="QLJ1" s="314"/>
      <c r="QLK1" s="314"/>
      <c r="QLL1" s="314"/>
      <c r="QLM1" s="314"/>
      <c r="QLN1" s="314"/>
      <c r="QLO1" s="314"/>
      <c r="QLP1" s="314"/>
      <c r="QLQ1" s="314"/>
      <c r="QLR1" s="314"/>
      <c r="QLS1" s="314"/>
      <c r="QLT1" s="314"/>
      <c r="QLU1" s="314"/>
      <c r="QLV1" s="314"/>
      <c r="QLW1" s="314"/>
      <c r="QLX1" s="314"/>
      <c r="QLY1" s="314"/>
      <c r="QLZ1" s="314"/>
      <c r="QMA1" s="314"/>
      <c r="QMB1" s="314"/>
      <c r="QMC1" s="314"/>
      <c r="QMD1" s="314"/>
      <c r="QME1" s="314"/>
      <c r="QMF1" s="314"/>
      <c r="QMG1" s="314"/>
      <c r="QMH1" s="314"/>
      <c r="QMI1" s="314"/>
      <c r="QMJ1" s="314"/>
      <c r="QMK1" s="314"/>
      <c r="QML1" s="314"/>
      <c r="QMM1" s="314"/>
      <c r="QMN1" s="314"/>
      <c r="QMO1" s="314"/>
      <c r="QMP1" s="314"/>
      <c r="QMQ1" s="314"/>
      <c r="QMR1" s="314"/>
      <c r="QMS1" s="314"/>
      <c r="QMT1" s="314"/>
      <c r="QMU1" s="314"/>
      <c r="QMV1" s="314"/>
      <c r="QMW1" s="314"/>
      <c r="QMX1" s="314"/>
      <c r="QMY1" s="314"/>
      <c r="QMZ1" s="314"/>
      <c r="QNA1" s="314"/>
      <c r="QNB1" s="314"/>
      <c r="QNC1" s="314"/>
      <c r="QND1" s="314"/>
      <c r="QNE1" s="314"/>
      <c r="QNF1" s="314"/>
      <c r="QNG1" s="314"/>
      <c r="QNH1" s="314"/>
      <c r="QNI1" s="314"/>
      <c r="QNJ1" s="314"/>
      <c r="QNK1" s="314"/>
      <c r="QNL1" s="314"/>
      <c r="QNM1" s="314"/>
      <c r="QNN1" s="314"/>
      <c r="QNO1" s="314"/>
      <c r="QNP1" s="314"/>
      <c r="QNQ1" s="314"/>
      <c r="QNR1" s="314"/>
      <c r="QNS1" s="314"/>
      <c r="QNT1" s="314"/>
      <c r="QNU1" s="314"/>
      <c r="QNV1" s="314"/>
      <c r="QNW1" s="314"/>
      <c r="QNX1" s="314"/>
      <c r="QNY1" s="314"/>
      <c r="QNZ1" s="314"/>
      <c r="QOA1" s="314"/>
      <c r="QOB1" s="314"/>
      <c r="QOC1" s="314"/>
      <c r="QOD1" s="314"/>
      <c r="QOE1" s="314"/>
      <c r="QOF1" s="314"/>
      <c r="QOG1" s="314"/>
      <c r="QOH1" s="314"/>
      <c r="QOI1" s="314"/>
      <c r="QOJ1" s="314"/>
      <c r="QOK1" s="314"/>
      <c r="QOL1" s="314"/>
      <c r="QOM1" s="314"/>
      <c r="QON1" s="314"/>
      <c r="QOO1" s="314"/>
      <c r="QOP1" s="314"/>
      <c r="QOQ1" s="314"/>
      <c r="QOR1" s="314"/>
      <c r="QOS1" s="314"/>
      <c r="QOT1" s="314"/>
      <c r="QOU1" s="314"/>
      <c r="QOV1" s="314"/>
      <c r="QOW1" s="314"/>
      <c r="QOX1" s="314"/>
      <c r="QOY1" s="314"/>
      <c r="QOZ1" s="314"/>
      <c r="QPA1" s="314"/>
      <c r="QPB1" s="314"/>
      <c r="QPC1" s="314"/>
      <c r="QPD1" s="314"/>
      <c r="QPE1" s="314"/>
      <c r="QPF1" s="314"/>
      <c r="QPG1" s="314"/>
      <c r="QPH1" s="314"/>
      <c r="QPI1" s="314"/>
      <c r="QPJ1" s="314"/>
      <c r="QPK1" s="314"/>
      <c r="QPL1" s="314"/>
      <c r="QPM1" s="314"/>
      <c r="QPN1" s="314"/>
      <c r="QPO1" s="314"/>
      <c r="QPP1" s="314"/>
      <c r="QPQ1" s="314"/>
      <c r="QPR1" s="314"/>
      <c r="QPS1" s="314"/>
      <c r="QPT1" s="314"/>
      <c r="QPU1" s="314"/>
      <c r="QPV1" s="314"/>
      <c r="QPW1" s="314"/>
      <c r="QPX1" s="314"/>
      <c r="QPY1" s="314"/>
      <c r="QPZ1" s="314"/>
      <c r="QQA1" s="314"/>
      <c r="QQB1" s="314"/>
      <c r="QQC1" s="314"/>
      <c r="QQD1" s="314"/>
      <c r="QQE1" s="314"/>
      <c r="QQF1" s="314"/>
      <c r="QQG1" s="314"/>
      <c r="QQH1" s="314"/>
      <c r="QQI1" s="314"/>
      <c r="QQJ1" s="314"/>
      <c r="QQK1" s="314"/>
      <c r="QQL1" s="314"/>
      <c r="QQM1" s="314"/>
      <c r="QQN1" s="314"/>
      <c r="QQO1" s="314"/>
      <c r="QQP1" s="314"/>
      <c r="QQQ1" s="314"/>
      <c r="QQR1" s="314"/>
      <c r="QQS1" s="314"/>
      <c r="QQT1" s="314"/>
      <c r="QQU1" s="314"/>
      <c r="QQV1" s="314"/>
      <c r="QQW1" s="314"/>
      <c r="QQX1" s="314"/>
      <c r="QQY1" s="314"/>
      <c r="QQZ1" s="314"/>
      <c r="QRA1" s="314"/>
      <c r="QRB1" s="314"/>
      <c r="QRC1" s="314"/>
      <c r="QRD1" s="314"/>
      <c r="QRE1" s="314"/>
      <c r="QRF1" s="314"/>
      <c r="QRG1" s="314"/>
      <c r="QRH1" s="314"/>
      <c r="QRI1" s="314"/>
      <c r="QRJ1" s="314"/>
      <c r="QRK1" s="314"/>
      <c r="QRL1" s="314"/>
      <c r="QRM1" s="314"/>
      <c r="QRN1" s="314"/>
      <c r="QRO1" s="314"/>
      <c r="QRP1" s="314"/>
      <c r="QRQ1" s="314"/>
      <c r="QRR1" s="314"/>
      <c r="QRS1" s="314"/>
      <c r="QRT1" s="314"/>
      <c r="QRU1" s="314"/>
      <c r="QRV1" s="314"/>
      <c r="QRW1" s="314"/>
      <c r="QRX1" s="314"/>
      <c r="QRY1" s="314"/>
      <c r="QRZ1" s="314"/>
      <c r="QSA1" s="314"/>
      <c r="QSB1" s="314"/>
      <c r="QSC1" s="314"/>
      <c r="QSD1" s="314"/>
      <c r="QSE1" s="314"/>
      <c r="QSF1" s="314"/>
      <c r="QSG1" s="314"/>
      <c r="QSH1" s="314"/>
      <c r="QSI1" s="314"/>
      <c r="QSJ1" s="314"/>
      <c r="QSK1" s="314"/>
      <c r="QSL1" s="314"/>
      <c r="QSM1" s="314"/>
      <c r="QSN1" s="314"/>
      <c r="QSO1" s="314"/>
      <c r="QSP1" s="314"/>
      <c r="QSQ1" s="314"/>
      <c r="QSR1" s="314"/>
      <c r="QSS1" s="314"/>
      <c r="QST1" s="314"/>
      <c r="QSU1" s="314"/>
      <c r="QSV1" s="314"/>
      <c r="QSW1" s="314"/>
      <c r="QSX1" s="314"/>
      <c r="QSY1" s="314"/>
      <c r="QSZ1" s="314"/>
      <c r="QTA1" s="314"/>
      <c r="QTB1" s="314"/>
      <c r="QTC1" s="314"/>
      <c r="QTD1" s="314"/>
      <c r="QTE1" s="314"/>
      <c r="QTF1" s="314"/>
      <c r="QTG1" s="314"/>
      <c r="QTH1" s="314"/>
      <c r="QTI1" s="314"/>
      <c r="QTJ1" s="314"/>
      <c r="QTK1" s="314"/>
      <c r="QTL1" s="314"/>
      <c r="QTM1" s="314"/>
      <c r="QTN1" s="314"/>
      <c r="QTO1" s="314"/>
      <c r="QTP1" s="314"/>
      <c r="QTQ1" s="314"/>
      <c r="QTR1" s="314"/>
      <c r="QTS1" s="314"/>
      <c r="QTT1" s="314"/>
      <c r="QTU1" s="314"/>
      <c r="QTV1" s="314"/>
      <c r="QTW1" s="314"/>
      <c r="QTX1" s="314"/>
      <c r="QTY1" s="314"/>
      <c r="QTZ1" s="314"/>
      <c r="QUA1" s="314"/>
      <c r="QUB1" s="314"/>
      <c r="QUC1" s="314"/>
      <c r="QUD1" s="314"/>
      <c r="QUE1" s="314"/>
      <c r="QUF1" s="314"/>
      <c r="QUG1" s="314"/>
      <c r="QUH1" s="314"/>
      <c r="QUI1" s="314"/>
      <c r="QUJ1" s="314"/>
      <c r="QUK1" s="314"/>
      <c r="QUL1" s="314"/>
      <c r="QUM1" s="314"/>
      <c r="QUN1" s="314"/>
      <c r="QUO1" s="314"/>
      <c r="QUP1" s="314"/>
      <c r="QUQ1" s="314"/>
      <c r="QUR1" s="314"/>
      <c r="QUS1" s="314"/>
      <c r="QUT1" s="314"/>
      <c r="QUU1" s="314"/>
      <c r="QUV1" s="314"/>
      <c r="QUW1" s="314"/>
      <c r="QUX1" s="314"/>
      <c r="QUY1" s="314"/>
      <c r="QUZ1" s="314"/>
      <c r="QVA1" s="314"/>
      <c r="QVB1" s="314"/>
      <c r="QVC1" s="314"/>
      <c r="QVD1" s="314"/>
      <c r="QVE1" s="314"/>
      <c r="QVF1" s="314"/>
      <c r="QVG1" s="314"/>
      <c r="QVH1" s="314"/>
      <c r="QVI1" s="314"/>
      <c r="QVJ1" s="314"/>
      <c r="QVK1" s="314"/>
      <c r="QVL1" s="314"/>
      <c r="QVM1" s="314"/>
      <c r="QVN1" s="314"/>
      <c r="QVO1" s="314"/>
      <c r="QVP1" s="314"/>
      <c r="QVQ1" s="314"/>
      <c r="QVR1" s="314"/>
      <c r="QVS1" s="314"/>
      <c r="QVT1" s="314"/>
      <c r="QVU1" s="314"/>
      <c r="QVV1" s="314"/>
      <c r="QVW1" s="314"/>
      <c r="QVX1" s="314"/>
      <c r="QVY1" s="314"/>
      <c r="QVZ1" s="314"/>
      <c r="QWA1" s="314"/>
      <c r="QWB1" s="314"/>
      <c r="QWC1" s="314"/>
      <c r="QWD1" s="314"/>
      <c r="QWE1" s="314"/>
      <c r="QWF1" s="314"/>
      <c r="QWG1" s="314"/>
      <c r="QWH1" s="314"/>
      <c r="QWI1" s="314"/>
      <c r="QWJ1" s="314"/>
      <c r="QWK1" s="314"/>
      <c r="QWL1" s="314"/>
      <c r="QWM1" s="314"/>
      <c r="QWN1" s="314"/>
      <c r="QWO1" s="314"/>
      <c r="QWP1" s="314"/>
      <c r="QWQ1" s="314"/>
      <c r="QWR1" s="314"/>
      <c r="QWS1" s="314"/>
      <c r="QWT1" s="314"/>
      <c r="QWU1" s="314"/>
      <c r="QWV1" s="314"/>
      <c r="QWW1" s="314"/>
      <c r="QWX1" s="314"/>
      <c r="QWY1" s="314"/>
      <c r="QWZ1" s="314"/>
      <c r="QXA1" s="314"/>
      <c r="QXB1" s="314"/>
      <c r="QXC1" s="314"/>
      <c r="QXD1" s="314"/>
      <c r="QXE1" s="314"/>
      <c r="QXF1" s="314"/>
      <c r="QXG1" s="314"/>
      <c r="QXH1" s="314"/>
      <c r="QXI1" s="314"/>
      <c r="QXJ1" s="314"/>
      <c r="QXK1" s="314"/>
      <c r="QXL1" s="314"/>
      <c r="QXM1" s="314"/>
      <c r="QXN1" s="314"/>
      <c r="QXO1" s="314"/>
      <c r="QXP1" s="314"/>
      <c r="QXQ1" s="314"/>
      <c r="QXR1" s="314"/>
      <c r="QXS1" s="314"/>
      <c r="QXT1" s="314"/>
      <c r="QXU1" s="314"/>
      <c r="QXV1" s="314"/>
      <c r="QXW1" s="314"/>
      <c r="QXX1" s="314"/>
      <c r="QXY1" s="314"/>
      <c r="QXZ1" s="314"/>
      <c r="QYA1" s="314"/>
      <c r="QYB1" s="314"/>
      <c r="QYC1" s="314"/>
      <c r="QYD1" s="314"/>
      <c r="QYE1" s="314"/>
      <c r="QYF1" s="314"/>
      <c r="QYG1" s="314"/>
      <c r="QYH1" s="314"/>
      <c r="QYI1" s="314"/>
      <c r="QYJ1" s="314"/>
      <c r="QYK1" s="314"/>
      <c r="QYL1" s="314"/>
      <c r="QYM1" s="314"/>
      <c r="QYN1" s="314"/>
      <c r="QYO1" s="314"/>
      <c r="QYP1" s="314"/>
      <c r="QYQ1" s="314"/>
      <c r="QYR1" s="314"/>
      <c r="QYS1" s="314"/>
      <c r="QYT1" s="314"/>
      <c r="QYU1" s="314"/>
      <c r="QYV1" s="314"/>
      <c r="QYW1" s="314"/>
      <c r="QYX1" s="314"/>
      <c r="QYY1" s="314"/>
      <c r="QYZ1" s="314"/>
      <c r="QZA1" s="314"/>
      <c r="QZB1" s="314"/>
      <c r="QZC1" s="314"/>
      <c r="QZD1" s="314"/>
      <c r="QZE1" s="314"/>
      <c r="QZF1" s="314"/>
      <c r="QZG1" s="314"/>
      <c r="QZH1" s="314"/>
      <c r="QZI1" s="314"/>
      <c r="QZJ1" s="314"/>
      <c r="QZK1" s="314"/>
      <c r="QZL1" s="314"/>
      <c r="QZM1" s="314"/>
      <c r="QZN1" s="314"/>
      <c r="QZO1" s="314"/>
      <c r="QZP1" s="314"/>
      <c r="QZQ1" s="314"/>
      <c r="QZR1" s="314"/>
      <c r="QZS1" s="314"/>
      <c r="QZT1" s="314"/>
      <c r="QZU1" s="314"/>
      <c r="QZV1" s="314"/>
      <c r="QZW1" s="314"/>
      <c r="QZX1" s="314"/>
      <c r="QZY1" s="314"/>
      <c r="QZZ1" s="314"/>
      <c r="RAA1" s="314"/>
      <c r="RAB1" s="314"/>
      <c r="RAC1" s="314"/>
      <c r="RAD1" s="314"/>
      <c r="RAE1" s="314"/>
      <c r="RAF1" s="314"/>
      <c r="RAG1" s="314"/>
      <c r="RAH1" s="314"/>
      <c r="RAI1" s="314"/>
      <c r="RAJ1" s="314"/>
      <c r="RAK1" s="314"/>
      <c r="RAL1" s="314"/>
      <c r="RAM1" s="314"/>
      <c r="RAN1" s="314"/>
      <c r="RAO1" s="314"/>
      <c r="RAP1" s="314"/>
      <c r="RAQ1" s="314"/>
      <c r="RAR1" s="314"/>
      <c r="RAS1" s="314"/>
      <c r="RAT1" s="314"/>
      <c r="RAU1" s="314"/>
      <c r="RAV1" s="314"/>
      <c r="RAW1" s="314"/>
      <c r="RAX1" s="314"/>
      <c r="RAY1" s="314"/>
      <c r="RAZ1" s="314"/>
      <c r="RBA1" s="314"/>
      <c r="RBB1" s="314"/>
      <c r="RBC1" s="314"/>
      <c r="RBD1" s="314"/>
      <c r="RBE1" s="314"/>
      <c r="RBF1" s="314"/>
      <c r="RBG1" s="314"/>
      <c r="RBH1" s="314"/>
      <c r="RBI1" s="314"/>
      <c r="RBJ1" s="314"/>
      <c r="RBK1" s="314"/>
      <c r="RBL1" s="314"/>
      <c r="RBM1" s="314"/>
      <c r="RBN1" s="314"/>
      <c r="RBO1" s="314"/>
      <c r="RBP1" s="314"/>
      <c r="RBQ1" s="314"/>
      <c r="RBR1" s="314"/>
      <c r="RBS1" s="314"/>
      <c r="RBT1" s="314"/>
      <c r="RBU1" s="314"/>
      <c r="RBV1" s="314"/>
      <c r="RBW1" s="314"/>
      <c r="RBX1" s="314"/>
      <c r="RBY1" s="314"/>
      <c r="RBZ1" s="314"/>
      <c r="RCA1" s="314"/>
      <c r="RCB1" s="314"/>
      <c r="RCC1" s="314"/>
      <c r="RCD1" s="314"/>
      <c r="RCE1" s="314"/>
      <c r="RCF1" s="314"/>
      <c r="RCG1" s="314"/>
      <c r="RCH1" s="314"/>
      <c r="RCI1" s="314"/>
      <c r="RCJ1" s="314"/>
      <c r="RCK1" s="314"/>
      <c r="RCL1" s="314"/>
      <c r="RCM1" s="314"/>
      <c r="RCN1" s="314"/>
      <c r="RCO1" s="314"/>
      <c r="RCP1" s="314"/>
      <c r="RCQ1" s="314"/>
      <c r="RCR1" s="314"/>
      <c r="RCS1" s="314"/>
      <c r="RCT1" s="314"/>
      <c r="RCU1" s="314"/>
      <c r="RCV1" s="314"/>
      <c r="RCW1" s="314"/>
      <c r="RCX1" s="314"/>
      <c r="RCY1" s="314"/>
      <c r="RCZ1" s="314"/>
      <c r="RDA1" s="314"/>
      <c r="RDB1" s="314"/>
      <c r="RDC1" s="314"/>
      <c r="RDD1" s="314"/>
      <c r="RDE1" s="314"/>
      <c r="RDF1" s="314"/>
      <c r="RDG1" s="314"/>
      <c r="RDH1" s="314"/>
      <c r="RDI1" s="314"/>
      <c r="RDJ1" s="314"/>
      <c r="RDK1" s="314"/>
      <c r="RDL1" s="314"/>
      <c r="RDM1" s="314"/>
      <c r="RDN1" s="314"/>
      <c r="RDO1" s="314"/>
      <c r="RDP1" s="314"/>
      <c r="RDQ1" s="314"/>
      <c r="RDR1" s="314"/>
      <c r="RDS1" s="314"/>
      <c r="RDT1" s="314"/>
      <c r="RDU1" s="314"/>
      <c r="RDV1" s="314"/>
      <c r="RDW1" s="314"/>
      <c r="RDX1" s="314"/>
      <c r="RDY1" s="314"/>
      <c r="RDZ1" s="314"/>
      <c r="REA1" s="314"/>
      <c r="REB1" s="314"/>
      <c r="REC1" s="314"/>
      <c r="RED1" s="314"/>
      <c r="REE1" s="314"/>
      <c r="REF1" s="314"/>
      <c r="REG1" s="314"/>
      <c r="REH1" s="314"/>
      <c r="REI1" s="314"/>
      <c r="REJ1" s="314"/>
      <c r="REK1" s="314"/>
      <c r="REL1" s="314"/>
      <c r="REM1" s="314"/>
      <c r="REN1" s="314"/>
      <c r="REO1" s="314"/>
      <c r="REP1" s="314"/>
      <c r="REQ1" s="314"/>
      <c r="RER1" s="314"/>
      <c r="RES1" s="314"/>
      <c r="RET1" s="314"/>
      <c r="REU1" s="314"/>
      <c r="REV1" s="314"/>
      <c r="REW1" s="314"/>
      <c r="REX1" s="314"/>
      <c r="REY1" s="314"/>
      <c r="REZ1" s="314"/>
      <c r="RFA1" s="314"/>
      <c r="RFB1" s="314"/>
      <c r="RFC1" s="314"/>
      <c r="RFD1" s="314"/>
      <c r="RFE1" s="314"/>
      <c r="RFF1" s="314"/>
      <c r="RFG1" s="314"/>
      <c r="RFH1" s="314"/>
      <c r="RFI1" s="314"/>
      <c r="RFJ1" s="314"/>
      <c r="RFK1" s="314"/>
      <c r="RFL1" s="314"/>
      <c r="RFM1" s="314"/>
      <c r="RFN1" s="314"/>
      <c r="RFO1" s="314"/>
      <c r="RFP1" s="314"/>
      <c r="RFQ1" s="314"/>
      <c r="RFR1" s="314"/>
      <c r="RFS1" s="314"/>
      <c r="RFT1" s="314"/>
      <c r="RFU1" s="314"/>
      <c r="RFV1" s="314"/>
      <c r="RFW1" s="314"/>
      <c r="RFX1" s="314"/>
      <c r="RFY1" s="314"/>
      <c r="RFZ1" s="314"/>
      <c r="RGA1" s="314"/>
      <c r="RGB1" s="314"/>
      <c r="RGC1" s="314"/>
      <c r="RGD1" s="314"/>
      <c r="RGE1" s="314"/>
      <c r="RGF1" s="314"/>
      <c r="RGG1" s="314"/>
      <c r="RGH1" s="314"/>
      <c r="RGI1" s="314"/>
      <c r="RGJ1" s="314"/>
      <c r="RGK1" s="314"/>
      <c r="RGL1" s="314"/>
      <c r="RGM1" s="314"/>
      <c r="RGN1" s="314"/>
      <c r="RGO1" s="314"/>
      <c r="RGP1" s="314"/>
      <c r="RGQ1" s="314"/>
      <c r="RGR1" s="314"/>
      <c r="RGS1" s="314"/>
      <c r="RGT1" s="314"/>
      <c r="RGU1" s="314"/>
      <c r="RGV1" s="314"/>
      <c r="RGW1" s="314"/>
      <c r="RGX1" s="314"/>
      <c r="RGY1" s="314"/>
      <c r="RGZ1" s="314"/>
      <c r="RHA1" s="314"/>
      <c r="RHB1" s="314"/>
      <c r="RHC1" s="314"/>
      <c r="RHD1" s="314"/>
      <c r="RHE1" s="314"/>
      <c r="RHF1" s="314"/>
      <c r="RHG1" s="314"/>
      <c r="RHH1" s="314"/>
      <c r="RHI1" s="314"/>
      <c r="RHJ1" s="314"/>
      <c r="RHK1" s="314"/>
      <c r="RHL1" s="314"/>
      <c r="RHM1" s="314"/>
      <c r="RHN1" s="314"/>
      <c r="RHO1" s="314"/>
      <c r="RHP1" s="314"/>
      <c r="RHQ1" s="314"/>
      <c r="RHR1" s="314"/>
      <c r="RHS1" s="314"/>
      <c r="RHT1" s="314"/>
      <c r="RHU1" s="314"/>
      <c r="RHV1" s="314"/>
      <c r="RHW1" s="314"/>
      <c r="RHX1" s="314"/>
      <c r="RHY1" s="314"/>
      <c r="RHZ1" s="314"/>
      <c r="RIA1" s="314"/>
      <c r="RIB1" s="314"/>
      <c r="RIC1" s="314"/>
      <c r="RID1" s="314"/>
      <c r="RIE1" s="314"/>
      <c r="RIF1" s="314"/>
      <c r="RIG1" s="314"/>
      <c r="RIH1" s="314"/>
      <c r="RII1" s="314"/>
      <c r="RIJ1" s="314"/>
      <c r="RIK1" s="314"/>
      <c r="RIL1" s="314"/>
      <c r="RIM1" s="314"/>
      <c r="RIN1" s="314"/>
      <c r="RIO1" s="314"/>
      <c r="RIP1" s="314"/>
      <c r="RIQ1" s="314"/>
      <c r="RIR1" s="314"/>
      <c r="RIS1" s="314"/>
      <c r="RIT1" s="314"/>
      <c r="RIU1" s="314"/>
      <c r="RIV1" s="314"/>
      <c r="RIW1" s="314"/>
      <c r="RIX1" s="314"/>
      <c r="RIY1" s="314"/>
      <c r="RIZ1" s="314"/>
      <c r="RJA1" s="314"/>
      <c r="RJB1" s="314"/>
      <c r="RJC1" s="314"/>
      <c r="RJD1" s="314"/>
      <c r="RJE1" s="314"/>
      <c r="RJF1" s="314"/>
      <c r="RJG1" s="314"/>
      <c r="RJH1" s="314"/>
      <c r="RJI1" s="314"/>
      <c r="RJJ1" s="314"/>
      <c r="RJK1" s="314"/>
      <c r="RJL1" s="314"/>
      <c r="RJM1" s="314"/>
      <c r="RJN1" s="314"/>
      <c r="RJO1" s="314"/>
      <c r="RJP1" s="314"/>
      <c r="RJQ1" s="314"/>
      <c r="RJR1" s="314"/>
      <c r="RJS1" s="314"/>
      <c r="RJT1" s="314"/>
      <c r="RJU1" s="314"/>
      <c r="RJV1" s="314"/>
      <c r="RJW1" s="314"/>
      <c r="RJX1" s="314"/>
      <c r="RJY1" s="314"/>
      <c r="RJZ1" s="314"/>
      <c r="RKA1" s="314"/>
      <c r="RKB1" s="314"/>
      <c r="RKC1" s="314"/>
      <c r="RKD1" s="314"/>
      <c r="RKE1" s="314"/>
      <c r="RKF1" s="314"/>
      <c r="RKG1" s="314"/>
      <c r="RKH1" s="314"/>
      <c r="RKI1" s="314"/>
      <c r="RKJ1" s="314"/>
      <c r="RKK1" s="314"/>
      <c r="RKL1" s="314"/>
      <c r="RKM1" s="314"/>
      <c r="RKN1" s="314"/>
      <c r="RKO1" s="314"/>
      <c r="RKP1" s="314"/>
      <c r="RKQ1" s="314"/>
      <c r="RKR1" s="314"/>
      <c r="RKS1" s="314"/>
      <c r="RKT1" s="314"/>
      <c r="RKU1" s="314"/>
      <c r="RKV1" s="314"/>
      <c r="RKW1" s="314"/>
      <c r="RKX1" s="314"/>
      <c r="RKY1" s="314"/>
      <c r="RKZ1" s="314"/>
      <c r="RLA1" s="314"/>
      <c r="RLB1" s="314"/>
      <c r="RLC1" s="314"/>
      <c r="RLD1" s="314"/>
      <c r="RLE1" s="314"/>
      <c r="RLF1" s="314"/>
      <c r="RLG1" s="314"/>
      <c r="RLH1" s="314"/>
      <c r="RLI1" s="314"/>
      <c r="RLJ1" s="314"/>
      <c r="RLK1" s="314"/>
      <c r="RLL1" s="314"/>
      <c r="RLM1" s="314"/>
      <c r="RLN1" s="314"/>
      <c r="RLO1" s="314"/>
      <c r="RLP1" s="314"/>
      <c r="RLQ1" s="314"/>
      <c r="RLR1" s="314"/>
      <c r="RLS1" s="314"/>
      <c r="RLT1" s="314"/>
      <c r="RLU1" s="314"/>
      <c r="RLV1" s="314"/>
      <c r="RLW1" s="314"/>
      <c r="RLX1" s="314"/>
      <c r="RLY1" s="314"/>
      <c r="RLZ1" s="314"/>
      <c r="RMA1" s="314"/>
      <c r="RMB1" s="314"/>
      <c r="RMC1" s="314"/>
      <c r="RMD1" s="314"/>
      <c r="RME1" s="314"/>
      <c r="RMF1" s="314"/>
      <c r="RMG1" s="314"/>
      <c r="RMH1" s="314"/>
      <c r="RMI1" s="314"/>
      <c r="RMJ1" s="314"/>
      <c r="RMK1" s="314"/>
      <c r="RML1" s="314"/>
      <c r="RMM1" s="314"/>
      <c r="RMN1" s="314"/>
      <c r="RMO1" s="314"/>
      <c r="RMP1" s="314"/>
      <c r="RMQ1" s="314"/>
      <c r="RMR1" s="314"/>
      <c r="RMS1" s="314"/>
      <c r="RMT1" s="314"/>
      <c r="RMU1" s="314"/>
      <c r="RMV1" s="314"/>
      <c r="RMW1" s="314"/>
      <c r="RMX1" s="314"/>
      <c r="RMY1" s="314"/>
      <c r="RMZ1" s="314"/>
      <c r="RNA1" s="314"/>
      <c r="RNB1" s="314"/>
      <c r="RNC1" s="314"/>
      <c r="RND1" s="314"/>
      <c r="RNE1" s="314"/>
      <c r="RNF1" s="314"/>
      <c r="RNG1" s="314"/>
      <c r="RNH1" s="314"/>
      <c r="RNI1" s="314"/>
      <c r="RNJ1" s="314"/>
      <c r="RNK1" s="314"/>
      <c r="RNL1" s="314"/>
      <c r="RNM1" s="314"/>
      <c r="RNN1" s="314"/>
      <c r="RNO1" s="314"/>
      <c r="RNP1" s="314"/>
      <c r="RNQ1" s="314"/>
      <c r="RNR1" s="314"/>
      <c r="RNS1" s="314"/>
      <c r="RNT1" s="314"/>
      <c r="RNU1" s="314"/>
      <c r="RNV1" s="314"/>
      <c r="RNW1" s="314"/>
      <c r="RNX1" s="314"/>
      <c r="RNY1" s="314"/>
      <c r="RNZ1" s="314"/>
      <c r="ROA1" s="314"/>
      <c r="ROB1" s="314"/>
      <c r="ROC1" s="314"/>
      <c r="ROD1" s="314"/>
      <c r="ROE1" s="314"/>
      <c r="ROF1" s="314"/>
      <c r="ROG1" s="314"/>
      <c r="ROH1" s="314"/>
      <c r="ROI1" s="314"/>
      <c r="ROJ1" s="314"/>
      <c r="ROK1" s="314"/>
      <c r="ROL1" s="314"/>
      <c r="ROM1" s="314"/>
      <c r="RON1" s="314"/>
      <c r="ROO1" s="314"/>
      <c r="ROP1" s="314"/>
      <c r="ROQ1" s="314"/>
      <c r="ROR1" s="314"/>
      <c r="ROS1" s="314"/>
      <c r="ROT1" s="314"/>
      <c r="ROU1" s="314"/>
      <c r="ROV1" s="314"/>
      <c r="ROW1" s="314"/>
      <c r="ROX1" s="314"/>
      <c r="ROY1" s="314"/>
      <c r="ROZ1" s="314"/>
      <c r="RPA1" s="314"/>
      <c r="RPB1" s="314"/>
      <c r="RPC1" s="314"/>
      <c r="RPD1" s="314"/>
      <c r="RPE1" s="314"/>
      <c r="RPF1" s="314"/>
      <c r="RPG1" s="314"/>
      <c r="RPH1" s="314"/>
      <c r="RPI1" s="314"/>
      <c r="RPJ1" s="314"/>
      <c r="RPK1" s="314"/>
      <c r="RPL1" s="314"/>
      <c r="RPM1" s="314"/>
      <c r="RPN1" s="314"/>
      <c r="RPO1" s="314"/>
      <c r="RPP1" s="314"/>
      <c r="RPQ1" s="314"/>
      <c r="RPR1" s="314"/>
      <c r="RPS1" s="314"/>
      <c r="RPT1" s="314"/>
      <c r="RPU1" s="314"/>
      <c r="RPV1" s="314"/>
      <c r="RPW1" s="314"/>
      <c r="RPX1" s="314"/>
      <c r="RPY1" s="314"/>
      <c r="RPZ1" s="314"/>
      <c r="RQA1" s="314"/>
      <c r="RQB1" s="314"/>
      <c r="RQC1" s="314"/>
      <c r="RQD1" s="314"/>
      <c r="RQE1" s="314"/>
      <c r="RQF1" s="314"/>
      <c r="RQG1" s="314"/>
      <c r="RQH1" s="314"/>
      <c r="RQI1" s="314"/>
      <c r="RQJ1" s="314"/>
      <c r="RQK1" s="314"/>
      <c r="RQL1" s="314"/>
      <c r="RQM1" s="314"/>
      <c r="RQN1" s="314"/>
      <c r="RQO1" s="314"/>
      <c r="RQP1" s="314"/>
      <c r="RQQ1" s="314"/>
      <c r="RQR1" s="314"/>
      <c r="RQS1" s="314"/>
      <c r="RQT1" s="314"/>
      <c r="RQU1" s="314"/>
      <c r="RQV1" s="314"/>
      <c r="RQW1" s="314"/>
      <c r="RQX1" s="314"/>
      <c r="RQY1" s="314"/>
      <c r="RQZ1" s="314"/>
      <c r="RRA1" s="314"/>
      <c r="RRB1" s="314"/>
      <c r="RRC1" s="314"/>
      <c r="RRD1" s="314"/>
      <c r="RRE1" s="314"/>
      <c r="RRF1" s="314"/>
      <c r="RRG1" s="314"/>
      <c r="RRH1" s="314"/>
      <c r="RRI1" s="314"/>
      <c r="RRJ1" s="314"/>
      <c r="RRK1" s="314"/>
      <c r="RRL1" s="314"/>
      <c r="RRM1" s="314"/>
      <c r="RRN1" s="314"/>
      <c r="RRO1" s="314"/>
      <c r="RRP1" s="314"/>
      <c r="RRQ1" s="314"/>
      <c r="RRR1" s="314"/>
      <c r="RRS1" s="314"/>
      <c r="RRT1" s="314"/>
      <c r="RRU1" s="314"/>
      <c r="RRV1" s="314"/>
      <c r="RRW1" s="314"/>
      <c r="RRX1" s="314"/>
      <c r="RRY1" s="314"/>
      <c r="RRZ1" s="314"/>
      <c r="RSA1" s="314"/>
      <c r="RSB1" s="314"/>
      <c r="RSC1" s="314"/>
      <c r="RSD1" s="314"/>
      <c r="RSE1" s="314"/>
      <c r="RSF1" s="314"/>
      <c r="RSG1" s="314"/>
      <c r="RSH1" s="314"/>
      <c r="RSI1" s="314"/>
      <c r="RSJ1" s="314"/>
      <c r="RSK1" s="314"/>
      <c r="RSL1" s="314"/>
      <c r="RSM1" s="314"/>
      <c r="RSN1" s="314"/>
      <c r="RSO1" s="314"/>
      <c r="RSP1" s="314"/>
      <c r="RSQ1" s="314"/>
      <c r="RSR1" s="314"/>
      <c r="RSS1" s="314"/>
      <c r="RST1" s="314"/>
      <c r="RSU1" s="314"/>
      <c r="RSV1" s="314"/>
      <c r="RSW1" s="314"/>
      <c r="RSX1" s="314"/>
      <c r="RSY1" s="314"/>
      <c r="RSZ1" s="314"/>
      <c r="RTA1" s="314"/>
      <c r="RTB1" s="314"/>
      <c r="RTC1" s="314"/>
      <c r="RTD1" s="314"/>
      <c r="RTE1" s="314"/>
      <c r="RTF1" s="314"/>
      <c r="RTG1" s="314"/>
      <c r="RTH1" s="314"/>
      <c r="RTI1" s="314"/>
      <c r="RTJ1" s="314"/>
      <c r="RTK1" s="314"/>
      <c r="RTL1" s="314"/>
      <c r="RTM1" s="314"/>
      <c r="RTN1" s="314"/>
      <c r="RTO1" s="314"/>
      <c r="RTP1" s="314"/>
      <c r="RTQ1" s="314"/>
      <c r="RTR1" s="314"/>
      <c r="RTS1" s="314"/>
      <c r="RTT1" s="314"/>
      <c r="RTU1" s="314"/>
      <c r="RTV1" s="314"/>
      <c r="RTW1" s="314"/>
      <c r="RTX1" s="314"/>
      <c r="RTY1" s="314"/>
      <c r="RTZ1" s="314"/>
      <c r="RUA1" s="314"/>
      <c r="RUB1" s="314"/>
      <c r="RUC1" s="314"/>
      <c r="RUD1" s="314"/>
      <c r="RUE1" s="314"/>
      <c r="RUF1" s="314"/>
      <c r="RUG1" s="314"/>
      <c r="RUH1" s="314"/>
      <c r="RUI1" s="314"/>
      <c r="RUJ1" s="314"/>
      <c r="RUK1" s="314"/>
      <c r="RUL1" s="314"/>
      <c r="RUM1" s="314"/>
      <c r="RUN1" s="314"/>
      <c r="RUO1" s="314"/>
      <c r="RUP1" s="314"/>
      <c r="RUQ1" s="314"/>
      <c r="RUR1" s="314"/>
      <c r="RUS1" s="314"/>
      <c r="RUT1" s="314"/>
      <c r="RUU1" s="314"/>
      <c r="RUV1" s="314"/>
      <c r="RUW1" s="314"/>
      <c r="RUX1" s="314"/>
      <c r="RUY1" s="314"/>
      <c r="RUZ1" s="314"/>
      <c r="RVA1" s="314"/>
      <c r="RVB1" s="314"/>
      <c r="RVC1" s="314"/>
      <c r="RVD1" s="314"/>
      <c r="RVE1" s="314"/>
      <c r="RVF1" s="314"/>
      <c r="RVG1" s="314"/>
      <c r="RVH1" s="314"/>
      <c r="RVI1" s="314"/>
      <c r="RVJ1" s="314"/>
      <c r="RVK1" s="314"/>
      <c r="RVL1" s="314"/>
      <c r="RVM1" s="314"/>
      <c r="RVN1" s="314"/>
      <c r="RVO1" s="314"/>
      <c r="RVP1" s="314"/>
      <c r="RVQ1" s="314"/>
      <c r="RVR1" s="314"/>
      <c r="RVS1" s="314"/>
      <c r="RVT1" s="314"/>
      <c r="RVU1" s="314"/>
      <c r="RVV1" s="314"/>
      <c r="RVW1" s="314"/>
      <c r="RVX1" s="314"/>
      <c r="RVY1" s="314"/>
      <c r="RVZ1" s="314"/>
      <c r="RWA1" s="314"/>
      <c r="RWB1" s="314"/>
      <c r="RWC1" s="314"/>
      <c r="RWD1" s="314"/>
      <c r="RWE1" s="314"/>
      <c r="RWF1" s="314"/>
      <c r="RWG1" s="314"/>
      <c r="RWH1" s="314"/>
      <c r="RWI1" s="314"/>
      <c r="RWJ1" s="314"/>
      <c r="RWK1" s="314"/>
      <c r="RWL1" s="314"/>
      <c r="RWM1" s="314"/>
      <c r="RWN1" s="314"/>
      <c r="RWO1" s="314"/>
      <c r="RWP1" s="314"/>
      <c r="RWQ1" s="314"/>
      <c r="RWR1" s="314"/>
      <c r="RWS1" s="314"/>
      <c r="RWT1" s="314"/>
      <c r="RWU1" s="314"/>
      <c r="RWV1" s="314"/>
      <c r="RWW1" s="314"/>
      <c r="RWX1" s="314"/>
      <c r="RWY1" s="314"/>
      <c r="RWZ1" s="314"/>
      <c r="RXA1" s="314"/>
      <c r="RXB1" s="314"/>
      <c r="RXC1" s="314"/>
      <c r="RXD1" s="314"/>
      <c r="RXE1" s="314"/>
      <c r="RXF1" s="314"/>
      <c r="RXG1" s="314"/>
      <c r="RXH1" s="314"/>
      <c r="RXI1" s="314"/>
      <c r="RXJ1" s="314"/>
      <c r="RXK1" s="314"/>
      <c r="RXL1" s="314"/>
      <c r="RXM1" s="314"/>
      <c r="RXN1" s="314"/>
      <c r="RXO1" s="314"/>
      <c r="RXP1" s="314"/>
      <c r="RXQ1" s="314"/>
      <c r="RXR1" s="314"/>
      <c r="RXS1" s="314"/>
      <c r="RXT1" s="314"/>
      <c r="RXU1" s="314"/>
      <c r="RXV1" s="314"/>
      <c r="RXW1" s="314"/>
      <c r="RXX1" s="314"/>
      <c r="RXY1" s="314"/>
      <c r="RXZ1" s="314"/>
      <c r="RYA1" s="314"/>
      <c r="RYB1" s="314"/>
      <c r="RYC1" s="314"/>
      <c r="RYD1" s="314"/>
      <c r="RYE1" s="314"/>
      <c r="RYF1" s="314"/>
      <c r="RYG1" s="314"/>
      <c r="RYH1" s="314"/>
      <c r="RYI1" s="314"/>
      <c r="RYJ1" s="314"/>
      <c r="RYK1" s="314"/>
      <c r="RYL1" s="314"/>
      <c r="RYM1" s="314"/>
      <c r="RYN1" s="314"/>
      <c r="RYO1" s="314"/>
      <c r="RYP1" s="314"/>
      <c r="RYQ1" s="314"/>
      <c r="RYR1" s="314"/>
      <c r="RYS1" s="314"/>
      <c r="RYT1" s="314"/>
      <c r="RYU1" s="314"/>
      <c r="RYV1" s="314"/>
      <c r="RYW1" s="314"/>
      <c r="RYX1" s="314"/>
      <c r="RYY1" s="314"/>
      <c r="RYZ1" s="314"/>
      <c r="RZA1" s="314"/>
      <c r="RZB1" s="314"/>
      <c r="RZC1" s="314"/>
      <c r="RZD1" s="314"/>
      <c r="RZE1" s="314"/>
      <c r="RZF1" s="314"/>
      <c r="RZG1" s="314"/>
      <c r="RZH1" s="314"/>
      <c r="RZI1" s="314"/>
      <c r="RZJ1" s="314"/>
      <c r="RZK1" s="314"/>
      <c r="RZL1" s="314"/>
      <c r="RZM1" s="314"/>
      <c r="RZN1" s="314"/>
      <c r="RZO1" s="314"/>
      <c r="RZP1" s="314"/>
      <c r="RZQ1" s="314"/>
      <c r="RZR1" s="314"/>
      <c r="RZS1" s="314"/>
      <c r="RZT1" s="314"/>
      <c r="RZU1" s="314"/>
      <c r="RZV1" s="314"/>
      <c r="RZW1" s="314"/>
      <c r="RZX1" s="314"/>
      <c r="RZY1" s="314"/>
      <c r="RZZ1" s="314"/>
      <c r="SAA1" s="314"/>
      <c r="SAB1" s="314"/>
      <c r="SAC1" s="314"/>
      <c r="SAD1" s="314"/>
      <c r="SAE1" s="314"/>
      <c r="SAF1" s="314"/>
      <c r="SAG1" s="314"/>
      <c r="SAH1" s="314"/>
      <c r="SAI1" s="314"/>
      <c r="SAJ1" s="314"/>
      <c r="SAK1" s="314"/>
      <c r="SAL1" s="314"/>
      <c r="SAM1" s="314"/>
      <c r="SAN1" s="314"/>
      <c r="SAO1" s="314"/>
      <c r="SAP1" s="314"/>
      <c r="SAQ1" s="314"/>
      <c r="SAR1" s="314"/>
      <c r="SAS1" s="314"/>
      <c r="SAT1" s="314"/>
      <c r="SAU1" s="314"/>
      <c r="SAV1" s="314"/>
      <c r="SAW1" s="314"/>
      <c r="SAX1" s="314"/>
      <c r="SAY1" s="314"/>
      <c r="SAZ1" s="314"/>
      <c r="SBA1" s="314"/>
      <c r="SBB1" s="314"/>
      <c r="SBC1" s="314"/>
      <c r="SBD1" s="314"/>
      <c r="SBE1" s="314"/>
      <c r="SBF1" s="314"/>
      <c r="SBG1" s="314"/>
      <c r="SBH1" s="314"/>
      <c r="SBI1" s="314"/>
      <c r="SBJ1" s="314"/>
      <c r="SBK1" s="314"/>
      <c r="SBL1" s="314"/>
      <c r="SBM1" s="314"/>
      <c r="SBN1" s="314"/>
      <c r="SBO1" s="314"/>
      <c r="SBP1" s="314"/>
      <c r="SBQ1" s="314"/>
      <c r="SBR1" s="314"/>
      <c r="SBS1" s="314"/>
      <c r="SBT1" s="314"/>
      <c r="SBU1" s="314"/>
      <c r="SBV1" s="314"/>
      <c r="SBW1" s="314"/>
      <c r="SBX1" s="314"/>
      <c r="SBY1" s="314"/>
      <c r="SBZ1" s="314"/>
      <c r="SCA1" s="314"/>
      <c r="SCB1" s="314"/>
      <c r="SCC1" s="314"/>
      <c r="SCD1" s="314"/>
      <c r="SCE1" s="314"/>
      <c r="SCF1" s="314"/>
      <c r="SCG1" s="314"/>
      <c r="SCH1" s="314"/>
      <c r="SCI1" s="314"/>
      <c r="SCJ1" s="314"/>
      <c r="SCK1" s="314"/>
      <c r="SCL1" s="314"/>
      <c r="SCM1" s="314"/>
      <c r="SCN1" s="314"/>
      <c r="SCO1" s="314"/>
      <c r="SCP1" s="314"/>
      <c r="SCQ1" s="314"/>
      <c r="SCR1" s="314"/>
      <c r="SCS1" s="314"/>
      <c r="SCT1" s="314"/>
      <c r="SCU1" s="314"/>
      <c r="SCV1" s="314"/>
      <c r="SCW1" s="314"/>
      <c r="SCX1" s="314"/>
      <c r="SCY1" s="314"/>
      <c r="SCZ1" s="314"/>
      <c r="SDA1" s="314"/>
      <c r="SDB1" s="314"/>
      <c r="SDC1" s="314"/>
      <c r="SDD1" s="314"/>
      <c r="SDE1" s="314"/>
      <c r="SDF1" s="314"/>
      <c r="SDG1" s="314"/>
      <c r="SDH1" s="314"/>
      <c r="SDI1" s="314"/>
      <c r="SDJ1" s="314"/>
      <c r="SDK1" s="314"/>
      <c r="SDL1" s="314"/>
      <c r="SDM1" s="314"/>
      <c r="SDN1" s="314"/>
      <c r="SDO1" s="314"/>
      <c r="SDP1" s="314"/>
      <c r="SDQ1" s="314"/>
      <c r="SDR1" s="314"/>
      <c r="SDS1" s="314"/>
      <c r="SDT1" s="314"/>
      <c r="SDU1" s="314"/>
      <c r="SDV1" s="314"/>
      <c r="SDW1" s="314"/>
      <c r="SDX1" s="314"/>
      <c r="SDY1" s="314"/>
      <c r="SDZ1" s="314"/>
      <c r="SEA1" s="314"/>
      <c r="SEB1" s="314"/>
      <c r="SEC1" s="314"/>
      <c r="SED1" s="314"/>
      <c r="SEE1" s="314"/>
      <c r="SEF1" s="314"/>
      <c r="SEG1" s="314"/>
      <c r="SEH1" s="314"/>
      <c r="SEI1" s="314"/>
      <c r="SEJ1" s="314"/>
      <c r="SEK1" s="314"/>
      <c r="SEL1" s="314"/>
      <c r="SEM1" s="314"/>
      <c r="SEN1" s="314"/>
      <c r="SEO1" s="314"/>
      <c r="SEP1" s="314"/>
      <c r="SEQ1" s="314"/>
      <c r="SER1" s="314"/>
      <c r="SES1" s="314"/>
      <c r="SET1" s="314"/>
      <c r="SEU1" s="314"/>
      <c r="SEV1" s="314"/>
      <c r="SEW1" s="314"/>
      <c r="SEX1" s="314"/>
      <c r="SEY1" s="314"/>
      <c r="SEZ1" s="314"/>
      <c r="SFA1" s="314"/>
      <c r="SFB1" s="314"/>
      <c r="SFC1" s="314"/>
      <c r="SFD1" s="314"/>
      <c r="SFE1" s="314"/>
      <c r="SFF1" s="314"/>
      <c r="SFG1" s="314"/>
      <c r="SFH1" s="314"/>
      <c r="SFI1" s="314"/>
      <c r="SFJ1" s="314"/>
      <c r="SFK1" s="314"/>
      <c r="SFL1" s="314"/>
      <c r="SFM1" s="314"/>
      <c r="SFN1" s="314"/>
      <c r="SFO1" s="314"/>
      <c r="SFP1" s="314"/>
      <c r="SFQ1" s="314"/>
      <c r="SFR1" s="314"/>
      <c r="SFS1" s="314"/>
      <c r="SFT1" s="314"/>
      <c r="SFU1" s="314"/>
      <c r="SFV1" s="314"/>
      <c r="SFW1" s="314"/>
      <c r="SFX1" s="314"/>
      <c r="SFY1" s="314"/>
      <c r="SFZ1" s="314"/>
      <c r="SGA1" s="314"/>
      <c r="SGB1" s="314"/>
      <c r="SGC1" s="314"/>
      <c r="SGD1" s="314"/>
      <c r="SGE1" s="314"/>
      <c r="SGF1" s="314"/>
      <c r="SGG1" s="314"/>
      <c r="SGH1" s="314"/>
      <c r="SGI1" s="314"/>
      <c r="SGJ1" s="314"/>
      <c r="SGK1" s="314"/>
      <c r="SGL1" s="314"/>
      <c r="SGM1" s="314"/>
      <c r="SGN1" s="314"/>
      <c r="SGO1" s="314"/>
      <c r="SGP1" s="314"/>
      <c r="SGQ1" s="314"/>
      <c r="SGR1" s="314"/>
      <c r="SGS1" s="314"/>
      <c r="SGT1" s="314"/>
      <c r="SGU1" s="314"/>
      <c r="SGV1" s="314"/>
      <c r="SGW1" s="314"/>
      <c r="SGX1" s="314"/>
      <c r="SGY1" s="314"/>
      <c r="SGZ1" s="314"/>
      <c r="SHA1" s="314"/>
      <c r="SHB1" s="314"/>
      <c r="SHC1" s="314"/>
      <c r="SHD1" s="314"/>
      <c r="SHE1" s="314"/>
      <c r="SHF1" s="314"/>
      <c r="SHG1" s="314"/>
      <c r="SHH1" s="314"/>
      <c r="SHI1" s="314"/>
      <c r="SHJ1" s="314"/>
      <c r="SHK1" s="314"/>
      <c r="SHL1" s="314"/>
      <c r="SHM1" s="314"/>
      <c r="SHN1" s="314"/>
      <c r="SHO1" s="314"/>
      <c r="SHP1" s="314"/>
      <c r="SHQ1" s="314"/>
      <c r="SHR1" s="314"/>
      <c r="SHS1" s="314"/>
      <c r="SHT1" s="314"/>
      <c r="SHU1" s="314"/>
      <c r="SHV1" s="314"/>
      <c r="SHW1" s="314"/>
      <c r="SHX1" s="314"/>
      <c r="SHY1" s="314"/>
      <c r="SHZ1" s="314"/>
      <c r="SIA1" s="314"/>
      <c r="SIB1" s="314"/>
      <c r="SIC1" s="314"/>
      <c r="SID1" s="314"/>
      <c r="SIE1" s="314"/>
      <c r="SIF1" s="314"/>
      <c r="SIG1" s="314"/>
      <c r="SIH1" s="314"/>
      <c r="SII1" s="314"/>
      <c r="SIJ1" s="314"/>
      <c r="SIK1" s="314"/>
      <c r="SIL1" s="314"/>
      <c r="SIM1" s="314"/>
      <c r="SIN1" s="314"/>
      <c r="SIO1" s="314"/>
      <c r="SIP1" s="314"/>
      <c r="SIQ1" s="314"/>
      <c r="SIR1" s="314"/>
      <c r="SIS1" s="314"/>
      <c r="SIT1" s="314"/>
      <c r="SIU1" s="314"/>
      <c r="SIV1" s="314"/>
      <c r="SIW1" s="314"/>
      <c r="SIX1" s="314"/>
      <c r="SIY1" s="314"/>
      <c r="SIZ1" s="314"/>
      <c r="SJA1" s="314"/>
      <c r="SJB1" s="314"/>
      <c r="SJC1" s="314"/>
      <c r="SJD1" s="314"/>
      <c r="SJE1" s="314"/>
      <c r="SJF1" s="314"/>
      <c r="SJG1" s="314"/>
      <c r="SJH1" s="314"/>
      <c r="SJI1" s="314"/>
      <c r="SJJ1" s="314"/>
      <c r="SJK1" s="314"/>
      <c r="SJL1" s="314"/>
      <c r="SJM1" s="314"/>
      <c r="SJN1" s="314"/>
      <c r="SJO1" s="314"/>
      <c r="SJP1" s="314"/>
      <c r="SJQ1" s="314"/>
      <c r="SJR1" s="314"/>
      <c r="SJS1" s="314"/>
      <c r="SJT1" s="314"/>
      <c r="SJU1" s="314"/>
      <c r="SJV1" s="314"/>
      <c r="SJW1" s="314"/>
      <c r="SJX1" s="314"/>
      <c r="SJY1" s="314"/>
      <c r="SJZ1" s="314"/>
      <c r="SKA1" s="314"/>
      <c r="SKB1" s="314"/>
      <c r="SKC1" s="314"/>
      <c r="SKD1" s="314"/>
      <c r="SKE1" s="314"/>
      <c r="SKF1" s="314"/>
      <c r="SKG1" s="314"/>
      <c r="SKH1" s="314"/>
      <c r="SKI1" s="314"/>
      <c r="SKJ1" s="314"/>
      <c r="SKK1" s="314"/>
      <c r="SKL1" s="314"/>
      <c r="SKM1" s="314"/>
      <c r="SKN1" s="314"/>
      <c r="SKO1" s="314"/>
      <c r="SKP1" s="314"/>
      <c r="SKQ1" s="314"/>
      <c r="SKR1" s="314"/>
      <c r="SKS1" s="314"/>
      <c r="SKT1" s="314"/>
      <c r="SKU1" s="314"/>
      <c r="SKV1" s="314"/>
      <c r="SKW1" s="314"/>
      <c r="SKX1" s="314"/>
      <c r="SKY1" s="314"/>
      <c r="SKZ1" s="314"/>
      <c r="SLA1" s="314"/>
      <c r="SLB1" s="314"/>
      <c r="SLC1" s="314"/>
      <c r="SLD1" s="314"/>
      <c r="SLE1" s="314"/>
      <c r="SLF1" s="314"/>
      <c r="SLG1" s="314"/>
      <c r="SLH1" s="314"/>
      <c r="SLI1" s="314"/>
      <c r="SLJ1" s="314"/>
      <c r="SLK1" s="314"/>
      <c r="SLL1" s="314"/>
      <c r="SLM1" s="314"/>
      <c r="SLN1" s="314"/>
      <c r="SLO1" s="314"/>
      <c r="SLP1" s="314"/>
      <c r="SLQ1" s="314"/>
      <c r="SLR1" s="314"/>
      <c r="SLS1" s="314"/>
      <c r="SLT1" s="314"/>
      <c r="SLU1" s="314"/>
      <c r="SLV1" s="314"/>
      <c r="SLW1" s="314"/>
      <c r="SLX1" s="314"/>
      <c r="SLY1" s="314"/>
      <c r="SLZ1" s="314"/>
      <c r="SMA1" s="314"/>
      <c r="SMB1" s="314"/>
      <c r="SMC1" s="314"/>
      <c r="SMD1" s="314"/>
      <c r="SME1" s="314"/>
      <c r="SMF1" s="314"/>
      <c r="SMG1" s="314"/>
      <c r="SMH1" s="314"/>
      <c r="SMI1" s="314"/>
      <c r="SMJ1" s="314"/>
      <c r="SMK1" s="314"/>
      <c r="SML1" s="314"/>
      <c r="SMM1" s="314"/>
      <c r="SMN1" s="314"/>
      <c r="SMO1" s="314"/>
      <c r="SMP1" s="314"/>
      <c r="SMQ1" s="314"/>
      <c r="SMR1" s="314"/>
      <c r="SMS1" s="314"/>
      <c r="SMT1" s="314"/>
      <c r="SMU1" s="314"/>
      <c r="SMV1" s="314"/>
      <c r="SMW1" s="314"/>
      <c r="SMX1" s="314"/>
      <c r="SMY1" s="314"/>
      <c r="SMZ1" s="314"/>
      <c r="SNA1" s="314"/>
      <c r="SNB1" s="314"/>
      <c r="SNC1" s="314"/>
      <c r="SND1" s="314"/>
      <c r="SNE1" s="314"/>
      <c r="SNF1" s="314"/>
      <c r="SNG1" s="314"/>
      <c r="SNH1" s="314"/>
      <c r="SNI1" s="314"/>
      <c r="SNJ1" s="314"/>
      <c r="SNK1" s="314"/>
      <c r="SNL1" s="314"/>
      <c r="SNM1" s="314"/>
      <c r="SNN1" s="314"/>
      <c r="SNO1" s="314"/>
      <c r="SNP1" s="314"/>
      <c r="SNQ1" s="314"/>
      <c r="SNR1" s="314"/>
      <c r="SNS1" s="314"/>
      <c r="SNT1" s="314"/>
      <c r="SNU1" s="314"/>
      <c r="SNV1" s="314"/>
      <c r="SNW1" s="314"/>
      <c r="SNX1" s="314"/>
      <c r="SNY1" s="314"/>
      <c r="SNZ1" s="314"/>
      <c r="SOA1" s="314"/>
      <c r="SOB1" s="314"/>
      <c r="SOC1" s="314"/>
      <c r="SOD1" s="314"/>
      <c r="SOE1" s="314"/>
      <c r="SOF1" s="314"/>
      <c r="SOG1" s="314"/>
      <c r="SOH1" s="314"/>
      <c r="SOI1" s="314"/>
      <c r="SOJ1" s="314"/>
      <c r="SOK1" s="314"/>
      <c r="SOL1" s="314"/>
      <c r="SOM1" s="314"/>
      <c r="SON1" s="314"/>
      <c r="SOO1" s="314"/>
      <c r="SOP1" s="314"/>
      <c r="SOQ1" s="314"/>
      <c r="SOR1" s="314"/>
      <c r="SOS1" s="314"/>
      <c r="SOT1" s="314"/>
      <c r="SOU1" s="314"/>
      <c r="SOV1" s="314"/>
      <c r="SOW1" s="314"/>
      <c r="SOX1" s="314"/>
      <c r="SOY1" s="314"/>
      <c r="SOZ1" s="314"/>
      <c r="SPA1" s="314"/>
      <c r="SPB1" s="314"/>
      <c r="SPC1" s="314"/>
      <c r="SPD1" s="314"/>
      <c r="SPE1" s="314"/>
      <c r="SPF1" s="314"/>
      <c r="SPG1" s="314"/>
      <c r="SPH1" s="314"/>
      <c r="SPI1" s="314"/>
      <c r="SPJ1" s="314"/>
      <c r="SPK1" s="314"/>
      <c r="SPL1" s="314"/>
      <c r="SPM1" s="314"/>
      <c r="SPN1" s="314"/>
      <c r="SPO1" s="314"/>
      <c r="SPP1" s="314"/>
      <c r="SPQ1" s="314"/>
      <c r="SPR1" s="314"/>
      <c r="SPS1" s="314"/>
      <c r="SPT1" s="314"/>
      <c r="SPU1" s="314"/>
      <c r="SPV1" s="314"/>
      <c r="SPW1" s="314"/>
      <c r="SPX1" s="314"/>
      <c r="SPY1" s="314"/>
      <c r="SPZ1" s="314"/>
      <c r="SQA1" s="314"/>
      <c r="SQB1" s="314"/>
      <c r="SQC1" s="314"/>
      <c r="SQD1" s="314"/>
      <c r="SQE1" s="314"/>
      <c r="SQF1" s="314"/>
      <c r="SQG1" s="314"/>
      <c r="SQH1" s="314"/>
      <c r="SQI1" s="314"/>
      <c r="SQJ1" s="314"/>
      <c r="SQK1" s="314"/>
      <c r="SQL1" s="314"/>
      <c r="SQM1" s="314"/>
      <c r="SQN1" s="314"/>
      <c r="SQO1" s="314"/>
      <c r="SQP1" s="314"/>
      <c r="SQQ1" s="314"/>
      <c r="SQR1" s="314"/>
      <c r="SQS1" s="314"/>
      <c r="SQT1" s="314"/>
      <c r="SQU1" s="314"/>
      <c r="SQV1" s="314"/>
      <c r="SQW1" s="314"/>
      <c r="SQX1" s="314"/>
      <c r="SQY1" s="314"/>
      <c r="SQZ1" s="314"/>
      <c r="SRA1" s="314"/>
      <c r="SRB1" s="314"/>
      <c r="SRC1" s="314"/>
      <c r="SRD1" s="314"/>
      <c r="SRE1" s="314"/>
      <c r="SRF1" s="314"/>
      <c r="SRG1" s="314"/>
      <c r="SRH1" s="314"/>
      <c r="SRI1" s="314"/>
      <c r="SRJ1" s="314"/>
      <c r="SRK1" s="314"/>
      <c r="SRL1" s="314"/>
      <c r="SRM1" s="314"/>
      <c r="SRN1" s="314"/>
      <c r="SRO1" s="314"/>
      <c r="SRP1" s="314"/>
      <c r="SRQ1" s="314"/>
      <c r="SRR1" s="314"/>
      <c r="SRS1" s="314"/>
      <c r="SRT1" s="314"/>
      <c r="SRU1" s="314"/>
      <c r="SRV1" s="314"/>
      <c r="SRW1" s="314"/>
      <c r="SRX1" s="314"/>
      <c r="SRY1" s="314"/>
      <c r="SRZ1" s="314"/>
      <c r="SSA1" s="314"/>
      <c r="SSB1" s="314"/>
      <c r="SSC1" s="314"/>
      <c r="SSD1" s="314"/>
      <c r="SSE1" s="314"/>
      <c r="SSF1" s="314"/>
      <c r="SSG1" s="314"/>
      <c r="SSH1" s="314"/>
      <c r="SSI1" s="314"/>
      <c r="SSJ1" s="314"/>
      <c r="SSK1" s="314"/>
      <c r="SSL1" s="314"/>
      <c r="SSM1" s="314"/>
      <c r="SSN1" s="314"/>
      <c r="SSO1" s="314"/>
      <c r="SSP1" s="314"/>
      <c r="SSQ1" s="314"/>
      <c r="SSR1" s="314"/>
      <c r="SSS1" s="314"/>
      <c r="SST1" s="314"/>
      <c r="SSU1" s="314"/>
      <c r="SSV1" s="314"/>
      <c r="SSW1" s="314"/>
      <c r="SSX1" s="314"/>
      <c r="SSY1" s="314"/>
      <c r="SSZ1" s="314"/>
      <c r="STA1" s="314"/>
      <c r="STB1" s="314"/>
      <c r="STC1" s="314"/>
      <c r="STD1" s="314"/>
      <c r="STE1" s="314"/>
      <c r="STF1" s="314"/>
      <c r="STG1" s="314"/>
      <c r="STH1" s="314"/>
      <c r="STI1" s="314"/>
      <c r="STJ1" s="314"/>
      <c r="STK1" s="314"/>
      <c r="STL1" s="314"/>
      <c r="STM1" s="314"/>
      <c r="STN1" s="314"/>
      <c r="STO1" s="314"/>
      <c r="STP1" s="314"/>
      <c r="STQ1" s="314"/>
      <c r="STR1" s="314"/>
      <c r="STS1" s="314"/>
      <c r="STT1" s="314"/>
      <c r="STU1" s="314"/>
      <c r="STV1" s="314"/>
      <c r="STW1" s="314"/>
      <c r="STX1" s="314"/>
      <c r="STY1" s="314"/>
      <c r="STZ1" s="314"/>
      <c r="SUA1" s="314"/>
      <c r="SUB1" s="314"/>
      <c r="SUC1" s="314"/>
      <c r="SUD1" s="314"/>
      <c r="SUE1" s="314"/>
      <c r="SUF1" s="314"/>
      <c r="SUG1" s="314"/>
      <c r="SUH1" s="314"/>
      <c r="SUI1" s="314"/>
      <c r="SUJ1" s="314"/>
      <c r="SUK1" s="314"/>
      <c r="SUL1" s="314"/>
      <c r="SUM1" s="314"/>
      <c r="SUN1" s="314"/>
      <c r="SUO1" s="314"/>
      <c r="SUP1" s="314"/>
      <c r="SUQ1" s="314"/>
      <c r="SUR1" s="314"/>
      <c r="SUS1" s="314"/>
      <c r="SUT1" s="314"/>
      <c r="SUU1" s="314"/>
      <c r="SUV1" s="314"/>
      <c r="SUW1" s="314"/>
      <c r="SUX1" s="314"/>
      <c r="SUY1" s="314"/>
      <c r="SUZ1" s="314"/>
      <c r="SVA1" s="314"/>
      <c r="SVB1" s="314"/>
      <c r="SVC1" s="314"/>
      <c r="SVD1" s="314"/>
      <c r="SVE1" s="314"/>
      <c r="SVF1" s="314"/>
      <c r="SVG1" s="314"/>
      <c r="SVH1" s="314"/>
      <c r="SVI1" s="314"/>
      <c r="SVJ1" s="314"/>
      <c r="SVK1" s="314"/>
      <c r="SVL1" s="314"/>
      <c r="SVM1" s="314"/>
      <c r="SVN1" s="314"/>
      <c r="SVO1" s="314"/>
      <c r="SVP1" s="314"/>
      <c r="SVQ1" s="314"/>
      <c r="SVR1" s="314"/>
      <c r="SVS1" s="314"/>
      <c r="SVT1" s="314"/>
      <c r="SVU1" s="314"/>
      <c r="SVV1" s="314"/>
      <c r="SVW1" s="314"/>
      <c r="SVX1" s="314"/>
      <c r="SVY1" s="314"/>
      <c r="SVZ1" s="314"/>
      <c r="SWA1" s="314"/>
      <c r="SWB1" s="314"/>
      <c r="SWC1" s="314"/>
      <c r="SWD1" s="314"/>
      <c r="SWE1" s="314"/>
      <c r="SWF1" s="314"/>
      <c r="SWG1" s="314"/>
      <c r="SWH1" s="314"/>
      <c r="SWI1" s="314"/>
      <c r="SWJ1" s="314"/>
      <c r="SWK1" s="314"/>
      <c r="SWL1" s="314"/>
      <c r="SWM1" s="314"/>
      <c r="SWN1" s="314"/>
      <c r="SWO1" s="314"/>
      <c r="SWP1" s="314"/>
      <c r="SWQ1" s="314"/>
      <c r="SWR1" s="314"/>
      <c r="SWS1" s="314"/>
      <c r="SWT1" s="314"/>
      <c r="SWU1" s="314"/>
      <c r="SWV1" s="314"/>
      <c r="SWW1" s="314"/>
      <c r="SWX1" s="314"/>
      <c r="SWY1" s="314"/>
      <c r="SWZ1" s="314"/>
      <c r="SXA1" s="314"/>
      <c r="SXB1" s="314"/>
      <c r="SXC1" s="314"/>
      <c r="SXD1" s="314"/>
      <c r="SXE1" s="314"/>
      <c r="SXF1" s="314"/>
      <c r="SXG1" s="314"/>
      <c r="SXH1" s="314"/>
      <c r="SXI1" s="314"/>
      <c r="SXJ1" s="314"/>
      <c r="SXK1" s="314"/>
      <c r="SXL1" s="314"/>
      <c r="SXM1" s="314"/>
      <c r="SXN1" s="314"/>
      <c r="SXO1" s="314"/>
      <c r="SXP1" s="314"/>
      <c r="SXQ1" s="314"/>
      <c r="SXR1" s="314"/>
      <c r="SXS1" s="314"/>
      <c r="SXT1" s="314"/>
      <c r="SXU1" s="314"/>
      <c r="SXV1" s="314"/>
      <c r="SXW1" s="314"/>
      <c r="SXX1" s="314"/>
      <c r="SXY1" s="314"/>
      <c r="SXZ1" s="314"/>
      <c r="SYA1" s="314"/>
      <c r="SYB1" s="314"/>
      <c r="SYC1" s="314"/>
      <c r="SYD1" s="314"/>
      <c r="SYE1" s="314"/>
      <c r="SYF1" s="314"/>
      <c r="SYG1" s="314"/>
      <c r="SYH1" s="314"/>
      <c r="SYI1" s="314"/>
      <c r="SYJ1" s="314"/>
      <c r="SYK1" s="314"/>
      <c r="SYL1" s="314"/>
      <c r="SYM1" s="314"/>
      <c r="SYN1" s="314"/>
      <c r="SYO1" s="314"/>
      <c r="SYP1" s="314"/>
      <c r="SYQ1" s="314"/>
      <c r="SYR1" s="314"/>
      <c r="SYS1" s="314"/>
      <c r="SYT1" s="314"/>
      <c r="SYU1" s="314"/>
      <c r="SYV1" s="314"/>
      <c r="SYW1" s="314"/>
      <c r="SYX1" s="314"/>
      <c r="SYY1" s="314"/>
      <c r="SYZ1" s="314"/>
      <c r="SZA1" s="314"/>
      <c r="SZB1" s="314"/>
      <c r="SZC1" s="314"/>
      <c r="SZD1" s="314"/>
      <c r="SZE1" s="314"/>
      <c r="SZF1" s="314"/>
      <c r="SZG1" s="314"/>
      <c r="SZH1" s="314"/>
      <c r="SZI1" s="314"/>
      <c r="SZJ1" s="314"/>
      <c r="SZK1" s="314"/>
      <c r="SZL1" s="314"/>
      <c r="SZM1" s="314"/>
      <c r="SZN1" s="314"/>
      <c r="SZO1" s="314"/>
      <c r="SZP1" s="314"/>
      <c r="SZQ1" s="314"/>
      <c r="SZR1" s="314"/>
      <c r="SZS1" s="314"/>
      <c r="SZT1" s="314"/>
      <c r="SZU1" s="314"/>
      <c r="SZV1" s="314"/>
      <c r="SZW1" s="314"/>
      <c r="SZX1" s="314"/>
      <c r="SZY1" s="314"/>
      <c r="SZZ1" s="314"/>
      <c r="TAA1" s="314"/>
      <c r="TAB1" s="314"/>
      <c r="TAC1" s="314"/>
      <c r="TAD1" s="314"/>
      <c r="TAE1" s="314"/>
      <c r="TAF1" s="314"/>
      <c r="TAG1" s="314"/>
      <c r="TAH1" s="314"/>
      <c r="TAI1" s="314"/>
      <c r="TAJ1" s="314"/>
      <c r="TAK1" s="314"/>
      <c r="TAL1" s="314"/>
      <c r="TAM1" s="314"/>
      <c r="TAN1" s="314"/>
      <c r="TAO1" s="314"/>
      <c r="TAP1" s="314"/>
      <c r="TAQ1" s="314"/>
      <c r="TAR1" s="314"/>
      <c r="TAS1" s="314"/>
      <c r="TAT1" s="314"/>
      <c r="TAU1" s="314"/>
      <c r="TAV1" s="314"/>
      <c r="TAW1" s="314"/>
      <c r="TAX1" s="314"/>
      <c r="TAY1" s="314"/>
      <c r="TAZ1" s="314"/>
      <c r="TBA1" s="314"/>
      <c r="TBB1" s="314"/>
      <c r="TBC1" s="314"/>
      <c r="TBD1" s="314"/>
      <c r="TBE1" s="314"/>
      <c r="TBF1" s="314"/>
      <c r="TBG1" s="314"/>
      <c r="TBH1" s="314"/>
      <c r="TBI1" s="314"/>
      <c r="TBJ1" s="314"/>
      <c r="TBK1" s="314"/>
      <c r="TBL1" s="314"/>
      <c r="TBM1" s="314"/>
      <c r="TBN1" s="314"/>
      <c r="TBO1" s="314"/>
      <c r="TBP1" s="314"/>
      <c r="TBQ1" s="314"/>
      <c r="TBR1" s="314"/>
      <c r="TBS1" s="314"/>
      <c r="TBT1" s="314"/>
      <c r="TBU1" s="314"/>
      <c r="TBV1" s="314"/>
      <c r="TBW1" s="314"/>
      <c r="TBX1" s="314"/>
      <c r="TBY1" s="314"/>
      <c r="TBZ1" s="314"/>
      <c r="TCA1" s="314"/>
      <c r="TCB1" s="314"/>
      <c r="TCC1" s="314"/>
      <c r="TCD1" s="314"/>
      <c r="TCE1" s="314"/>
      <c r="TCF1" s="314"/>
      <c r="TCG1" s="314"/>
      <c r="TCH1" s="314"/>
      <c r="TCI1" s="314"/>
      <c r="TCJ1" s="314"/>
      <c r="TCK1" s="314"/>
      <c r="TCL1" s="314"/>
      <c r="TCM1" s="314"/>
      <c r="TCN1" s="314"/>
      <c r="TCO1" s="314"/>
      <c r="TCP1" s="314"/>
      <c r="TCQ1" s="314"/>
      <c r="TCR1" s="314"/>
      <c r="TCS1" s="314"/>
      <c r="TCT1" s="314"/>
      <c r="TCU1" s="314"/>
      <c r="TCV1" s="314"/>
      <c r="TCW1" s="314"/>
      <c r="TCX1" s="314"/>
      <c r="TCY1" s="314"/>
      <c r="TCZ1" s="314"/>
      <c r="TDA1" s="314"/>
      <c r="TDB1" s="314"/>
      <c r="TDC1" s="314"/>
      <c r="TDD1" s="314"/>
      <c r="TDE1" s="314"/>
      <c r="TDF1" s="314"/>
      <c r="TDG1" s="314"/>
      <c r="TDH1" s="314"/>
      <c r="TDI1" s="314"/>
      <c r="TDJ1" s="314"/>
      <c r="TDK1" s="314"/>
      <c r="TDL1" s="314"/>
      <c r="TDM1" s="314"/>
      <c r="TDN1" s="314"/>
      <c r="TDO1" s="314"/>
      <c r="TDP1" s="314"/>
      <c r="TDQ1" s="314"/>
      <c r="TDR1" s="314"/>
      <c r="TDS1" s="314"/>
      <c r="TDT1" s="314"/>
      <c r="TDU1" s="314"/>
      <c r="TDV1" s="314"/>
      <c r="TDW1" s="314"/>
      <c r="TDX1" s="314"/>
      <c r="TDY1" s="314"/>
      <c r="TDZ1" s="314"/>
      <c r="TEA1" s="314"/>
      <c r="TEB1" s="314"/>
      <c r="TEC1" s="314"/>
      <c r="TED1" s="314"/>
      <c r="TEE1" s="314"/>
      <c r="TEF1" s="314"/>
      <c r="TEG1" s="314"/>
      <c r="TEH1" s="314"/>
      <c r="TEI1" s="314"/>
      <c r="TEJ1" s="314"/>
      <c r="TEK1" s="314"/>
      <c r="TEL1" s="314"/>
      <c r="TEM1" s="314"/>
      <c r="TEN1" s="314"/>
      <c r="TEO1" s="314"/>
      <c r="TEP1" s="314"/>
      <c r="TEQ1" s="314"/>
      <c r="TER1" s="314"/>
      <c r="TES1" s="314"/>
      <c r="TET1" s="314"/>
      <c r="TEU1" s="314"/>
      <c r="TEV1" s="314"/>
      <c r="TEW1" s="314"/>
      <c r="TEX1" s="314"/>
      <c r="TEY1" s="314"/>
      <c r="TEZ1" s="314"/>
      <c r="TFA1" s="314"/>
      <c r="TFB1" s="314"/>
      <c r="TFC1" s="314"/>
      <c r="TFD1" s="314"/>
      <c r="TFE1" s="314"/>
      <c r="TFF1" s="314"/>
      <c r="TFG1" s="314"/>
      <c r="TFH1" s="314"/>
      <c r="TFI1" s="314"/>
      <c r="TFJ1" s="314"/>
      <c r="TFK1" s="314"/>
      <c r="TFL1" s="314"/>
      <c r="TFM1" s="314"/>
      <c r="TFN1" s="314"/>
      <c r="TFO1" s="314"/>
      <c r="TFP1" s="314"/>
      <c r="TFQ1" s="314"/>
      <c r="TFR1" s="314"/>
      <c r="TFS1" s="314"/>
      <c r="TFT1" s="314"/>
      <c r="TFU1" s="314"/>
      <c r="TFV1" s="314"/>
      <c r="TFW1" s="314"/>
      <c r="TFX1" s="314"/>
      <c r="TFY1" s="314"/>
      <c r="TFZ1" s="314"/>
      <c r="TGA1" s="314"/>
      <c r="TGB1" s="314"/>
      <c r="TGC1" s="314"/>
      <c r="TGD1" s="314"/>
      <c r="TGE1" s="314"/>
      <c r="TGF1" s="314"/>
      <c r="TGG1" s="314"/>
      <c r="TGH1" s="314"/>
      <c r="TGI1" s="314"/>
      <c r="TGJ1" s="314"/>
      <c r="TGK1" s="314"/>
      <c r="TGL1" s="314"/>
      <c r="TGM1" s="314"/>
      <c r="TGN1" s="314"/>
      <c r="TGO1" s="314"/>
      <c r="TGP1" s="314"/>
      <c r="TGQ1" s="314"/>
      <c r="TGR1" s="314"/>
      <c r="TGS1" s="314"/>
      <c r="TGT1" s="314"/>
      <c r="TGU1" s="314"/>
      <c r="TGV1" s="314"/>
      <c r="TGW1" s="314"/>
      <c r="TGX1" s="314"/>
      <c r="TGY1" s="314"/>
      <c r="TGZ1" s="314"/>
      <c r="THA1" s="314"/>
      <c r="THB1" s="314"/>
      <c r="THC1" s="314"/>
      <c r="THD1" s="314"/>
      <c r="THE1" s="314"/>
      <c r="THF1" s="314"/>
      <c r="THG1" s="314"/>
      <c r="THH1" s="314"/>
      <c r="THI1" s="314"/>
      <c r="THJ1" s="314"/>
      <c r="THK1" s="314"/>
      <c r="THL1" s="314"/>
      <c r="THM1" s="314"/>
      <c r="THN1" s="314"/>
      <c r="THO1" s="314"/>
      <c r="THP1" s="314"/>
      <c r="THQ1" s="314"/>
      <c r="THR1" s="314"/>
      <c r="THS1" s="314"/>
      <c r="THT1" s="314"/>
      <c r="THU1" s="314"/>
      <c r="THV1" s="314"/>
      <c r="THW1" s="314"/>
      <c r="THX1" s="314"/>
      <c r="THY1" s="314"/>
      <c r="THZ1" s="314"/>
      <c r="TIA1" s="314"/>
      <c r="TIB1" s="314"/>
      <c r="TIC1" s="314"/>
      <c r="TID1" s="314"/>
      <c r="TIE1" s="314"/>
      <c r="TIF1" s="314"/>
      <c r="TIG1" s="314"/>
      <c r="TIH1" s="314"/>
      <c r="TII1" s="314"/>
      <c r="TIJ1" s="314"/>
      <c r="TIK1" s="314"/>
      <c r="TIL1" s="314"/>
      <c r="TIM1" s="314"/>
      <c r="TIN1" s="314"/>
      <c r="TIO1" s="314"/>
      <c r="TIP1" s="314"/>
      <c r="TIQ1" s="314"/>
      <c r="TIR1" s="314"/>
      <c r="TIS1" s="314"/>
      <c r="TIT1" s="314"/>
      <c r="TIU1" s="314"/>
      <c r="TIV1" s="314"/>
      <c r="TIW1" s="314"/>
      <c r="TIX1" s="314"/>
      <c r="TIY1" s="314"/>
      <c r="TIZ1" s="314"/>
      <c r="TJA1" s="314"/>
      <c r="TJB1" s="314"/>
      <c r="TJC1" s="314"/>
      <c r="TJD1" s="314"/>
      <c r="TJE1" s="314"/>
      <c r="TJF1" s="314"/>
      <c r="TJG1" s="314"/>
      <c r="TJH1" s="314"/>
      <c r="TJI1" s="314"/>
      <c r="TJJ1" s="314"/>
      <c r="TJK1" s="314"/>
      <c r="TJL1" s="314"/>
      <c r="TJM1" s="314"/>
      <c r="TJN1" s="314"/>
      <c r="TJO1" s="314"/>
      <c r="TJP1" s="314"/>
      <c r="TJQ1" s="314"/>
      <c r="TJR1" s="314"/>
      <c r="TJS1" s="314"/>
      <c r="TJT1" s="314"/>
      <c r="TJU1" s="314"/>
      <c r="TJV1" s="314"/>
      <c r="TJW1" s="314"/>
      <c r="TJX1" s="314"/>
      <c r="TJY1" s="314"/>
      <c r="TJZ1" s="314"/>
      <c r="TKA1" s="314"/>
      <c r="TKB1" s="314"/>
      <c r="TKC1" s="314"/>
      <c r="TKD1" s="314"/>
      <c r="TKE1" s="314"/>
      <c r="TKF1" s="314"/>
      <c r="TKG1" s="314"/>
      <c r="TKH1" s="314"/>
      <c r="TKI1" s="314"/>
      <c r="TKJ1" s="314"/>
      <c r="TKK1" s="314"/>
      <c r="TKL1" s="314"/>
      <c r="TKM1" s="314"/>
      <c r="TKN1" s="314"/>
      <c r="TKO1" s="314"/>
      <c r="TKP1" s="314"/>
      <c r="TKQ1" s="314"/>
      <c r="TKR1" s="314"/>
      <c r="TKS1" s="314"/>
      <c r="TKT1" s="314"/>
      <c r="TKU1" s="314"/>
      <c r="TKV1" s="314"/>
      <c r="TKW1" s="314"/>
      <c r="TKX1" s="314"/>
      <c r="TKY1" s="314"/>
      <c r="TKZ1" s="314"/>
      <c r="TLA1" s="314"/>
      <c r="TLB1" s="314"/>
      <c r="TLC1" s="314"/>
      <c r="TLD1" s="314"/>
      <c r="TLE1" s="314"/>
      <c r="TLF1" s="314"/>
      <c r="TLG1" s="314"/>
      <c r="TLH1" s="314"/>
      <c r="TLI1" s="314"/>
      <c r="TLJ1" s="314"/>
      <c r="TLK1" s="314"/>
      <c r="TLL1" s="314"/>
      <c r="TLM1" s="314"/>
      <c r="TLN1" s="314"/>
      <c r="TLO1" s="314"/>
      <c r="TLP1" s="314"/>
      <c r="TLQ1" s="314"/>
      <c r="TLR1" s="314"/>
      <c r="TLS1" s="314"/>
      <c r="TLT1" s="314"/>
      <c r="TLU1" s="314"/>
      <c r="TLV1" s="314"/>
      <c r="TLW1" s="314"/>
      <c r="TLX1" s="314"/>
      <c r="TLY1" s="314"/>
      <c r="TLZ1" s="314"/>
      <c r="TMA1" s="314"/>
      <c r="TMB1" s="314"/>
      <c r="TMC1" s="314"/>
      <c r="TMD1" s="314"/>
      <c r="TME1" s="314"/>
      <c r="TMF1" s="314"/>
      <c r="TMG1" s="314"/>
      <c r="TMH1" s="314"/>
      <c r="TMI1" s="314"/>
      <c r="TMJ1" s="314"/>
      <c r="TMK1" s="314"/>
      <c r="TML1" s="314"/>
      <c r="TMM1" s="314"/>
      <c r="TMN1" s="314"/>
      <c r="TMO1" s="314"/>
      <c r="TMP1" s="314"/>
      <c r="TMQ1" s="314"/>
      <c r="TMR1" s="314"/>
      <c r="TMS1" s="314"/>
      <c r="TMT1" s="314"/>
      <c r="TMU1" s="314"/>
      <c r="TMV1" s="314"/>
      <c r="TMW1" s="314"/>
      <c r="TMX1" s="314"/>
      <c r="TMY1" s="314"/>
      <c r="TMZ1" s="314"/>
      <c r="TNA1" s="314"/>
      <c r="TNB1" s="314"/>
      <c r="TNC1" s="314"/>
      <c r="TND1" s="314"/>
      <c r="TNE1" s="314"/>
      <c r="TNF1" s="314"/>
      <c r="TNG1" s="314"/>
      <c r="TNH1" s="314"/>
      <c r="TNI1" s="314"/>
      <c r="TNJ1" s="314"/>
      <c r="TNK1" s="314"/>
      <c r="TNL1" s="314"/>
      <c r="TNM1" s="314"/>
      <c r="TNN1" s="314"/>
      <c r="TNO1" s="314"/>
      <c r="TNP1" s="314"/>
      <c r="TNQ1" s="314"/>
      <c r="TNR1" s="314"/>
      <c r="TNS1" s="314"/>
      <c r="TNT1" s="314"/>
      <c r="TNU1" s="314"/>
      <c r="TNV1" s="314"/>
      <c r="TNW1" s="314"/>
      <c r="TNX1" s="314"/>
      <c r="TNY1" s="314"/>
      <c r="TNZ1" s="314"/>
      <c r="TOA1" s="314"/>
      <c r="TOB1" s="314"/>
      <c r="TOC1" s="314"/>
      <c r="TOD1" s="314"/>
      <c r="TOE1" s="314"/>
      <c r="TOF1" s="314"/>
      <c r="TOG1" s="314"/>
      <c r="TOH1" s="314"/>
      <c r="TOI1" s="314"/>
      <c r="TOJ1" s="314"/>
      <c r="TOK1" s="314"/>
      <c r="TOL1" s="314"/>
      <c r="TOM1" s="314"/>
      <c r="TON1" s="314"/>
      <c r="TOO1" s="314"/>
      <c r="TOP1" s="314"/>
      <c r="TOQ1" s="314"/>
      <c r="TOR1" s="314"/>
      <c r="TOS1" s="314"/>
      <c r="TOT1" s="314"/>
      <c r="TOU1" s="314"/>
      <c r="TOV1" s="314"/>
      <c r="TOW1" s="314"/>
      <c r="TOX1" s="314"/>
      <c r="TOY1" s="314"/>
      <c r="TOZ1" s="314"/>
      <c r="TPA1" s="314"/>
      <c r="TPB1" s="314"/>
      <c r="TPC1" s="314"/>
      <c r="TPD1" s="314"/>
      <c r="TPE1" s="314"/>
      <c r="TPF1" s="314"/>
      <c r="TPG1" s="314"/>
      <c r="TPH1" s="314"/>
      <c r="TPI1" s="314"/>
      <c r="TPJ1" s="314"/>
      <c r="TPK1" s="314"/>
      <c r="TPL1" s="314"/>
      <c r="TPM1" s="314"/>
      <c r="TPN1" s="314"/>
      <c r="TPO1" s="314"/>
      <c r="TPP1" s="314"/>
      <c r="TPQ1" s="314"/>
      <c r="TPR1" s="314"/>
      <c r="TPS1" s="314"/>
      <c r="TPT1" s="314"/>
      <c r="TPU1" s="314"/>
      <c r="TPV1" s="314"/>
      <c r="TPW1" s="314"/>
      <c r="TPX1" s="314"/>
      <c r="TPY1" s="314"/>
      <c r="TPZ1" s="314"/>
      <c r="TQA1" s="314"/>
      <c r="TQB1" s="314"/>
      <c r="TQC1" s="314"/>
      <c r="TQD1" s="314"/>
      <c r="TQE1" s="314"/>
      <c r="TQF1" s="314"/>
      <c r="TQG1" s="314"/>
      <c r="TQH1" s="314"/>
      <c r="TQI1" s="314"/>
      <c r="TQJ1" s="314"/>
      <c r="TQK1" s="314"/>
      <c r="TQL1" s="314"/>
      <c r="TQM1" s="314"/>
      <c r="TQN1" s="314"/>
      <c r="TQO1" s="314"/>
      <c r="TQP1" s="314"/>
      <c r="TQQ1" s="314"/>
      <c r="TQR1" s="314"/>
      <c r="TQS1" s="314"/>
      <c r="TQT1" s="314"/>
      <c r="TQU1" s="314"/>
      <c r="TQV1" s="314"/>
      <c r="TQW1" s="314"/>
      <c r="TQX1" s="314"/>
      <c r="TQY1" s="314"/>
      <c r="TQZ1" s="314"/>
      <c r="TRA1" s="314"/>
      <c r="TRB1" s="314"/>
      <c r="TRC1" s="314"/>
      <c r="TRD1" s="314"/>
      <c r="TRE1" s="314"/>
      <c r="TRF1" s="314"/>
      <c r="TRG1" s="314"/>
      <c r="TRH1" s="314"/>
      <c r="TRI1" s="314"/>
      <c r="TRJ1" s="314"/>
      <c r="TRK1" s="314"/>
      <c r="TRL1" s="314"/>
      <c r="TRM1" s="314"/>
      <c r="TRN1" s="314"/>
      <c r="TRO1" s="314"/>
      <c r="TRP1" s="314"/>
      <c r="TRQ1" s="314"/>
      <c r="TRR1" s="314"/>
      <c r="TRS1" s="314"/>
      <c r="TRT1" s="314"/>
      <c r="TRU1" s="314"/>
      <c r="TRV1" s="314"/>
      <c r="TRW1" s="314"/>
      <c r="TRX1" s="314"/>
      <c r="TRY1" s="314"/>
      <c r="TRZ1" s="314"/>
      <c r="TSA1" s="314"/>
      <c r="TSB1" s="314"/>
      <c r="TSC1" s="314"/>
      <c r="TSD1" s="314"/>
      <c r="TSE1" s="314"/>
      <c r="TSF1" s="314"/>
      <c r="TSG1" s="314"/>
      <c r="TSH1" s="314"/>
      <c r="TSI1" s="314"/>
      <c r="TSJ1" s="314"/>
      <c r="TSK1" s="314"/>
      <c r="TSL1" s="314"/>
      <c r="TSM1" s="314"/>
      <c r="TSN1" s="314"/>
      <c r="TSO1" s="314"/>
      <c r="TSP1" s="314"/>
      <c r="TSQ1" s="314"/>
      <c r="TSR1" s="314"/>
      <c r="TSS1" s="314"/>
      <c r="TST1" s="314"/>
      <c r="TSU1" s="314"/>
      <c r="TSV1" s="314"/>
      <c r="TSW1" s="314"/>
      <c r="TSX1" s="314"/>
      <c r="TSY1" s="314"/>
      <c r="TSZ1" s="314"/>
      <c r="TTA1" s="314"/>
      <c r="TTB1" s="314"/>
      <c r="TTC1" s="314"/>
      <c r="TTD1" s="314"/>
      <c r="TTE1" s="314"/>
      <c r="TTF1" s="314"/>
      <c r="TTG1" s="314"/>
      <c r="TTH1" s="314"/>
      <c r="TTI1" s="314"/>
      <c r="TTJ1" s="314"/>
      <c r="TTK1" s="314"/>
      <c r="TTL1" s="314"/>
      <c r="TTM1" s="314"/>
      <c r="TTN1" s="314"/>
      <c r="TTO1" s="314"/>
      <c r="TTP1" s="314"/>
      <c r="TTQ1" s="314"/>
      <c r="TTR1" s="314"/>
      <c r="TTS1" s="314"/>
      <c r="TTT1" s="314"/>
      <c r="TTU1" s="314"/>
      <c r="TTV1" s="314"/>
      <c r="TTW1" s="314"/>
      <c r="TTX1" s="314"/>
      <c r="TTY1" s="314"/>
      <c r="TTZ1" s="314"/>
      <c r="TUA1" s="314"/>
      <c r="TUB1" s="314"/>
      <c r="TUC1" s="314"/>
      <c r="TUD1" s="314"/>
      <c r="TUE1" s="314"/>
      <c r="TUF1" s="314"/>
      <c r="TUG1" s="314"/>
      <c r="TUH1" s="314"/>
      <c r="TUI1" s="314"/>
      <c r="TUJ1" s="314"/>
      <c r="TUK1" s="314"/>
      <c r="TUL1" s="314"/>
      <c r="TUM1" s="314"/>
      <c r="TUN1" s="314"/>
      <c r="TUO1" s="314"/>
      <c r="TUP1" s="314"/>
      <c r="TUQ1" s="314"/>
      <c r="TUR1" s="314"/>
      <c r="TUS1" s="314"/>
      <c r="TUT1" s="314"/>
      <c r="TUU1" s="314"/>
      <c r="TUV1" s="314"/>
      <c r="TUW1" s="314"/>
      <c r="TUX1" s="314"/>
      <c r="TUY1" s="314"/>
      <c r="TUZ1" s="314"/>
      <c r="TVA1" s="314"/>
      <c r="TVB1" s="314"/>
      <c r="TVC1" s="314"/>
      <c r="TVD1" s="314"/>
      <c r="TVE1" s="314"/>
      <c r="TVF1" s="314"/>
      <c r="TVG1" s="314"/>
      <c r="TVH1" s="314"/>
      <c r="TVI1" s="314"/>
      <c r="TVJ1" s="314"/>
      <c r="TVK1" s="314"/>
      <c r="TVL1" s="314"/>
      <c r="TVM1" s="314"/>
      <c r="TVN1" s="314"/>
      <c r="TVO1" s="314"/>
      <c r="TVP1" s="314"/>
      <c r="TVQ1" s="314"/>
      <c r="TVR1" s="314"/>
      <c r="TVS1" s="314"/>
      <c r="TVT1" s="314"/>
      <c r="TVU1" s="314"/>
      <c r="TVV1" s="314"/>
      <c r="TVW1" s="314"/>
      <c r="TVX1" s="314"/>
      <c r="TVY1" s="314"/>
      <c r="TVZ1" s="314"/>
      <c r="TWA1" s="314"/>
      <c r="TWB1" s="314"/>
      <c r="TWC1" s="314"/>
      <c r="TWD1" s="314"/>
      <c r="TWE1" s="314"/>
      <c r="TWF1" s="314"/>
      <c r="TWG1" s="314"/>
      <c r="TWH1" s="314"/>
      <c r="TWI1" s="314"/>
      <c r="TWJ1" s="314"/>
      <c r="TWK1" s="314"/>
      <c r="TWL1" s="314"/>
      <c r="TWM1" s="314"/>
      <c r="TWN1" s="314"/>
      <c r="TWO1" s="314"/>
      <c r="TWP1" s="314"/>
      <c r="TWQ1" s="314"/>
      <c r="TWR1" s="314"/>
      <c r="TWS1" s="314"/>
      <c r="TWT1" s="314"/>
      <c r="TWU1" s="314"/>
      <c r="TWV1" s="314"/>
      <c r="TWW1" s="314"/>
      <c r="TWX1" s="314"/>
      <c r="TWY1" s="314"/>
      <c r="TWZ1" s="314"/>
      <c r="TXA1" s="314"/>
      <c r="TXB1" s="314"/>
      <c r="TXC1" s="314"/>
      <c r="TXD1" s="314"/>
      <c r="TXE1" s="314"/>
      <c r="TXF1" s="314"/>
      <c r="TXG1" s="314"/>
      <c r="TXH1" s="314"/>
      <c r="TXI1" s="314"/>
      <c r="TXJ1" s="314"/>
      <c r="TXK1" s="314"/>
      <c r="TXL1" s="314"/>
      <c r="TXM1" s="314"/>
      <c r="TXN1" s="314"/>
      <c r="TXO1" s="314"/>
      <c r="TXP1" s="314"/>
      <c r="TXQ1" s="314"/>
      <c r="TXR1" s="314"/>
      <c r="TXS1" s="314"/>
      <c r="TXT1" s="314"/>
      <c r="TXU1" s="314"/>
      <c r="TXV1" s="314"/>
      <c r="TXW1" s="314"/>
      <c r="TXX1" s="314"/>
      <c r="TXY1" s="314"/>
      <c r="TXZ1" s="314"/>
      <c r="TYA1" s="314"/>
      <c r="TYB1" s="314"/>
      <c r="TYC1" s="314"/>
      <c r="TYD1" s="314"/>
      <c r="TYE1" s="314"/>
      <c r="TYF1" s="314"/>
      <c r="TYG1" s="314"/>
      <c r="TYH1" s="314"/>
      <c r="TYI1" s="314"/>
      <c r="TYJ1" s="314"/>
      <c r="TYK1" s="314"/>
      <c r="TYL1" s="314"/>
      <c r="TYM1" s="314"/>
      <c r="TYN1" s="314"/>
      <c r="TYO1" s="314"/>
      <c r="TYP1" s="314"/>
      <c r="TYQ1" s="314"/>
      <c r="TYR1" s="314"/>
      <c r="TYS1" s="314"/>
      <c r="TYT1" s="314"/>
      <c r="TYU1" s="314"/>
      <c r="TYV1" s="314"/>
      <c r="TYW1" s="314"/>
      <c r="TYX1" s="314"/>
      <c r="TYY1" s="314"/>
      <c r="TYZ1" s="314"/>
      <c r="TZA1" s="314"/>
      <c r="TZB1" s="314"/>
      <c r="TZC1" s="314"/>
      <c r="TZD1" s="314"/>
      <c r="TZE1" s="314"/>
      <c r="TZF1" s="314"/>
      <c r="TZG1" s="314"/>
      <c r="TZH1" s="314"/>
      <c r="TZI1" s="314"/>
      <c r="TZJ1" s="314"/>
      <c r="TZK1" s="314"/>
      <c r="TZL1" s="314"/>
      <c r="TZM1" s="314"/>
      <c r="TZN1" s="314"/>
      <c r="TZO1" s="314"/>
      <c r="TZP1" s="314"/>
      <c r="TZQ1" s="314"/>
      <c r="TZR1" s="314"/>
      <c r="TZS1" s="314"/>
      <c r="TZT1" s="314"/>
      <c r="TZU1" s="314"/>
      <c r="TZV1" s="314"/>
      <c r="TZW1" s="314"/>
      <c r="TZX1" s="314"/>
      <c r="TZY1" s="314"/>
      <c r="TZZ1" s="314"/>
      <c r="UAA1" s="314"/>
      <c r="UAB1" s="314"/>
      <c r="UAC1" s="314"/>
      <c r="UAD1" s="314"/>
      <c r="UAE1" s="314"/>
      <c r="UAF1" s="314"/>
      <c r="UAG1" s="314"/>
      <c r="UAH1" s="314"/>
      <c r="UAI1" s="314"/>
      <c r="UAJ1" s="314"/>
      <c r="UAK1" s="314"/>
      <c r="UAL1" s="314"/>
      <c r="UAM1" s="314"/>
      <c r="UAN1" s="314"/>
      <c r="UAO1" s="314"/>
      <c r="UAP1" s="314"/>
      <c r="UAQ1" s="314"/>
      <c r="UAR1" s="314"/>
      <c r="UAS1" s="314"/>
      <c r="UAT1" s="314"/>
      <c r="UAU1" s="314"/>
      <c r="UAV1" s="314"/>
      <c r="UAW1" s="314"/>
      <c r="UAX1" s="314"/>
      <c r="UAY1" s="314"/>
      <c r="UAZ1" s="314"/>
      <c r="UBA1" s="314"/>
      <c r="UBB1" s="314"/>
      <c r="UBC1" s="314"/>
      <c r="UBD1" s="314"/>
      <c r="UBE1" s="314"/>
      <c r="UBF1" s="314"/>
      <c r="UBG1" s="314"/>
      <c r="UBH1" s="314"/>
      <c r="UBI1" s="314"/>
      <c r="UBJ1" s="314"/>
      <c r="UBK1" s="314"/>
      <c r="UBL1" s="314"/>
      <c r="UBM1" s="314"/>
      <c r="UBN1" s="314"/>
      <c r="UBO1" s="314"/>
      <c r="UBP1" s="314"/>
      <c r="UBQ1" s="314"/>
      <c r="UBR1" s="314"/>
      <c r="UBS1" s="314"/>
      <c r="UBT1" s="314"/>
      <c r="UBU1" s="314"/>
      <c r="UBV1" s="314"/>
      <c r="UBW1" s="314"/>
      <c r="UBX1" s="314"/>
      <c r="UBY1" s="314"/>
      <c r="UBZ1" s="314"/>
      <c r="UCA1" s="314"/>
      <c r="UCB1" s="314"/>
      <c r="UCC1" s="314"/>
      <c r="UCD1" s="314"/>
      <c r="UCE1" s="314"/>
      <c r="UCF1" s="314"/>
      <c r="UCG1" s="314"/>
      <c r="UCH1" s="314"/>
      <c r="UCI1" s="314"/>
      <c r="UCJ1" s="314"/>
      <c r="UCK1" s="314"/>
      <c r="UCL1" s="314"/>
      <c r="UCM1" s="314"/>
      <c r="UCN1" s="314"/>
      <c r="UCO1" s="314"/>
      <c r="UCP1" s="314"/>
      <c r="UCQ1" s="314"/>
      <c r="UCR1" s="314"/>
      <c r="UCS1" s="314"/>
      <c r="UCT1" s="314"/>
      <c r="UCU1" s="314"/>
      <c r="UCV1" s="314"/>
      <c r="UCW1" s="314"/>
      <c r="UCX1" s="314"/>
      <c r="UCY1" s="314"/>
      <c r="UCZ1" s="314"/>
      <c r="UDA1" s="314"/>
      <c r="UDB1" s="314"/>
      <c r="UDC1" s="314"/>
      <c r="UDD1" s="314"/>
      <c r="UDE1" s="314"/>
      <c r="UDF1" s="314"/>
      <c r="UDG1" s="314"/>
      <c r="UDH1" s="314"/>
      <c r="UDI1" s="314"/>
      <c r="UDJ1" s="314"/>
      <c r="UDK1" s="314"/>
      <c r="UDL1" s="314"/>
      <c r="UDM1" s="314"/>
      <c r="UDN1" s="314"/>
      <c r="UDO1" s="314"/>
      <c r="UDP1" s="314"/>
      <c r="UDQ1" s="314"/>
      <c r="UDR1" s="314"/>
      <c r="UDS1" s="314"/>
      <c r="UDT1" s="314"/>
      <c r="UDU1" s="314"/>
      <c r="UDV1" s="314"/>
      <c r="UDW1" s="314"/>
      <c r="UDX1" s="314"/>
      <c r="UDY1" s="314"/>
      <c r="UDZ1" s="314"/>
      <c r="UEA1" s="314"/>
      <c r="UEB1" s="314"/>
      <c r="UEC1" s="314"/>
      <c r="UED1" s="314"/>
      <c r="UEE1" s="314"/>
      <c r="UEF1" s="314"/>
      <c r="UEG1" s="314"/>
      <c r="UEH1" s="314"/>
      <c r="UEI1" s="314"/>
      <c r="UEJ1" s="314"/>
      <c r="UEK1" s="314"/>
      <c r="UEL1" s="314"/>
      <c r="UEM1" s="314"/>
      <c r="UEN1" s="314"/>
      <c r="UEO1" s="314"/>
      <c r="UEP1" s="314"/>
      <c r="UEQ1" s="314"/>
      <c r="UER1" s="314"/>
      <c r="UES1" s="314"/>
      <c r="UET1" s="314"/>
      <c r="UEU1" s="314"/>
      <c r="UEV1" s="314"/>
      <c r="UEW1" s="314"/>
      <c r="UEX1" s="314"/>
      <c r="UEY1" s="314"/>
      <c r="UEZ1" s="314"/>
      <c r="UFA1" s="314"/>
      <c r="UFB1" s="314"/>
      <c r="UFC1" s="314"/>
      <c r="UFD1" s="314"/>
      <c r="UFE1" s="314"/>
      <c r="UFF1" s="314"/>
      <c r="UFG1" s="314"/>
      <c r="UFH1" s="314"/>
      <c r="UFI1" s="314"/>
      <c r="UFJ1" s="314"/>
      <c r="UFK1" s="314"/>
      <c r="UFL1" s="314"/>
      <c r="UFM1" s="314"/>
      <c r="UFN1" s="314"/>
      <c r="UFO1" s="314"/>
      <c r="UFP1" s="314"/>
      <c r="UFQ1" s="314"/>
      <c r="UFR1" s="314"/>
      <c r="UFS1" s="314"/>
      <c r="UFT1" s="314"/>
      <c r="UFU1" s="314"/>
      <c r="UFV1" s="314"/>
      <c r="UFW1" s="314"/>
      <c r="UFX1" s="314"/>
      <c r="UFY1" s="314"/>
      <c r="UFZ1" s="314"/>
      <c r="UGA1" s="314"/>
      <c r="UGB1" s="314"/>
      <c r="UGC1" s="314"/>
      <c r="UGD1" s="314"/>
      <c r="UGE1" s="314"/>
      <c r="UGF1" s="314"/>
      <c r="UGG1" s="314"/>
      <c r="UGH1" s="314"/>
      <c r="UGI1" s="314"/>
      <c r="UGJ1" s="314"/>
      <c r="UGK1" s="314"/>
      <c r="UGL1" s="314"/>
      <c r="UGM1" s="314"/>
      <c r="UGN1" s="314"/>
      <c r="UGO1" s="314"/>
      <c r="UGP1" s="314"/>
      <c r="UGQ1" s="314"/>
      <c r="UGR1" s="314"/>
      <c r="UGS1" s="314"/>
      <c r="UGT1" s="314"/>
      <c r="UGU1" s="314"/>
      <c r="UGV1" s="314"/>
      <c r="UGW1" s="314"/>
      <c r="UGX1" s="314"/>
      <c r="UGY1" s="314"/>
      <c r="UGZ1" s="314"/>
      <c r="UHA1" s="314"/>
      <c r="UHB1" s="314"/>
      <c r="UHC1" s="314"/>
      <c r="UHD1" s="314"/>
      <c r="UHE1" s="314"/>
      <c r="UHF1" s="314"/>
      <c r="UHG1" s="314"/>
      <c r="UHH1" s="314"/>
      <c r="UHI1" s="314"/>
      <c r="UHJ1" s="314"/>
      <c r="UHK1" s="314"/>
      <c r="UHL1" s="314"/>
      <c r="UHM1" s="314"/>
      <c r="UHN1" s="314"/>
      <c r="UHO1" s="314"/>
      <c r="UHP1" s="314"/>
      <c r="UHQ1" s="314"/>
      <c r="UHR1" s="314"/>
      <c r="UHS1" s="314"/>
      <c r="UHT1" s="314"/>
      <c r="UHU1" s="314"/>
      <c r="UHV1" s="314"/>
      <c r="UHW1" s="314"/>
      <c r="UHX1" s="314"/>
      <c r="UHY1" s="314"/>
      <c r="UHZ1" s="314"/>
      <c r="UIA1" s="314"/>
      <c r="UIB1" s="314"/>
      <c r="UIC1" s="314"/>
      <c r="UID1" s="314"/>
      <c r="UIE1" s="314"/>
      <c r="UIF1" s="314"/>
      <c r="UIG1" s="314"/>
      <c r="UIH1" s="314"/>
      <c r="UII1" s="314"/>
      <c r="UIJ1" s="314"/>
      <c r="UIK1" s="314"/>
      <c r="UIL1" s="314"/>
      <c r="UIM1" s="314"/>
      <c r="UIN1" s="314"/>
      <c r="UIO1" s="314"/>
      <c r="UIP1" s="314"/>
      <c r="UIQ1" s="314"/>
      <c r="UIR1" s="314"/>
      <c r="UIS1" s="314"/>
      <c r="UIT1" s="314"/>
      <c r="UIU1" s="314"/>
      <c r="UIV1" s="314"/>
      <c r="UIW1" s="314"/>
      <c r="UIX1" s="314"/>
      <c r="UIY1" s="314"/>
      <c r="UIZ1" s="314"/>
      <c r="UJA1" s="314"/>
      <c r="UJB1" s="314"/>
      <c r="UJC1" s="314"/>
      <c r="UJD1" s="314"/>
      <c r="UJE1" s="314"/>
      <c r="UJF1" s="314"/>
      <c r="UJG1" s="314"/>
      <c r="UJH1" s="314"/>
      <c r="UJI1" s="314"/>
      <c r="UJJ1" s="314"/>
      <c r="UJK1" s="314"/>
      <c r="UJL1" s="314"/>
      <c r="UJM1" s="314"/>
      <c r="UJN1" s="314"/>
      <c r="UJO1" s="314"/>
      <c r="UJP1" s="314"/>
      <c r="UJQ1" s="314"/>
      <c r="UJR1" s="314"/>
      <c r="UJS1" s="314"/>
      <c r="UJT1" s="314"/>
      <c r="UJU1" s="314"/>
      <c r="UJV1" s="314"/>
      <c r="UJW1" s="314"/>
      <c r="UJX1" s="314"/>
      <c r="UJY1" s="314"/>
      <c r="UJZ1" s="314"/>
      <c r="UKA1" s="314"/>
      <c r="UKB1" s="314"/>
      <c r="UKC1" s="314"/>
      <c r="UKD1" s="314"/>
      <c r="UKE1" s="314"/>
      <c r="UKF1" s="314"/>
      <c r="UKG1" s="314"/>
      <c r="UKH1" s="314"/>
      <c r="UKI1" s="314"/>
      <c r="UKJ1" s="314"/>
      <c r="UKK1" s="314"/>
      <c r="UKL1" s="314"/>
      <c r="UKM1" s="314"/>
      <c r="UKN1" s="314"/>
      <c r="UKO1" s="314"/>
      <c r="UKP1" s="314"/>
      <c r="UKQ1" s="314"/>
      <c r="UKR1" s="314"/>
      <c r="UKS1" s="314"/>
      <c r="UKT1" s="314"/>
      <c r="UKU1" s="314"/>
      <c r="UKV1" s="314"/>
      <c r="UKW1" s="314"/>
      <c r="UKX1" s="314"/>
      <c r="UKY1" s="314"/>
      <c r="UKZ1" s="314"/>
      <c r="ULA1" s="314"/>
      <c r="ULB1" s="314"/>
      <c r="ULC1" s="314"/>
      <c r="ULD1" s="314"/>
      <c r="ULE1" s="314"/>
      <c r="ULF1" s="314"/>
      <c r="ULG1" s="314"/>
      <c r="ULH1" s="314"/>
      <c r="ULI1" s="314"/>
      <c r="ULJ1" s="314"/>
      <c r="ULK1" s="314"/>
      <c r="ULL1" s="314"/>
      <c r="ULM1" s="314"/>
      <c r="ULN1" s="314"/>
      <c r="ULO1" s="314"/>
      <c r="ULP1" s="314"/>
      <c r="ULQ1" s="314"/>
      <c r="ULR1" s="314"/>
      <c r="ULS1" s="314"/>
      <c r="ULT1" s="314"/>
      <c r="ULU1" s="314"/>
      <c r="ULV1" s="314"/>
      <c r="ULW1" s="314"/>
      <c r="ULX1" s="314"/>
      <c r="ULY1" s="314"/>
      <c r="ULZ1" s="314"/>
      <c r="UMA1" s="314"/>
      <c r="UMB1" s="314"/>
      <c r="UMC1" s="314"/>
      <c r="UMD1" s="314"/>
      <c r="UME1" s="314"/>
      <c r="UMF1" s="314"/>
      <c r="UMG1" s="314"/>
      <c r="UMH1" s="314"/>
      <c r="UMI1" s="314"/>
      <c r="UMJ1" s="314"/>
      <c r="UMK1" s="314"/>
      <c r="UML1" s="314"/>
      <c r="UMM1" s="314"/>
      <c r="UMN1" s="314"/>
      <c r="UMO1" s="314"/>
      <c r="UMP1" s="314"/>
      <c r="UMQ1" s="314"/>
      <c r="UMR1" s="314"/>
      <c r="UMS1" s="314"/>
      <c r="UMT1" s="314"/>
      <c r="UMU1" s="314"/>
      <c r="UMV1" s="314"/>
      <c r="UMW1" s="314"/>
      <c r="UMX1" s="314"/>
      <c r="UMY1" s="314"/>
      <c r="UMZ1" s="314"/>
      <c r="UNA1" s="314"/>
      <c r="UNB1" s="314"/>
      <c r="UNC1" s="314"/>
      <c r="UND1" s="314"/>
      <c r="UNE1" s="314"/>
      <c r="UNF1" s="314"/>
      <c r="UNG1" s="314"/>
      <c r="UNH1" s="314"/>
      <c r="UNI1" s="314"/>
      <c r="UNJ1" s="314"/>
      <c r="UNK1" s="314"/>
      <c r="UNL1" s="314"/>
      <c r="UNM1" s="314"/>
      <c r="UNN1" s="314"/>
      <c r="UNO1" s="314"/>
      <c r="UNP1" s="314"/>
      <c r="UNQ1" s="314"/>
      <c r="UNR1" s="314"/>
      <c r="UNS1" s="314"/>
      <c r="UNT1" s="314"/>
      <c r="UNU1" s="314"/>
      <c r="UNV1" s="314"/>
      <c r="UNW1" s="314"/>
      <c r="UNX1" s="314"/>
      <c r="UNY1" s="314"/>
      <c r="UNZ1" s="314"/>
      <c r="UOA1" s="314"/>
      <c r="UOB1" s="314"/>
      <c r="UOC1" s="314"/>
      <c r="UOD1" s="314"/>
      <c r="UOE1" s="314"/>
      <c r="UOF1" s="314"/>
      <c r="UOG1" s="314"/>
      <c r="UOH1" s="314"/>
      <c r="UOI1" s="314"/>
      <c r="UOJ1" s="314"/>
      <c r="UOK1" s="314"/>
      <c r="UOL1" s="314"/>
      <c r="UOM1" s="314"/>
      <c r="UON1" s="314"/>
      <c r="UOO1" s="314"/>
      <c r="UOP1" s="314"/>
      <c r="UOQ1" s="314"/>
      <c r="UOR1" s="314"/>
      <c r="UOS1" s="314"/>
      <c r="UOT1" s="314"/>
      <c r="UOU1" s="314"/>
      <c r="UOV1" s="314"/>
      <c r="UOW1" s="314"/>
      <c r="UOX1" s="314"/>
      <c r="UOY1" s="314"/>
      <c r="UOZ1" s="314"/>
      <c r="UPA1" s="314"/>
      <c r="UPB1" s="314"/>
      <c r="UPC1" s="314"/>
      <c r="UPD1" s="314"/>
      <c r="UPE1" s="314"/>
      <c r="UPF1" s="314"/>
      <c r="UPG1" s="314"/>
      <c r="UPH1" s="314"/>
      <c r="UPI1" s="314"/>
      <c r="UPJ1" s="314"/>
      <c r="UPK1" s="314"/>
      <c r="UPL1" s="314"/>
      <c r="UPM1" s="314"/>
      <c r="UPN1" s="314"/>
      <c r="UPO1" s="314"/>
      <c r="UPP1" s="314"/>
      <c r="UPQ1" s="314"/>
      <c r="UPR1" s="314"/>
      <c r="UPS1" s="314"/>
      <c r="UPT1" s="314"/>
      <c r="UPU1" s="314"/>
      <c r="UPV1" s="314"/>
      <c r="UPW1" s="314"/>
      <c r="UPX1" s="314"/>
      <c r="UPY1" s="314"/>
      <c r="UPZ1" s="314"/>
      <c r="UQA1" s="314"/>
      <c r="UQB1" s="314"/>
      <c r="UQC1" s="314"/>
      <c r="UQD1" s="314"/>
      <c r="UQE1" s="314"/>
      <c r="UQF1" s="314"/>
      <c r="UQG1" s="314"/>
      <c r="UQH1" s="314"/>
      <c r="UQI1" s="314"/>
      <c r="UQJ1" s="314"/>
      <c r="UQK1" s="314"/>
      <c r="UQL1" s="314"/>
      <c r="UQM1" s="314"/>
      <c r="UQN1" s="314"/>
      <c r="UQO1" s="314"/>
      <c r="UQP1" s="314"/>
      <c r="UQQ1" s="314"/>
      <c r="UQR1" s="314"/>
      <c r="UQS1" s="314"/>
      <c r="UQT1" s="314"/>
      <c r="UQU1" s="314"/>
      <c r="UQV1" s="314"/>
      <c r="UQW1" s="314"/>
      <c r="UQX1" s="314"/>
      <c r="UQY1" s="314"/>
      <c r="UQZ1" s="314"/>
      <c r="URA1" s="314"/>
      <c r="URB1" s="314"/>
      <c r="URC1" s="314"/>
      <c r="URD1" s="314"/>
      <c r="URE1" s="314"/>
      <c r="URF1" s="314"/>
      <c r="URG1" s="314"/>
      <c r="URH1" s="314"/>
      <c r="URI1" s="314"/>
      <c r="URJ1" s="314"/>
      <c r="URK1" s="314"/>
      <c r="URL1" s="314"/>
      <c r="URM1" s="314"/>
      <c r="URN1" s="314"/>
      <c r="URO1" s="314"/>
      <c r="URP1" s="314"/>
      <c r="URQ1" s="314"/>
      <c r="URR1" s="314"/>
      <c r="URS1" s="314"/>
      <c r="URT1" s="314"/>
      <c r="URU1" s="314"/>
      <c r="URV1" s="314"/>
      <c r="URW1" s="314"/>
      <c r="URX1" s="314"/>
      <c r="URY1" s="314"/>
      <c r="URZ1" s="314"/>
      <c r="USA1" s="314"/>
      <c r="USB1" s="314"/>
      <c r="USC1" s="314"/>
      <c r="USD1" s="314"/>
      <c r="USE1" s="314"/>
      <c r="USF1" s="314"/>
      <c r="USG1" s="314"/>
      <c r="USH1" s="314"/>
      <c r="USI1" s="314"/>
      <c r="USJ1" s="314"/>
      <c r="USK1" s="314"/>
      <c r="USL1" s="314"/>
      <c r="USM1" s="314"/>
      <c r="USN1" s="314"/>
      <c r="USO1" s="314"/>
      <c r="USP1" s="314"/>
      <c r="USQ1" s="314"/>
      <c r="USR1" s="314"/>
      <c r="USS1" s="314"/>
      <c r="UST1" s="314"/>
      <c r="USU1" s="314"/>
      <c r="USV1" s="314"/>
      <c r="USW1" s="314"/>
      <c r="USX1" s="314"/>
      <c r="USY1" s="314"/>
      <c r="USZ1" s="314"/>
      <c r="UTA1" s="314"/>
      <c r="UTB1" s="314"/>
      <c r="UTC1" s="314"/>
      <c r="UTD1" s="314"/>
      <c r="UTE1" s="314"/>
      <c r="UTF1" s="314"/>
      <c r="UTG1" s="314"/>
      <c r="UTH1" s="314"/>
      <c r="UTI1" s="314"/>
      <c r="UTJ1" s="314"/>
      <c r="UTK1" s="314"/>
      <c r="UTL1" s="314"/>
      <c r="UTM1" s="314"/>
      <c r="UTN1" s="314"/>
      <c r="UTO1" s="314"/>
      <c r="UTP1" s="314"/>
      <c r="UTQ1" s="314"/>
      <c r="UTR1" s="314"/>
      <c r="UTS1" s="314"/>
      <c r="UTT1" s="314"/>
      <c r="UTU1" s="314"/>
      <c r="UTV1" s="314"/>
      <c r="UTW1" s="314"/>
      <c r="UTX1" s="314"/>
      <c r="UTY1" s="314"/>
      <c r="UTZ1" s="314"/>
      <c r="UUA1" s="314"/>
      <c r="UUB1" s="314"/>
      <c r="UUC1" s="314"/>
      <c r="UUD1" s="314"/>
      <c r="UUE1" s="314"/>
      <c r="UUF1" s="314"/>
      <c r="UUG1" s="314"/>
      <c r="UUH1" s="314"/>
      <c r="UUI1" s="314"/>
      <c r="UUJ1" s="314"/>
      <c r="UUK1" s="314"/>
      <c r="UUL1" s="314"/>
      <c r="UUM1" s="314"/>
      <c r="UUN1" s="314"/>
      <c r="UUO1" s="314"/>
      <c r="UUP1" s="314"/>
      <c r="UUQ1" s="314"/>
      <c r="UUR1" s="314"/>
      <c r="UUS1" s="314"/>
      <c r="UUT1" s="314"/>
      <c r="UUU1" s="314"/>
      <c r="UUV1" s="314"/>
      <c r="UUW1" s="314"/>
      <c r="UUX1" s="314"/>
      <c r="UUY1" s="314"/>
      <c r="UUZ1" s="314"/>
      <c r="UVA1" s="314"/>
      <c r="UVB1" s="314"/>
      <c r="UVC1" s="314"/>
      <c r="UVD1" s="314"/>
      <c r="UVE1" s="314"/>
      <c r="UVF1" s="314"/>
      <c r="UVG1" s="314"/>
      <c r="UVH1" s="314"/>
      <c r="UVI1" s="314"/>
      <c r="UVJ1" s="314"/>
      <c r="UVK1" s="314"/>
      <c r="UVL1" s="314"/>
      <c r="UVM1" s="314"/>
      <c r="UVN1" s="314"/>
      <c r="UVO1" s="314"/>
      <c r="UVP1" s="314"/>
      <c r="UVQ1" s="314"/>
      <c r="UVR1" s="314"/>
      <c r="UVS1" s="314"/>
      <c r="UVT1" s="314"/>
      <c r="UVU1" s="314"/>
      <c r="UVV1" s="314"/>
      <c r="UVW1" s="314"/>
      <c r="UVX1" s="314"/>
      <c r="UVY1" s="314"/>
      <c r="UVZ1" s="314"/>
      <c r="UWA1" s="314"/>
      <c r="UWB1" s="314"/>
      <c r="UWC1" s="314"/>
      <c r="UWD1" s="314"/>
      <c r="UWE1" s="314"/>
      <c r="UWF1" s="314"/>
      <c r="UWG1" s="314"/>
      <c r="UWH1" s="314"/>
      <c r="UWI1" s="314"/>
      <c r="UWJ1" s="314"/>
      <c r="UWK1" s="314"/>
      <c r="UWL1" s="314"/>
      <c r="UWM1" s="314"/>
      <c r="UWN1" s="314"/>
      <c r="UWO1" s="314"/>
      <c r="UWP1" s="314"/>
      <c r="UWQ1" s="314"/>
      <c r="UWR1" s="314"/>
      <c r="UWS1" s="314"/>
      <c r="UWT1" s="314"/>
      <c r="UWU1" s="314"/>
      <c r="UWV1" s="314"/>
      <c r="UWW1" s="314"/>
      <c r="UWX1" s="314"/>
      <c r="UWY1" s="314"/>
      <c r="UWZ1" s="314"/>
      <c r="UXA1" s="314"/>
      <c r="UXB1" s="314"/>
      <c r="UXC1" s="314"/>
      <c r="UXD1" s="314"/>
      <c r="UXE1" s="314"/>
      <c r="UXF1" s="314"/>
      <c r="UXG1" s="314"/>
      <c r="UXH1" s="314"/>
      <c r="UXI1" s="314"/>
      <c r="UXJ1" s="314"/>
      <c r="UXK1" s="314"/>
      <c r="UXL1" s="314"/>
      <c r="UXM1" s="314"/>
      <c r="UXN1" s="314"/>
      <c r="UXO1" s="314"/>
      <c r="UXP1" s="314"/>
      <c r="UXQ1" s="314"/>
      <c r="UXR1" s="314"/>
      <c r="UXS1" s="314"/>
      <c r="UXT1" s="314"/>
      <c r="UXU1" s="314"/>
      <c r="UXV1" s="314"/>
      <c r="UXW1" s="314"/>
      <c r="UXX1" s="314"/>
      <c r="UXY1" s="314"/>
      <c r="UXZ1" s="314"/>
      <c r="UYA1" s="314"/>
      <c r="UYB1" s="314"/>
      <c r="UYC1" s="314"/>
      <c r="UYD1" s="314"/>
      <c r="UYE1" s="314"/>
      <c r="UYF1" s="314"/>
      <c r="UYG1" s="314"/>
      <c r="UYH1" s="314"/>
      <c r="UYI1" s="314"/>
      <c r="UYJ1" s="314"/>
      <c r="UYK1" s="314"/>
      <c r="UYL1" s="314"/>
      <c r="UYM1" s="314"/>
      <c r="UYN1" s="314"/>
      <c r="UYO1" s="314"/>
      <c r="UYP1" s="314"/>
      <c r="UYQ1" s="314"/>
      <c r="UYR1" s="314"/>
      <c r="UYS1" s="314"/>
      <c r="UYT1" s="314"/>
      <c r="UYU1" s="314"/>
      <c r="UYV1" s="314"/>
      <c r="UYW1" s="314"/>
      <c r="UYX1" s="314"/>
      <c r="UYY1" s="314"/>
      <c r="UYZ1" s="314"/>
      <c r="UZA1" s="314"/>
      <c r="UZB1" s="314"/>
      <c r="UZC1" s="314"/>
      <c r="UZD1" s="314"/>
      <c r="UZE1" s="314"/>
      <c r="UZF1" s="314"/>
      <c r="UZG1" s="314"/>
      <c r="UZH1" s="314"/>
      <c r="UZI1" s="314"/>
      <c r="UZJ1" s="314"/>
      <c r="UZK1" s="314"/>
      <c r="UZL1" s="314"/>
      <c r="UZM1" s="314"/>
      <c r="UZN1" s="314"/>
      <c r="UZO1" s="314"/>
      <c r="UZP1" s="314"/>
      <c r="UZQ1" s="314"/>
      <c r="UZR1" s="314"/>
      <c r="UZS1" s="314"/>
      <c r="UZT1" s="314"/>
      <c r="UZU1" s="314"/>
      <c r="UZV1" s="314"/>
      <c r="UZW1" s="314"/>
      <c r="UZX1" s="314"/>
      <c r="UZY1" s="314"/>
      <c r="UZZ1" s="314"/>
      <c r="VAA1" s="314"/>
      <c r="VAB1" s="314"/>
      <c r="VAC1" s="314"/>
      <c r="VAD1" s="314"/>
      <c r="VAE1" s="314"/>
      <c r="VAF1" s="314"/>
      <c r="VAG1" s="314"/>
      <c r="VAH1" s="314"/>
      <c r="VAI1" s="314"/>
      <c r="VAJ1" s="314"/>
      <c r="VAK1" s="314"/>
      <c r="VAL1" s="314"/>
      <c r="VAM1" s="314"/>
      <c r="VAN1" s="314"/>
      <c r="VAO1" s="314"/>
      <c r="VAP1" s="314"/>
      <c r="VAQ1" s="314"/>
      <c r="VAR1" s="314"/>
      <c r="VAS1" s="314"/>
      <c r="VAT1" s="314"/>
      <c r="VAU1" s="314"/>
      <c r="VAV1" s="314"/>
      <c r="VAW1" s="314"/>
      <c r="VAX1" s="314"/>
      <c r="VAY1" s="314"/>
      <c r="VAZ1" s="314"/>
      <c r="VBA1" s="314"/>
      <c r="VBB1" s="314"/>
      <c r="VBC1" s="314"/>
      <c r="VBD1" s="314"/>
      <c r="VBE1" s="314"/>
      <c r="VBF1" s="314"/>
      <c r="VBG1" s="314"/>
      <c r="VBH1" s="314"/>
      <c r="VBI1" s="314"/>
      <c r="VBJ1" s="314"/>
      <c r="VBK1" s="314"/>
      <c r="VBL1" s="314"/>
      <c r="VBM1" s="314"/>
      <c r="VBN1" s="314"/>
      <c r="VBO1" s="314"/>
      <c r="VBP1" s="314"/>
      <c r="VBQ1" s="314"/>
      <c r="VBR1" s="314"/>
      <c r="VBS1" s="314"/>
      <c r="VBT1" s="314"/>
      <c r="VBU1" s="314"/>
      <c r="VBV1" s="314"/>
      <c r="VBW1" s="314"/>
      <c r="VBX1" s="314"/>
      <c r="VBY1" s="314"/>
      <c r="VBZ1" s="314"/>
      <c r="VCA1" s="314"/>
      <c r="VCB1" s="314"/>
      <c r="VCC1" s="314"/>
      <c r="VCD1" s="314"/>
      <c r="VCE1" s="314"/>
      <c r="VCF1" s="314"/>
      <c r="VCG1" s="314"/>
      <c r="VCH1" s="314"/>
      <c r="VCI1" s="314"/>
      <c r="VCJ1" s="314"/>
      <c r="VCK1" s="314"/>
      <c r="VCL1" s="314"/>
      <c r="VCM1" s="314"/>
      <c r="VCN1" s="314"/>
      <c r="VCO1" s="314"/>
      <c r="VCP1" s="314"/>
      <c r="VCQ1" s="314"/>
      <c r="VCR1" s="314"/>
      <c r="VCS1" s="314"/>
      <c r="VCT1" s="314"/>
      <c r="VCU1" s="314"/>
      <c r="VCV1" s="314"/>
      <c r="VCW1" s="314"/>
      <c r="VCX1" s="314"/>
      <c r="VCY1" s="314"/>
      <c r="VCZ1" s="314"/>
      <c r="VDA1" s="314"/>
      <c r="VDB1" s="314"/>
      <c r="VDC1" s="314"/>
      <c r="VDD1" s="314"/>
      <c r="VDE1" s="314"/>
      <c r="VDF1" s="314"/>
      <c r="VDG1" s="314"/>
      <c r="VDH1" s="314"/>
      <c r="VDI1" s="314"/>
      <c r="VDJ1" s="314"/>
      <c r="VDK1" s="314"/>
      <c r="VDL1" s="314"/>
      <c r="VDM1" s="314"/>
      <c r="VDN1" s="314"/>
      <c r="VDO1" s="314"/>
      <c r="VDP1" s="314"/>
      <c r="VDQ1" s="314"/>
      <c r="VDR1" s="314"/>
      <c r="VDS1" s="314"/>
      <c r="VDT1" s="314"/>
      <c r="VDU1" s="314"/>
      <c r="VDV1" s="314"/>
      <c r="VDW1" s="314"/>
      <c r="VDX1" s="314"/>
      <c r="VDY1" s="314"/>
      <c r="VDZ1" s="314"/>
      <c r="VEA1" s="314"/>
      <c r="VEB1" s="314"/>
      <c r="VEC1" s="314"/>
      <c r="VED1" s="314"/>
      <c r="VEE1" s="314"/>
      <c r="VEF1" s="314"/>
      <c r="VEG1" s="314"/>
      <c r="VEH1" s="314"/>
      <c r="VEI1" s="314"/>
      <c r="VEJ1" s="314"/>
      <c r="VEK1" s="314"/>
      <c r="VEL1" s="314"/>
      <c r="VEM1" s="314"/>
      <c r="VEN1" s="314"/>
      <c r="VEO1" s="314"/>
      <c r="VEP1" s="314"/>
      <c r="VEQ1" s="314"/>
      <c r="VER1" s="314"/>
      <c r="VES1" s="314"/>
      <c r="VET1" s="314"/>
      <c r="VEU1" s="314"/>
      <c r="VEV1" s="314"/>
      <c r="VEW1" s="314"/>
      <c r="VEX1" s="314"/>
      <c r="VEY1" s="314"/>
      <c r="VEZ1" s="314"/>
      <c r="VFA1" s="314"/>
      <c r="VFB1" s="314"/>
      <c r="VFC1" s="314"/>
      <c r="VFD1" s="314"/>
      <c r="VFE1" s="314"/>
      <c r="VFF1" s="314"/>
      <c r="VFG1" s="314"/>
      <c r="VFH1" s="314"/>
      <c r="VFI1" s="314"/>
      <c r="VFJ1" s="314"/>
      <c r="VFK1" s="314"/>
      <c r="VFL1" s="314"/>
      <c r="VFM1" s="314"/>
      <c r="VFN1" s="314"/>
      <c r="VFO1" s="314"/>
      <c r="VFP1" s="314"/>
      <c r="VFQ1" s="314"/>
      <c r="VFR1" s="314"/>
      <c r="VFS1" s="314"/>
      <c r="VFT1" s="314"/>
      <c r="VFU1" s="314"/>
      <c r="VFV1" s="314"/>
      <c r="VFW1" s="314"/>
      <c r="VFX1" s="314"/>
      <c r="VFY1" s="314"/>
      <c r="VFZ1" s="314"/>
      <c r="VGA1" s="314"/>
      <c r="VGB1" s="314"/>
      <c r="VGC1" s="314"/>
      <c r="VGD1" s="314"/>
      <c r="VGE1" s="314"/>
      <c r="VGF1" s="314"/>
      <c r="VGG1" s="314"/>
      <c r="VGH1" s="314"/>
      <c r="VGI1" s="314"/>
      <c r="VGJ1" s="314"/>
      <c r="VGK1" s="314"/>
      <c r="VGL1" s="314"/>
      <c r="VGM1" s="314"/>
      <c r="VGN1" s="314"/>
      <c r="VGO1" s="314"/>
      <c r="VGP1" s="314"/>
      <c r="VGQ1" s="314"/>
      <c r="VGR1" s="314"/>
      <c r="VGS1" s="314"/>
      <c r="VGT1" s="314"/>
      <c r="VGU1" s="314"/>
      <c r="VGV1" s="314"/>
      <c r="VGW1" s="314"/>
      <c r="VGX1" s="314"/>
      <c r="VGY1" s="314"/>
      <c r="VGZ1" s="314"/>
      <c r="VHA1" s="314"/>
      <c r="VHB1" s="314"/>
      <c r="VHC1" s="314"/>
      <c r="VHD1" s="314"/>
      <c r="VHE1" s="314"/>
      <c r="VHF1" s="314"/>
      <c r="VHG1" s="314"/>
      <c r="VHH1" s="314"/>
      <c r="VHI1" s="314"/>
      <c r="VHJ1" s="314"/>
      <c r="VHK1" s="314"/>
      <c r="VHL1" s="314"/>
      <c r="VHM1" s="314"/>
      <c r="VHN1" s="314"/>
      <c r="VHO1" s="314"/>
      <c r="VHP1" s="314"/>
      <c r="VHQ1" s="314"/>
      <c r="VHR1" s="314"/>
      <c r="VHS1" s="314"/>
      <c r="VHT1" s="314"/>
      <c r="VHU1" s="314"/>
      <c r="VHV1" s="314"/>
      <c r="VHW1" s="314"/>
      <c r="VHX1" s="314"/>
      <c r="VHY1" s="314"/>
      <c r="VHZ1" s="314"/>
      <c r="VIA1" s="314"/>
      <c r="VIB1" s="314"/>
      <c r="VIC1" s="314"/>
      <c r="VID1" s="314"/>
      <c r="VIE1" s="314"/>
      <c r="VIF1" s="314"/>
      <c r="VIG1" s="314"/>
      <c r="VIH1" s="314"/>
      <c r="VII1" s="314"/>
      <c r="VIJ1" s="314"/>
      <c r="VIK1" s="314"/>
      <c r="VIL1" s="314"/>
      <c r="VIM1" s="314"/>
      <c r="VIN1" s="314"/>
      <c r="VIO1" s="314"/>
      <c r="VIP1" s="314"/>
      <c r="VIQ1" s="314"/>
      <c r="VIR1" s="314"/>
      <c r="VIS1" s="314"/>
      <c r="VIT1" s="314"/>
      <c r="VIU1" s="314"/>
      <c r="VIV1" s="314"/>
      <c r="VIW1" s="314"/>
      <c r="VIX1" s="314"/>
      <c r="VIY1" s="314"/>
      <c r="VIZ1" s="314"/>
      <c r="VJA1" s="314"/>
      <c r="VJB1" s="314"/>
      <c r="VJC1" s="314"/>
      <c r="VJD1" s="314"/>
      <c r="VJE1" s="314"/>
      <c r="VJF1" s="314"/>
      <c r="VJG1" s="314"/>
      <c r="VJH1" s="314"/>
      <c r="VJI1" s="314"/>
      <c r="VJJ1" s="314"/>
      <c r="VJK1" s="314"/>
      <c r="VJL1" s="314"/>
      <c r="VJM1" s="314"/>
      <c r="VJN1" s="314"/>
      <c r="VJO1" s="314"/>
      <c r="VJP1" s="314"/>
      <c r="VJQ1" s="314"/>
      <c r="VJR1" s="314"/>
      <c r="VJS1" s="314"/>
      <c r="VJT1" s="314"/>
      <c r="VJU1" s="314"/>
      <c r="VJV1" s="314"/>
      <c r="VJW1" s="314"/>
      <c r="VJX1" s="314"/>
      <c r="VJY1" s="314"/>
      <c r="VJZ1" s="314"/>
      <c r="VKA1" s="314"/>
      <c r="VKB1" s="314"/>
      <c r="VKC1" s="314"/>
      <c r="VKD1" s="314"/>
      <c r="VKE1" s="314"/>
      <c r="VKF1" s="314"/>
      <c r="VKG1" s="314"/>
      <c r="VKH1" s="314"/>
      <c r="VKI1" s="314"/>
      <c r="VKJ1" s="314"/>
      <c r="VKK1" s="314"/>
      <c r="VKL1" s="314"/>
      <c r="VKM1" s="314"/>
      <c r="VKN1" s="314"/>
      <c r="VKO1" s="314"/>
      <c r="VKP1" s="314"/>
      <c r="VKQ1" s="314"/>
      <c r="VKR1" s="314"/>
      <c r="VKS1" s="314"/>
      <c r="VKT1" s="314"/>
      <c r="VKU1" s="314"/>
      <c r="VKV1" s="314"/>
      <c r="VKW1" s="314"/>
      <c r="VKX1" s="314"/>
      <c r="VKY1" s="314"/>
      <c r="VKZ1" s="314"/>
      <c r="VLA1" s="314"/>
      <c r="VLB1" s="314"/>
      <c r="VLC1" s="314"/>
      <c r="VLD1" s="314"/>
      <c r="VLE1" s="314"/>
      <c r="VLF1" s="314"/>
      <c r="VLG1" s="314"/>
      <c r="VLH1" s="314"/>
      <c r="VLI1" s="314"/>
      <c r="VLJ1" s="314"/>
      <c r="VLK1" s="314"/>
      <c r="VLL1" s="314"/>
      <c r="VLM1" s="314"/>
      <c r="VLN1" s="314"/>
      <c r="VLO1" s="314"/>
      <c r="VLP1" s="314"/>
      <c r="VLQ1" s="314"/>
      <c r="VLR1" s="314"/>
      <c r="VLS1" s="314"/>
      <c r="VLT1" s="314"/>
      <c r="VLU1" s="314"/>
      <c r="VLV1" s="314"/>
      <c r="VLW1" s="314"/>
      <c r="VLX1" s="314"/>
      <c r="VLY1" s="314"/>
      <c r="VLZ1" s="314"/>
      <c r="VMA1" s="314"/>
      <c r="VMB1" s="314"/>
      <c r="VMC1" s="314"/>
      <c r="VMD1" s="314"/>
      <c r="VME1" s="314"/>
      <c r="VMF1" s="314"/>
      <c r="VMG1" s="314"/>
      <c r="VMH1" s="314"/>
      <c r="VMI1" s="314"/>
      <c r="VMJ1" s="314"/>
      <c r="VMK1" s="314"/>
      <c r="VML1" s="314"/>
      <c r="VMM1" s="314"/>
      <c r="VMN1" s="314"/>
      <c r="VMO1" s="314"/>
      <c r="VMP1" s="314"/>
      <c r="VMQ1" s="314"/>
      <c r="VMR1" s="314"/>
      <c r="VMS1" s="314"/>
      <c r="VMT1" s="314"/>
      <c r="VMU1" s="314"/>
      <c r="VMV1" s="314"/>
      <c r="VMW1" s="314"/>
      <c r="VMX1" s="314"/>
      <c r="VMY1" s="314"/>
      <c r="VMZ1" s="314"/>
      <c r="VNA1" s="314"/>
      <c r="VNB1" s="314"/>
      <c r="VNC1" s="314"/>
      <c r="VND1" s="314"/>
      <c r="VNE1" s="314"/>
      <c r="VNF1" s="314"/>
      <c r="VNG1" s="314"/>
      <c r="VNH1" s="314"/>
      <c r="VNI1" s="314"/>
      <c r="VNJ1" s="314"/>
      <c r="VNK1" s="314"/>
      <c r="VNL1" s="314"/>
      <c r="VNM1" s="314"/>
      <c r="VNN1" s="314"/>
      <c r="VNO1" s="314"/>
      <c r="VNP1" s="314"/>
      <c r="VNQ1" s="314"/>
      <c r="VNR1" s="314"/>
      <c r="VNS1" s="314"/>
      <c r="VNT1" s="314"/>
      <c r="VNU1" s="314"/>
      <c r="VNV1" s="314"/>
      <c r="VNW1" s="314"/>
      <c r="VNX1" s="314"/>
      <c r="VNY1" s="314"/>
      <c r="VNZ1" s="314"/>
      <c r="VOA1" s="314"/>
      <c r="VOB1" s="314"/>
      <c r="VOC1" s="314"/>
      <c r="VOD1" s="314"/>
      <c r="VOE1" s="314"/>
      <c r="VOF1" s="314"/>
      <c r="VOG1" s="314"/>
      <c r="VOH1" s="314"/>
      <c r="VOI1" s="314"/>
      <c r="VOJ1" s="314"/>
      <c r="VOK1" s="314"/>
      <c r="VOL1" s="314"/>
      <c r="VOM1" s="314"/>
      <c r="VON1" s="314"/>
      <c r="VOO1" s="314"/>
      <c r="VOP1" s="314"/>
      <c r="VOQ1" s="314"/>
      <c r="VOR1" s="314"/>
      <c r="VOS1" s="314"/>
      <c r="VOT1" s="314"/>
      <c r="VOU1" s="314"/>
      <c r="VOV1" s="314"/>
      <c r="VOW1" s="314"/>
      <c r="VOX1" s="314"/>
      <c r="VOY1" s="314"/>
      <c r="VOZ1" s="314"/>
      <c r="VPA1" s="314"/>
      <c r="VPB1" s="314"/>
      <c r="VPC1" s="314"/>
      <c r="VPD1" s="314"/>
      <c r="VPE1" s="314"/>
      <c r="VPF1" s="314"/>
      <c r="VPG1" s="314"/>
      <c r="VPH1" s="314"/>
      <c r="VPI1" s="314"/>
      <c r="VPJ1" s="314"/>
      <c r="VPK1" s="314"/>
      <c r="VPL1" s="314"/>
      <c r="VPM1" s="314"/>
      <c r="VPN1" s="314"/>
      <c r="VPO1" s="314"/>
      <c r="VPP1" s="314"/>
      <c r="VPQ1" s="314"/>
      <c r="VPR1" s="314"/>
      <c r="VPS1" s="314"/>
      <c r="VPT1" s="314"/>
      <c r="VPU1" s="314"/>
      <c r="VPV1" s="314"/>
      <c r="VPW1" s="314"/>
      <c r="VPX1" s="314"/>
      <c r="VPY1" s="314"/>
      <c r="VPZ1" s="314"/>
      <c r="VQA1" s="314"/>
      <c r="VQB1" s="314"/>
      <c r="VQC1" s="314"/>
      <c r="VQD1" s="314"/>
      <c r="VQE1" s="314"/>
      <c r="VQF1" s="314"/>
      <c r="VQG1" s="314"/>
      <c r="VQH1" s="314"/>
      <c r="VQI1" s="314"/>
      <c r="VQJ1" s="314"/>
      <c r="VQK1" s="314"/>
      <c r="VQL1" s="314"/>
      <c r="VQM1" s="314"/>
      <c r="VQN1" s="314"/>
      <c r="VQO1" s="314"/>
      <c r="VQP1" s="314"/>
      <c r="VQQ1" s="314"/>
      <c r="VQR1" s="314"/>
      <c r="VQS1" s="314"/>
      <c r="VQT1" s="314"/>
      <c r="VQU1" s="314"/>
      <c r="VQV1" s="314"/>
      <c r="VQW1" s="314"/>
      <c r="VQX1" s="314"/>
      <c r="VQY1" s="314"/>
      <c r="VQZ1" s="314"/>
      <c r="VRA1" s="314"/>
      <c r="VRB1" s="314"/>
      <c r="VRC1" s="314"/>
      <c r="VRD1" s="314"/>
      <c r="VRE1" s="314"/>
      <c r="VRF1" s="314"/>
      <c r="VRG1" s="314"/>
      <c r="VRH1" s="314"/>
      <c r="VRI1" s="314"/>
      <c r="VRJ1" s="314"/>
      <c r="VRK1" s="314"/>
      <c r="VRL1" s="314"/>
      <c r="VRM1" s="314"/>
      <c r="VRN1" s="314"/>
      <c r="VRO1" s="314"/>
      <c r="VRP1" s="314"/>
      <c r="VRQ1" s="314"/>
      <c r="VRR1" s="314"/>
      <c r="VRS1" s="314"/>
      <c r="VRT1" s="314"/>
      <c r="VRU1" s="314"/>
      <c r="VRV1" s="314"/>
      <c r="VRW1" s="314"/>
      <c r="VRX1" s="314"/>
      <c r="VRY1" s="314"/>
      <c r="VRZ1" s="314"/>
      <c r="VSA1" s="314"/>
      <c r="VSB1" s="314"/>
      <c r="VSC1" s="314"/>
      <c r="VSD1" s="314"/>
      <c r="VSE1" s="314"/>
      <c r="VSF1" s="314"/>
      <c r="VSG1" s="314"/>
      <c r="VSH1" s="314"/>
      <c r="VSI1" s="314"/>
      <c r="VSJ1" s="314"/>
      <c r="VSK1" s="314"/>
      <c r="VSL1" s="314"/>
      <c r="VSM1" s="314"/>
      <c r="VSN1" s="314"/>
      <c r="VSO1" s="314"/>
      <c r="VSP1" s="314"/>
      <c r="VSQ1" s="314"/>
      <c r="VSR1" s="314"/>
      <c r="VSS1" s="314"/>
      <c r="VST1" s="314"/>
      <c r="VSU1" s="314"/>
      <c r="VSV1" s="314"/>
      <c r="VSW1" s="314"/>
      <c r="VSX1" s="314"/>
      <c r="VSY1" s="314"/>
      <c r="VSZ1" s="314"/>
      <c r="VTA1" s="314"/>
      <c r="VTB1" s="314"/>
      <c r="VTC1" s="314"/>
      <c r="VTD1" s="314"/>
      <c r="VTE1" s="314"/>
      <c r="VTF1" s="314"/>
      <c r="VTG1" s="314"/>
      <c r="VTH1" s="314"/>
      <c r="VTI1" s="314"/>
      <c r="VTJ1" s="314"/>
      <c r="VTK1" s="314"/>
      <c r="VTL1" s="314"/>
      <c r="VTM1" s="314"/>
      <c r="VTN1" s="314"/>
      <c r="VTO1" s="314"/>
      <c r="VTP1" s="314"/>
      <c r="VTQ1" s="314"/>
      <c r="VTR1" s="314"/>
      <c r="VTS1" s="314"/>
      <c r="VTT1" s="314"/>
      <c r="VTU1" s="314"/>
      <c r="VTV1" s="314"/>
      <c r="VTW1" s="314"/>
      <c r="VTX1" s="314"/>
      <c r="VTY1" s="314"/>
      <c r="VTZ1" s="314"/>
      <c r="VUA1" s="314"/>
      <c r="VUB1" s="314"/>
      <c r="VUC1" s="314"/>
      <c r="VUD1" s="314"/>
      <c r="VUE1" s="314"/>
      <c r="VUF1" s="314"/>
      <c r="VUG1" s="314"/>
      <c r="VUH1" s="314"/>
      <c r="VUI1" s="314"/>
      <c r="VUJ1" s="314"/>
      <c r="VUK1" s="314"/>
      <c r="VUL1" s="314"/>
      <c r="VUM1" s="314"/>
      <c r="VUN1" s="314"/>
      <c r="VUO1" s="314"/>
      <c r="VUP1" s="314"/>
      <c r="VUQ1" s="314"/>
      <c r="VUR1" s="314"/>
      <c r="VUS1" s="314"/>
      <c r="VUT1" s="314"/>
      <c r="VUU1" s="314"/>
      <c r="VUV1" s="314"/>
      <c r="VUW1" s="314"/>
      <c r="VUX1" s="314"/>
      <c r="VUY1" s="314"/>
      <c r="VUZ1" s="314"/>
      <c r="VVA1" s="314"/>
      <c r="VVB1" s="314"/>
      <c r="VVC1" s="314"/>
      <c r="VVD1" s="314"/>
      <c r="VVE1" s="314"/>
      <c r="VVF1" s="314"/>
      <c r="VVG1" s="314"/>
      <c r="VVH1" s="314"/>
      <c r="VVI1" s="314"/>
      <c r="VVJ1" s="314"/>
      <c r="VVK1" s="314"/>
      <c r="VVL1" s="314"/>
      <c r="VVM1" s="314"/>
      <c r="VVN1" s="314"/>
      <c r="VVO1" s="314"/>
      <c r="VVP1" s="314"/>
      <c r="VVQ1" s="314"/>
      <c r="VVR1" s="314"/>
      <c r="VVS1" s="314"/>
      <c r="VVT1" s="314"/>
      <c r="VVU1" s="314"/>
      <c r="VVV1" s="314"/>
      <c r="VVW1" s="314"/>
      <c r="VVX1" s="314"/>
      <c r="VVY1" s="314"/>
      <c r="VVZ1" s="314"/>
      <c r="VWA1" s="314"/>
      <c r="VWB1" s="314"/>
      <c r="VWC1" s="314"/>
      <c r="VWD1" s="314"/>
      <c r="VWE1" s="314"/>
      <c r="VWF1" s="314"/>
      <c r="VWG1" s="314"/>
      <c r="VWH1" s="314"/>
      <c r="VWI1" s="314"/>
      <c r="VWJ1" s="314"/>
      <c r="VWK1" s="314"/>
      <c r="VWL1" s="314"/>
      <c r="VWM1" s="314"/>
      <c r="VWN1" s="314"/>
      <c r="VWO1" s="314"/>
      <c r="VWP1" s="314"/>
      <c r="VWQ1" s="314"/>
      <c r="VWR1" s="314"/>
      <c r="VWS1" s="314"/>
      <c r="VWT1" s="314"/>
      <c r="VWU1" s="314"/>
      <c r="VWV1" s="314"/>
      <c r="VWW1" s="314"/>
      <c r="VWX1" s="314"/>
      <c r="VWY1" s="314"/>
      <c r="VWZ1" s="314"/>
      <c r="VXA1" s="314"/>
      <c r="VXB1" s="314"/>
      <c r="VXC1" s="314"/>
      <c r="VXD1" s="314"/>
      <c r="VXE1" s="314"/>
      <c r="VXF1" s="314"/>
      <c r="VXG1" s="314"/>
      <c r="VXH1" s="314"/>
      <c r="VXI1" s="314"/>
      <c r="VXJ1" s="314"/>
      <c r="VXK1" s="314"/>
      <c r="VXL1" s="314"/>
      <c r="VXM1" s="314"/>
      <c r="VXN1" s="314"/>
      <c r="VXO1" s="314"/>
      <c r="VXP1" s="314"/>
      <c r="VXQ1" s="314"/>
      <c r="VXR1" s="314"/>
      <c r="VXS1" s="314"/>
      <c r="VXT1" s="314"/>
      <c r="VXU1" s="314"/>
      <c r="VXV1" s="314"/>
      <c r="VXW1" s="314"/>
      <c r="VXX1" s="314"/>
      <c r="VXY1" s="314"/>
      <c r="VXZ1" s="314"/>
      <c r="VYA1" s="314"/>
      <c r="VYB1" s="314"/>
      <c r="VYC1" s="314"/>
      <c r="VYD1" s="314"/>
      <c r="VYE1" s="314"/>
      <c r="VYF1" s="314"/>
      <c r="VYG1" s="314"/>
      <c r="VYH1" s="314"/>
      <c r="VYI1" s="314"/>
      <c r="VYJ1" s="314"/>
      <c r="VYK1" s="314"/>
      <c r="VYL1" s="314"/>
      <c r="VYM1" s="314"/>
      <c r="VYN1" s="314"/>
      <c r="VYO1" s="314"/>
      <c r="VYP1" s="314"/>
      <c r="VYQ1" s="314"/>
      <c r="VYR1" s="314"/>
      <c r="VYS1" s="314"/>
      <c r="VYT1" s="314"/>
      <c r="VYU1" s="314"/>
      <c r="VYV1" s="314"/>
      <c r="VYW1" s="314"/>
      <c r="VYX1" s="314"/>
      <c r="VYY1" s="314"/>
      <c r="VYZ1" s="314"/>
      <c r="VZA1" s="314"/>
      <c r="VZB1" s="314"/>
      <c r="VZC1" s="314"/>
      <c r="VZD1" s="314"/>
      <c r="VZE1" s="314"/>
      <c r="VZF1" s="314"/>
      <c r="VZG1" s="314"/>
      <c r="VZH1" s="314"/>
      <c r="VZI1" s="314"/>
      <c r="VZJ1" s="314"/>
      <c r="VZK1" s="314"/>
      <c r="VZL1" s="314"/>
      <c r="VZM1" s="314"/>
      <c r="VZN1" s="314"/>
      <c r="VZO1" s="314"/>
      <c r="VZP1" s="314"/>
      <c r="VZQ1" s="314"/>
      <c r="VZR1" s="314"/>
      <c r="VZS1" s="314"/>
      <c r="VZT1" s="314"/>
      <c r="VZU1" s="314"/>
      <c r="VZV1" s="314"/>
      <c r="VZW1" s="314"/>
      <c r="VZX1" s="314"/>
      <c r="VZY1" s="314"/>
      <c r="VZZ1" s="314"/>
      <c r="WAA1" s="314"/>
      <c r="WAB1" s="314"/>
      <c r="WAC1" s="314"/>
      <c r="WAD1" s="314"/>
      <c r="WAE1" s="314"/>
      <c r="WAF1" s="314"/>
      <c r="WAG1" s="314"/>
      <c r="WAH1" s="314"/>
      <c r="WAI1" s="314"/>
      <c r="WAJ1" s="314"/>
      <c r="WAK1" s="314"/>
      <c r="WAL1" s="314"/>
      <c r="WAM1" s="314"/>
      <c r="WAN1" s="314"/>
      <c r="WAO1" s="314"/>
      <c r="WAP1" s="314"/>
      <c r="WAQ1" s="314"/>
      <c r="WAR1" s="314"/>
      <c r="WAS1" s="314"/>
      <c r="WAT1" s="314"/>
      <c r="WAU1" s="314"/>
      <c r="WAV1" s="314"/>
      <c r="WAW1" s="314"/>
      <c r="WAX1" s="314"/>
      <c r="WAY1" s="314"/>
      <c r="WAZ1" s="314"/>
      <c r="WBA1" s="314"/>
      <c r="WBB1" s="314"/>
      <c r="WBC1" s="314"/>
      <c r="WBD1" s="314"/>
      <c r="WBE1" s="314"/>
      <c r="WBF1" s="314"/>
      <c r="WBG1" s="314"/>
      <c r="WBH1" s="314"/>
      <c r="WBI1" s="314"/>
      <c r="WBJ1" s="314"/>
      <c r="WBK1" s="314"/>
      <c r="WBL1" s="314"/>
      <c r="WBM1" s="314"/>
      <c r="WBN1" s="314"/>
      <c r="WBO1" s="314"/>
      <c r="WBP1" s="314"/>
      <c r="WBQ1" s="314"/>
      <c r="WBR1" s="314"/>
      <c r="WBS1" s="314"/>
      <c r="WBT1" s="314"/>
      <c r="WBU1" s="314"/>
      <c r="WBV1" s="314"/>
      <c r="WBW1" s="314"/>
      <c r="WBX1" s="314"/>
      <c r="WBY1" s="314"/>
      <c r="WBZ1" s="314"/>
      <c r="WCA1" s="314"/>
      <c r="WCB1" s="314"/>
      <c r="WCC1" s="314"/>
      <c r="WCD1" s="314"/>
      <c r="WCE1" s="314"/>
      <c r="WCF1" s="314"/>
      <c r="WCG1" s="314"/>
      <c r="WCH1" s="314"/>
      <c r="WCI1" s="314"/>
      <c r="WCJ1" s="314"/>
      <c r="WCK1" s="314"/>
      <c r="WCL1" s="314"/>
      <c r="WCM1" s="314"/>
      <c r="WCN1" s="314"/>
      <c r="WCO1" s="314"/>
      <c r="WCP1" s="314"/>
      <c r="WCQ1" s="314"/>
      <c r="WCR1" s="314"/>
      <c r="WCS1" s="314"/>
      <c r="WCT1" s="314"/>
      <c r="WCU1" s="314"/>
      <c r="WCV1" s="314"/>
      <c r="WCW1" s="314"/>
      <c r="WCX1" s="314"/>
      <c r="WCY1" s="314"/>
      <c r="WCZ1" s="314"/>
      <c r="WDA1" s="314"/>
      <c r="WDB1" s="314"/>
      <c r="WDC1" s="314"/>
      <c r="WDD1" s="314"/>
      <c r="WDE1" s="314"/>
      <c r="WDF1" s="314"/>
      <c r="WDG1" s="314"/>
      <c r="WDH1" s="314"/>
      <c r="WDI1" s="314"/>
      <c r="WDJ1" s="314"/>
      <c r="WDK1" s="314"/>
      <c r="WDL1" s="314"/>
      <c r="WDM1" s="314"/>
      <c r="WDN1" s="314"/>
      <c r="WDO1" s="314"/>
      <c r="WDP1" s="314"/>
      <c r="WDQ1" s="314"/>
      <c r="WDR1" s="314"/>
      <c r="WDS1" s="314"/>
      <c r="WDT1" s="314"/>
      <c r="WDU1" s="314"/>
      <c r="WDV1" s="314"/>
      <c r="WDW1" s="314"/>
      <c r="WDX1" s="314"/>
      <c r="WDY1" s="314"/>
      <c r="WDZ1" s="314"/>
      <c r="WEA1" s="314"/>
      <c r="WEB1" s="314"/>
      <c r="WEC1" s="314"/>
      <c r="WED1" s="314"/>
      <c r="WEE1" s="314"/>
      <c r="WEF1" s="314"/>
      <c r="WEG1" s="314"/>
      <c r="WEH1" s="314"/>
      <c r="WEI1" s="314"/>
      <c r="WEJ1" s="314"/>
      <c r="WEK1" s="314"/>
      <c r="WEL1" s="314"/>
      <c r="WEM1" s="314"/>
      <c r="WEN1" s="314"/>
      <c r="WEO1" s="314"/>
      <c r="WEP1" s="314"/>
      <c r="WEQ1" s="314"/>
      <c r="WER1" s="314"/>
      <c r="WES1" s="314"/>
      <c r="WET1" s="314"/>
      <c r="WEU1" s="314"/>
      <c r="WEV1" s="314"/>
      <c r="WEW1" s="314"/>
      <c r="WEX1" s="314"/>
      <c r="WEY1" s="314"/>
      <c r="WEZ1" s="314"/>
      <c r="WFA1" s="314"/>
      <c r="WFB1" s="314"/>
      <c r="WFC1" s="314"/>
      <c r="WFD1" s="314"/>
      <c r="WFE1" s="314"/>
      <c r="WFF1" s="314"/>
      <c r="WFG1" s="314"/>
      <c r="WFH1" s="314"/>
      <c r="WFI1" s="314"/>
      <c r="WFJ1" s="314"/>
      <c r="WFK1" s="314"/>
      <c r="WFL1" s="314"/>
      <c r="WFM1" s="314"/>
      <c r="WFN1" s="314"/>
      <c r="WFO1" s="314"/>
      <c r="WFP1" s="314"/>
      <c r="WFQ1" s="314"/>
      <c r="WFR1" s="314"/>
      <c r="WFS1" s="314"/>
      <c r="WFT1" s="314"/>
      <c r="WFU1" s="314"/>
      <c r="WFV1" s="314"/>
      <c r="WFW1" s="314"/>
      <c r="WFX1" s="314"/>
      <c r="WFY1" s="314"/>
      <c r="WFZ1" s="314"/>
      <c r="WGA1" s="314"/>
      <c r="WGB1" s="314"/>
      <c r="WGC1" s="314"/>
      <c r="WGD1" s="314"/>
      <c r="WGE1" s="314"/>
      <c r="WGF1" s="314"/>
      <c r="WGG1" s="314"/>
      <c r="WGH1" s="314"/>
      <c r="WGI1" s="314"/>
      <c r="WGJ1" s="314"/>
      <c r="WGK1" s="314"/>
      <c r="WGL1" s="314"/>
      <c r="WGM1" s="314"/>
      <c r="WGN1" s="314"/>
      <c r="WGO1" s="314"/>
      <c r="WGP1" s="314"/>
      <c r="WGQ1" s="314"/>
      <c r="WGR1" s="314"/>
      <c r="WGS1" s="314"/>
      <c r="WGT1" s="314"/>
      <c r="WGU1" s="314"/>
      <c r="WGV1" s="314"/>
      <c r="WGW1" s="314"/>
      <c r="WGX1" s="314"/>
      <c r="WGY1" s="314"/>
      <c r="WGZ1" s="314"/>
      <c r="WHA1" s="314"/>
      <c r="WHB1" s="314"/>
      <c r="WHC1" s="314"/>
      <c r="WHD1" s="314"/>
      <c r="WHE1" s="314"/>
      <c r="WHF1" s="314"/>
      <c r="WHG1" s="314"/>
      <c r="WHH1" s="314"/>
      <c r="WHI1" s="314"/>
      <c r="WHJ1" s="314"/>
      <c r="WHK1" s="314"/>
      <c r="WHL1" s="314"/>
      <c r="WHM1" s="314"/>
      <c r="WHN1" s="314"/>
      <c r="WHO1" s="314"/>
      <c r="WHP1" s="314"/>
      <c r="WHQ1" s="314"/>
      <c r="WHR1" s="314"/>
      <c r="WHS1" s="314"/>
      <c r="WHT1" s="314"/>
      <c r="WHU1" s="314"/>
      <c r="WHV1" s="314"/>
      <c r="WHW1" s="314"/>
      <c r="WHX1" s="314"/>
      <c r="WHY1" s="314"/>
      <c r="WHZ1" s="314"/>
      <c r="WIA1" s="314"/>
      <c r="WIB1" s="314"/>
      <c r="WIC1" s="314"/>
      <c r="WID1" s="314"/>
      <c r="WIE1" s="314"/>
      <c r="WIF1" s="314"/>
      <c r="WIG1" s="314"/>
      <c r="WIH1" s="314"/>
      <c r="WII1" s="314"/>
      <c r="WIJ1" s="314"/>
      <c r="WIK1" s="314"/>
      <c r="WIL1" s="314"/>
      <c r="WIM1" s="314"/>
      <c r="WIN1" s="314"/>
      <c r="WIO1" s="314"/>
      <c r="WIP1" s="314"/>
      <c r="WIQ1" s="314"/>
      <c r="WIR1" s="314"/>
      <c r="WIS1" s="314"/>
      <c r="WIT1" s="314"/>
      <c r="WIU1" s="314"/>
      <c r="WIV1" s="314"/>
      <c r="WIW1" s="314"/>
      <c r="WIX1" s="314"/>
      <c r="WIY1" s="314"/>
      <c r="WIZ1" s="314"/>
      <c r="WJA1" s="314"/>
      <c r="WJB1" s="314"/>
      <c r="WJC1" s="314"/>
      <c r="WJD1" s="314"/>
      <c r="WJE1" s="314"/>
      <c r="WJF1" s="314"/>
      <c r="WJG1" s="314"/>
      <c r="WJH1" s="314"/>
      <c r="WJI1" s="314"/>
      <c r="WJJ1" s="314"/>
      <c r="WJK1" s="314"/>
      <c r="WJL1" s="314"/>
      <c r="WJM1" s="314"/>
      <c r="WJN1" s="314"/>
      <c r="WJO1" s="314"/>
      <c r="WJP1" s="314"/>
      <c r="WJQ1" s="314"/>
      <c r="WJR1" s="314"/>
      <c r="WJS1" s="314"/>
      <c r="WJT1" s="314"/>
      <c r="WJU1" s="314"/>
      <c r="WJV1" s="314"/>
      <c r="WJW1" s="314"/>
      <c r="WJX1" s="314"/>
      <c r="WJY1" s="314"/>
      <c r="WJZ1" s="314"/>
      <c r="WKA1" s="314"/>
      <c r="WKB1" s="314"/>
      <c r="WKC1" s="314"/>
      <c r="WKD1" s="314"/>
      <c r="WKE1" s="314"/>
      <c r="WKF1" s="314"/>
      <c r="WKG1" s="314"/>
      <c r="WKH1" s="314"/>
      <c r="WKI1" s="314"/>
      <c r="WKJ1" s="314"/>
      <c r="WKK1" s="314"/>
      <c r="WKL1" s="314"/>
      <c r="WKM1" s="314"/>
      <c r="WKN1" s="314"/>
      <c r="WKO1" s="314"/>
      <c r="WKP1" s="314"/>
      <c r="WKQ1" s="314"/>
      <c r="WKR1" s="314"/>
      <c r="WKS1" s="314"/>
      <c r="WKT1" s="314"/>
      <c r="WKU1" s="314"/>
      <c r="WKV1" s="314"/>
      <c r="WKW1" s="314"/>
      <c r="WKX1" s="314"/>
      <c r="WKY1" s="314"/>
      <c r="WKZ1" s="314"/>
      <c r="WLA1" s="314"/>
      <c r="WLB1" s="314"/>
      <c r="WLC1" s="314"/>
      <c r="WLD1" s="314"/>
      <c r="WLE1" s="314"/>
      <c r="WLF1" s="314"/>
      <c r="WLG1" s="314"/>
      <c r="WLH1" s="314"/>
      <c r="WLI1" s="314"/>
      <c r="WLJ1" s="314"/>
      <c r="WLK1" s="314"/>
      <c r="WLL1" s="314"/>
      <c r="WLM1" s="314"/>
      <c r="WLN1" s="314"/>
      <c r="WLO1" s="314"/>
      <c r="WLP1" s="314"/>
      <c r="WLQ1" s="314"/>
      <c r="WLR1" s="314"/>
      <c r="WLS1" s="314"/>
      <c r="WLT1" s="314"/>
      <c r="WLU1" s="314"/>
      <c r="WLV1" s="314"/>
      <c r="WLW1" s="314"/>
      <c r="WLX1" s="314"/>
      <c r="WLY1" s="314"/>
      <c r="WLZ1" s="314"/>
      <c r="WMA1" s="314"/>
      <c r="WMB1" s="314"/>
      <c r="WMC1" s="314"/>
      <c r="WMD1" s="314"/>
      <c r="WME1" s="314"/>
      <c r="WMF1" s="314"/>
      <c r="WMG1" s="314"/>
      <c r="WMH1" s="314"/>
      <c r="WMI1" s="314"/>
      <c r="WMJ1" s="314"/>
      <c r="WMK1" s="314"/>
      <c r="WML1" s="314"/>
      <c r="WMM1" s="314"/>
      <c r="WMN1" s="314"/>
      <c r="WMO1" s="314"/>
      <c r="WMP1" s="314"/>
      <c r="WMQ1" s="314"/>
      <c r="WMR1" s="314"/>
      <c r="WMS1" s="314"/>
      <c r="WMT1" s="314"/>
      <c r="WMU1" s="314"/>
      <c r="WMV1" s="314"/>
      <c r="WMW1" s="314"/>
      <c r="WMX1" s="314"/>
      <c r="WMY1" s="314"/>
      <c r="WMZ1" s="314"/>
      <c r="WNA1" s="314"/>
      <c r="WNB1" s="314"/>
      <c r="WNC1" s="314"/>
      <c r="WND1" s="314"/>
      <c r="WNE1" s="314"/>
      <c r="WNF1" s="314"/>
      <c r="WNG1" s="314"/>
      <c r="WNH1" s="314"/>
      <c r="WNI1" s="314"/>
      <c r="WNJ1" s="314"/>
      <c r="WNK1" s="314"/>
      <c r="WNL1" s="314"/>
      <c r="WNM1" s="314"/>
      <c r="WNN1" s="314"/>
      <c r="WNO1" s="314"/>
      <c r="WNP1" s="314"/>
      <c r="WNQ1" s="314"/>
      <c r="WNR1" s="314"/>
      <c r="WNS1" s="314"/>
      <c r="WNT1" s="314"/>
      <c r="WNU1" s="314"/>
      <c r="WNV1" s="314"/>
      <c r="WNW1" s="314"/>
      <c r="WNX1" s="314"/>
      <c r="WNY1" s="314"/>
      <c r="WNZ1" s="314"/>
      <c r="WOA1" s="314"/>
      <c r="WOB1" s="314"/>
      <c r="WOC1" s="314"/>
      <c r="WOD1" s="314"/>
      <c r="WOE1" s="314"/>
      <c r="WOF1" s="314"/>
      <c r="WOG1" s="314"/>
      <c r="WOH1" s="314"/>
      <c r="WOI1" s="314"/>
      <c r="WOJ1" s="314"/>
      <c r="WOK1" s="314"/>
      <c r="WOL1" s="314"/>
      <c r="WOM1" s="314"/>
      <c r="WON1" s="314"/>
      <c r="WOO1" s="314"/>
      <c r="WOP1" s="314"/>
      <c r="WOQ1" s="314"/>
      <c r="WOR1" s="314"/>
      <c r="WOS1" s="314"/>
      <c r="WOT1" s="314"/>
      <c r="WOU1" s="314"/>
      <c r="WOV1" s="314"/>
      <c r="WOW1" s="314"/>
      <c r="WOX1" s="314"/>
      <c r="WOY1" s="314"/>
      <c r="WOZ1" s="314"/>
      <c r="WPA1" s="314"/>
      <c r="WPB1" s="314"/>
      <c r="WPC1" s="314"/>
      <c r="WPD1" s="314"/>
      <c r="WPE1" s="314"/>
      <c r="WPF1" s="314"/>
      <c r="WPG1" s="314"/>
      <c r="WPH1" s="314"/>
      <c r="WPI1" s="314"/>
      <c r="WPJ1" s="314"/>
      <c r="WPK1" s="314"/>
      <c r="WPL1" s="314"/>
      <c r="WPM1" s="314"/>
      <c r="WPN1" s="314"/>
      <c r="WPO1" s="314"/>
      <c r="WPP1" s="314"/>
      <c r="WPQ1" s="314"/>
      <c r="WPR1" s="314"/>
      <c r="WPS1" s="314"/>
      <c r="WPT1" s="314"/>
      <c r="WPU1" s="314"/>
      <c r="WPV1" s="314"/>
      <c r="WPW1" s="314"/>
      <c r="WPX1" s="314"/>
      <c r="WPY1" s="314"/>
      <c r="WPZ1" s="314"/>
      <c r="WQA1" s="314"/>
      <c r="WQB1" s="314"/>
      <c r="WQC1" s="314"/>
      <c r="WQD1" s="314"/>
      <c r="WQE1" s="314"/>
      <c r="WQF1" s="314"/>
      <c r="WQG1" s="314"/>
      <c r="WQH1" s="314"/>
      <c r="WQI1" s="314"/>
      <c r="WQJ1" s="314"/>
      <c r="WQK1" s="314"/>
      <c r="WQL1" s="314"/>
      <c r="WQM1" s="314"/>
      <c r="WQN1" s="314"/>
      <c r="WQO1" s="314"/>
      <c r="WQP1" s="314"/>
      <c r="WQQ1" s="314"/>
      <c r="WQR1" s="314"/>
      <c r="WQS1" s="314"/>
      <c r="WQT1" s="314"/>
      <c r="WQU1" s="314"/>
      <c r="WQV1" s="314"/>
      <c r="WQW1" s="314"/>
      <c r="WQX1" s="314"/>
      <c r="WQY1" s="314"/>
      <c r="WQZ1" s="314"/>
      <c r="WRA1" s="314"/>
      <c r="WRB1" s="314"/>
      <c r="WRC1" s="314"/>
      <c r="WRD1" s="314"/>
      <c r="WRE1" s="314"/>
      <c r="WRF1" s="314"/>
      <c r="WRG1" s="314"/>
      <c r="WRH1" s="314"/>
      <c r="WRI1" s="314"/>
      <c r="WRJ1" s="314"/>
      <c r="WRK1" s="314"/>
      <c r="WRL1" s="314"/>
      <c r="WRM1" s="314"/>
      <c r="WRN1" s="314"/>
      <c r="WRO1" s="314"/>
      <c r="WRP1" s="314"/>
      <c r="WRQ1" s="314"/>
      <c r="WRR1" s="314"/>
      <c r="WRS1" s="314"/>
      <c r="WRT1" s="314"/>
      <c r="WRU1" s="314"/>
      <c r="WRV1" s="314"/>
      <c r="WRW1" s="314"/>
      <c r="WRX1" s="314"/>
      <c r="WRY1" s="314"/>
      <c r="WRZ1" s="314"/>
      <c r="WSA1" s="314"/>
      <c r="WSB1" s="314"/>
      <c r="WSC1" s="314"/>
      <c r="WSD1" s="314"/>
      <c r="WSE1" s="314"/>
      <c r="WSF1" s="314"/>
      <c r="WSG1" s="314"/>
      <c r="WSH1" s="314"/>
      <c r="WSI1" s="314"/>
      <c r="WSJ1" s="314"/>
      <c r="WSK1" s="314"/>
      <c r="WSL1" s="314"/>
      <c r="WSM1" s="314"/>
      <c r="WSN1" s="314"/>
      <c r="WSO1" s="314"/>
      <c r="WSP1" s="314"/>
      <c r="WSQ1" s="314"/>
      <c r="WSR1" s="314"/>
      <c r="WSS1" s="314"/>
      <c r="WST1" s="314"/>
      <c r="WSU1" s="314"/>
      <c r="WSV1" s="314"/>
      <c r="WSW1" s="314"/>
      <c r="WSX1" s="314"/>
      <c r="WSY1" s="314"/>
      <c r="WSZ1" s="314"/>
      <c r="WTA1" s="314"/>
      <c r="WTB1" s="314"/>
      <c r="WTC1" s="314"/>
      <c r="WTD1" s="314"/>
      <c r="WTE1" s="314"/>
      <c r="WTF1" s="314"/>
      <c r="WTG1" s="314"/>
      <c r="WTH1" s="314"/>
      <c r="WTI1" s="314"/>
      <c r="WTJ1" s="314"/>
      <c r="WTK1" s="314"/>
      <c r="WTL1" s="314"/>
      <c r="WTM1" s="314"/>
      <c r="WTN1" s="314"/>
      <c r="WTO1" s="314"/>
      <c r="WTP1" s="314"/>
      <c r="WTQ1" s="314"/>
      <c r="WTR1" s="314"/>
      <c r="WTS1" s="314"/>
      <c r="WTT1" s="314"/>
      <c r="WTU1" s="314"/>
      <c r="WTV1" s="314"/>
      <c r="WTW1" s="314"/>
      <c r="WTX1" s="314"/>
      <c r="WTY1" s="314"/>
      <c r="WTZ1" s="314"/>
      <c r="WUA1" s="314"/>
      <c r="WUB1" s="314"/>
      <c r="WUC1" s="314"/>
      <c r="WUD1" s="314"/>
      <c r="WUE1" s="314"/>
      <c r="WUF1" s="314"/>
      <c r="WUG1" s="314"/>
      <c r="WUH1" s="314"/>
      <c r="WUI1" s="314"/>
      <c r="WUJ1" s="314"/>
      <c r="WUK1" s="314"/>
      <c r="WUL1" s="314"/>
      <c r="WUM1" s="314"/>
      <c r="WUN1" s="314"/>
      <c r="WUO1" s="314"/>
      <c r="WUP1" s="314"/>
      <c r="WUQ1" s="314"/>
      <c r="WUR1" s="314"/>
      <c r="WUS1" s="314"/>
      <c r="WUT1" s="314"/>
      <c r="WUU1" s="314"/>
      <c r="WUV1" s="314"/>
      <c r="WUW1" s="314"/>
      <c r="WUX1" s="314"/>
      <c r="WUY1" s="314"/>
      <c r="WUZ1" s="314"/>
      <c r="WVA1" s="314"/>
      <c r="WVB1" s="314"/>
      <c r="WVC1" s="314"/>
      <c r="WVD1" s="314"/>
      <c r="WVE1" s="314"/>
      <c r="WVF1" s="314"/>
      <c r="WVG1" s="314"/>
      <c r="WVH1" s="314"/>
      <c r="WVI1" s="314"/>
      <c r="WVJ1" s="314"/>
      <c r="WVK1" s="314"/>
      <c r="WVL1" s="314"/>
      <c r="WVM1" s="314"/>
      <c r="WVN1" s="314"/>
      <c r="WVO1" s="314"/>
      <c r="WVP1" s="314"/>
      <c r="WVQ1" s="314"/>
      <c r="WVR1" s="314"/>
      <c r="WVS1" s="314"/>
      <c r="WVT1" s="314"/>
      <c r="WVU1" s="314"/>
      <c r="WVV1" s="314"/>
      <c r="WVW1" s="314"/>
      <c r="WVX1" s="314"/>
      <c r="WVY1" s="314"/>
      <c r="WVZ1" s="314"/>
      <c r="WWA1" s="314"/>
      <c r="WWB1" s="314"/>
      <c r="WWC1" s="314"/>
      <c r="WWD1" s="314"/>
      <c r="WWE1" s="314"/>
      <c r="WWF1" s="314"/>
      <c r="WWG1" s="314"/>
      <c r="WWH1" s="314"/>
      <c r="WWI1" s="314"/>
      <c r="WWJ1" s="314"/>
      <c r="WWK1" s="314"/>
      <c r="WWL1" s="314"/>
      <c r="WWM1" s="314"/>
      <c r="WWN1" s="314"/>
      <c r="WWO1" s="314"/>
      <c r="WWP1" s="314"/>
      <c r="WWQ1" s="314"/>
      <c r="WWR1" s="314"/>
      <c r="WWS1" s="314"/>
      <c r="WWT1" s="314"/>
      <c r="WWU1" s="314"/>
      <c r="WWV1" s="314"/>
      <c r="WWW1" s="314"/>
      <c r="WWX1" s="314"/>
      <c r="WWY1" s="314"/>
      <c r="WWZ1" s="314"/>
      <c r="WXA1" s="314"/>
      <c r="WXB1" s="314"/>
      <c r="WXC1" s="314"/>
      <c r="WXD1" s="314"/>
      <c r="WXE1" s="314"/>
      <c r="WXF1" s="314"/>
      <c r="WXG1" s="314"/>
      <c r="WXH1" s="314"/>
      <c r="WXI1" s="314"/>
      <c r="WXJ1" s="314"/>
      <c r="WXK1" s="314"/>
      <c r="WXL1" s="314"/>
      <c r="WXM1" s="314"/>
      <c r="WXN1" s="314"/>
      <c r="WXO1" s="314"/>
      <c r="WXP1" s="314"/>
      <c r="WXQ1" s="314"/>
      <c r="WXR1" s="314"/>
      <c r="WXS1" s="314"/>
      <c r="WXT1" s="314"/>
      <c r="WXU1" s="314"/>
      <c r="WXV1" s="314"/>
      <c r="WXW1" s="314"/>
      <c r="WXX1" s="314"/>
      <c r="WXY1" s="314"/>
      <c r="WXZ1" s="314"/>
      <c r="WYA1" s="314"/>
      <c r="WYB1" s="314"/>
      <c r="WYC1" s="314"/>
      <c r="WYD1" s="314"/>
      <c r="WYE1" s="314"/>
      <c r="WYF1" s="314"/>
      <c r="WYG1" s="314"/>
      <c r="WYH1" s="314"/>
      <c r="WYI1" s="314"/>
      <c r="WYJ1" s="314"/>
      <c r="WYK1" s="314"/>
      <c r="WYL1" s="314"/>
      <c r="WYM1" s="314"/>
      <c r="WYN1" s="314"/>
      <c r="WYO1" s="314"/>
      <c r="WYP1" s="314"/>
      <c r="WYQ1" s="314"/>
      <c r="WYR1" s="314"/>
      <c r="WYS1" s="314"/>
      <c r="WYT1" s="314"/>
      <c r="WYU1" s="314"/>
      <c r="WYV1" s="314"/>
      <c r="WYW1" s="314"/>
      <c r="WYX1" s="314"/>
      <c r="WYY1" s="314"/>
      <c r="WYZ1" s="314"/>
      <c r="WZA1" s="314"/>
      <c r="WZB1" s="314"/>
      <c r="WZC1" s="314"/>
      <c r="WZD1" s="314"/>
      <c r="WZE1" s="314"/>
      <c r="WZF1" s="314"/>
      <c r="WZG1" s="314"/>
      <c r="WZH1" s="314"/>
      <c r="WZI1" s="314"/>
      <c r="WZJ1" s="314"/>
      <c r="WZK1" s="314"/>
      <c r="WZL1" s="314"/>
      <c r="WZM1" s="314"/>
      <c r="WZN1" s="314"/>
      <c r="WZO1" s="314"/>
      <c r="WZP1" s="314"/>
      <c r="WZQ1" s="314"/>
      <c r="WZR1" s="314"/>
      <c r="WZS1" s="314"/>
      <c r="WZT1" s="314"/>
      <c r="WZU1" s="314"/>
      <c r="WZV1" s="314"/>
      <c r="WZW1" s="314"/>
      <c r="WZX1" s="314"/>
      <c r="WZY1" s="314"/>
      <c r="WZZ1" s="314"/>
      <c r="XAA1" s="314"/>
      <c r="XAB1" s="314"/>
      <c r="XAC1" s="314"/>
      <c r="XAD1" s="314"/>
      <c r="XAE1" s="314"/>
      <c r="XAF1" s="314"/>
      <c r="XAG1" s="314"/>
      <c r="XAH1" s="314"/>
      <c r="XAI1" s="314"/>
      <c r="XAJ1" s="314"/>
      <c r="XAK1" s="314"/>
      <c r="XAL1" s="314"/>
      <c r="XAM1" s="314"/>
      <c r="XAN1" s="314"/>
      <c r="XAO1" s="314"/>
      <c r="XAP1" s="314"/>
      <c r="XAQ1" s="314"/>
      <c r="XAR1" s="314"/>
      <c r="XAS1" s="314"/>
      <c r="XAT1" s="314"/>
      <c r="XAU1" s="314"/>
      <c r="XAV1" s="314"/>
      <c r="XAW1" s="314"/>
      <c r="XAX1" s="314"/>
      <c r="XAY1" s="314"/>
      <c r="XAZ1" s="314"/>
      <c r="XBA1" s="314"/>
      <c r="XBB1" s="314"/>
      <c r="XBC1" s="314"/>
      <c r="XBD1" s="314"/>
      <c r="XBE1" s="314"/>
      <c r="XBF1" s="314"/>
      <c r="XBG1" s="314"/>
      <c r="XBH1" s="314"/>
      <c r="XBI1" s="314"/>
      <c r="XBJ1" s="314"/>
      <c r="XBK1" s="314"/>
      <c r="XBL1" s="314"/>
      <c r="XBM1" s="314"/>
      <c r="XBN1" s="314"/>
      <c r="XBO1" s="314"/>
      <c r="XBP1" s="314"/>
      <c r="XBQ1" s="314"/>
      <c r="XBR1" s="314"/>
      <c r="XBS1" s="314"/>
      <c r="XBT1" s="314"/>
      <c r="XBU1" s="314"/>
      <c r="XBV1" s="314"/>
      <c r="XBW1" s="314"/>
      <c r="XBX1" s="314"/>
      <c r="XBY1" s="314"/>
      <c r="XBZ1" s="314"/>
      <c r="XCA1" s="314"/>
      <c r="XCB1" s="314"/>
      <c r="XCC1" s="314"/>
      <c r="XCD1" s="314"/>
      <c r="XCE1" s="314"/>
      <c r="XCF1" s="314"/>
      <c r="XCG1" s="314"/>
      <c r="XCH1" s="314"/>
      <c r="XCI1" s="314"/>
      <c r="XCJ1" s="314"/>
      <c r="XCK1" s="314"/>
      <c r="XCL1" s="314"/>
      <c r="XCM1" s="314"/>
      <c r="XCN1" s="314"/>
      <c r="XCO1" s="314"/>
      <c r="XCP1" s="314"/>
      <c r="XCQ1" s="314"/>
      <c r="XCR1" s="314"/>
      <c r="XCS1" s="314"/>
      <c r="XCT1" s="314"/>
      <c r="XCU1" s="314"/>
      <c r="XCV1" s="314"/>
      <c r="XCW1" s="314"/>
      <c r="XCX1" s="314"/>
      <c r="XCY1" s="314"/>
      <c r="XCZ1" s="314"/>
      <c r="XDA1" s="314"/>
      <c r="XDB1" s="314"/>
      <c r="XDC1" s="314"/>
      <c r="XDD1" s="314"/>
      <c r="XDE1" s="314"/>
      <c r="XDF1" s="314"/>
      <c r="XDG1" s="314"/>
      <c r="XDH1" s="314"/>
      <c r="XDI1" s="314"/>
      <c r="XDJ1" s="314"/>
      <c r="XDK1" s="314"/>
      <c r="XDL1" s="314"/>
      <c r="XDM1" s="314"/>
      <c r="XDN1" s="314"/>
      <c r="XDO1" s="314"/>
      <c r="XDP1" s="314"/>
      <c r="XDQ1" s="314"/>
      <c r="XDR1" s="314"/>
      <c r="XDS1" s="314"/>
      <c r="XDT1" s="314"/>
      <c r="XDU1" s="314"/>
      <c r="XDV1" s="314"/>
      <c r="XDW1" s="314"/>
      <c r="XDX1" s="314"/>
      <c r="XDY1" s="314"/>
      <c r="XDZ1" s="314"/>
      <c r="XEA1" s="314"/>
      <c r="XEB1" s="314"/>
      <c r="XEC1" s="314"/>
      <c r="XED1" s="314"/>
      <c r="XEE1" s="314"/>
      <c r="XEF1" s="314"/>
      <c r="XEG1" s="314"/>
      <c r="XEH1" s="314"/>
      <c r="XEI1" s="314"/>
      <c r="XEJ1" s="314"/>
      <c r="XEK1" s="314"/>
      <c r="XEL1" s="314"/>
      <c r="XEM1" s="314"/>
      <c r="XEN1" s="314"/>
      <c r="XEO1" s="314"/>
      <c r="XEP1" s="314"/>
      <c r="XEQ1" s="314"/>
      <c r="XER1" s="314"/>
      <c r="XES1" s="314"/>
      <c r="XET1" s="314"/>
      <c r="XEU1" s="314"/>
      <c r="XEV1" s="314"/>
      <c r="XEW1" s="314"/>
      <c r="XEX1" s="314"/>
      <c r="XEY1" s="314"/>
      <c r="XEZ1" s="314"/>
      <c r="XFA1" s="314"/>
      <c r="XFB1" s="314"/>
      <c r="XFC1" s="314"/>
    </row>
    <row r="2" spans="1:16383" ht="15" customHeight="1" x14ac:dyDescent="0.25"/>
    <row r="3" spans="1:16383" ht="22.5" customHeight="1" x14ac:dyDescent="0.25"/>
    <row r="4" spans="1:16383" s="169" customFormat="1" ht="29.25" thickBot="1" x14ac:dyDescent="0.5">
      <c r="B4" s="1000" t="str">
        <f>'TD P DESARROLLO'!B4</f>
        <v>PLAN DE DESARROLLO</v>
      </c>
      <c r="C4" s="1000"/>
      <c r="D4" s="1000"/>
      <c r="E4" s="1000"/>
      <c r="F4" s="1000"/>
      <c r="G4" s="1000"/>
      <c r="H4" s="1000"/>
      <c r="I4" s="1000"/>
      <c r="J4" s="1000"/>
      <c r="K4" s="1000"/>
      <c r="L4" s="1000"/>
      <c r="M4" s="1005"/>
      <c r="N4" s="1005"/>
    </row>
    <row r="5" spans="1:16383" s="169" customFormat="1" ht="24" thickBot="1" x14ac:dyDescent="0.4">
      <c r="B5" s="1001" t="str">
        <f>'TD P DESARROLLO'!B6</f>
        <v>NOMBRE DEL INDICADOR</v>
      </c>
      <c r="C5" s="988">
        <v>2016</v>
      </c>
      <c r="D5" s="989"/>
      <c r="E5" s="988">
        <v>2017</v>
      </c>
      <c r="F5" s="989"/>
      <c r="G5" s="988">
        <v>2018</v>
      </c>
      <c r="H5" s="989"/>
      <c r="I5" s="988">
        <v>2019</v>
      </c>
      <c r="J5" s="989"/>
      <c r="K5" s="988">
        <v>2020</v>
      </c>
      <c r="L5" s="989"/>
      <c r="M5" s="1003" t="s">
        <v>576</v>
      </c>
      <c r="N5" s="1004"/>
      <c r="P5" s="990" t="s">
        <v>537</v>
      </c>
      <c r="Q5" s="990"/>
      <c r="R5" s="990"/>
      <c r="S5" s="990"/>
      <c r="T5" s="990"/>
      <c r="U5" s="990"/>
      <c r="V5" s="990"/>
      <c r="W5" s="990"/>
      <c r="X5" s="990"/>
      <c r="Y5" s="990"/>
    </row>
    <row r="6" spans="1:16383" s="169" customFormat="1" ht="21.75" thickBot="1" x14ac:dyDescent="0.4">
      <c r="B6" s="1001"/>
      <c r="C6" s="170" t="s">
        <v>409</v>
      </c>
      <c r="D6" s="171" t="s">
        <v>410</v>
      </c>
      <c r="E6" s="170" t="s">
        <v>409</v>
      </c>
      <c r="F6" s="171" t="s">
        <v>410</v>
      </c>
      <c r="G6" s="170" t="s">
        <v>409</v>
      </c>
      <c r="H6" s="171" t="s">
        <v>410</v>
      </c>
      <c r="I6" s="170" t="s">
        <v>409</v>
      </c>
      <c r="J6" s="171" t="s">
        <v>410</v>
      </c>
      <c r="K6" s="170" t="s">
        <v>409</v>
      </c>
      <c r="L6" s="171" t="s">
        <v>410</v>
      </c>
      <c r="M6" s="996" t="s">
        <v>575</v>
      </c>
      <c r="N6" s="997"/>
      <c r="P6" s="988">
        <v>2016</v>
      </c>
      <c r="Q6" s="989"/>
      <c r="R6" s="988">
        <v>2017</v>
      </c>
      <c r="S6" s="989"/>
      <c r="T6" s="988">
        <v>2018</v>
      </c>
      <c r="U6" s="989"/>
      <c r="V6" s="988">
        <v>2019</v>
      </c>
      <c r="W6" s="989"/>
      <c r="X6" s="988">
        <v>2020</v>
      </c>
      <c r="Y6" s="989"/>
    </row>
    <row r="7" spans="1:16383" ht="32.25" customHeight="1" thickBot="1" x14ac:dyDescent="0.3">
      <c r="B7" s="172" t="str">
        <f>'TD P DESARROLLO'!B7</f>
        <v>422 NÚMERO DE DÍAS PROMEDIO UTILIZADO PARA LA EXPEDICIÓN DE CONCEPTOS</v>
      </c>
      <c r="C7" s="347">
        <f>'TD P DESARROLLO'!D7</f>
        <v>23</v>
      </c>
      <c r="D7" s="348">
        <f>'TD P DESARROLLO'!E7</f>
        <v>15</v>
      </c>
      <c r="E7" s="347">
        <f>'TD P DESARROLLO'!F7</f>
        <v>22.7</v>
      </c>
      <c r="F7" s="346">
        <f>'TD P DESARROLLO'!G7</f>
        <v>21.9</v>
      </c>
      <c r="G7" s="347">
        <f>'TD P DESARROLLO'!H7</f>
        <v>22.5</v>
      </c>
      <c r="H7" s="346">
        <f>'TD P DESARROLLO'!I7</f>
        <v>22.3</v>
      </c>
      <c r="I7" s="347">
        <f>'TD P DESARROLLO'!J7</f>
        <v>22.3</v>
      </c>
      <c r="J7" s="176">
        <f>'TD P DESARROLLO'!K7</f>
        <v>0</v>
      </c>
      <c r="K7" s="347">
        <f>'TD P DESARROLLO'!L7</f>
        <v>22</v>
      </c>
      <c r="L7" s="176">
        <f>'TD P DESARROLLO'!M7</f>
        <v>0</v>
      </c>
      <c r="M7" s="397">
        <f>F7</f>
        <v>21.9</v>
      </c>
      <c r="N7" s="401">
        <f>M7/K7</f>
        <v>0.99545454545454537</v>
      </c>
      <c r="P7" s="994">
        <f>IFERROR(C7/D7,"")</f>
        <v>1.5333333333333334</v>
      </c>
      <c r="Q7" s="994"/>
      <c r="R7" s="994">
        <f>IFERROR(E7/F7,"")</f>
        <v>1.0365296803652968</v>
      </c>
      <c r="S7" s="994"/>
      <c r="T7" s="994">
        <f>IFERROR(G7/H7,"")</f>
        <v>1.0089686098654709</v>
      </c>
      <c r="U7" s="994"/>
      <c r="V7" s="994" t="str">
        <f>IFERROR(I7/J7,"")</f>
        <v/>
      </c>
      <c r="W7" s="994"/>
      <c r="X7" s="994" t="str">
        <f>IFERROR(K7/L7,"")</f>
        <v/>
      </c>
      <c r="Y7" s="994"/>
    </row>
    <row r="8" spans="1:16383" ht="32.25" customHeight="1" thickBot="1" x14ac:dyDescent="0.3">
      <c r="B8" s="172" t="str">
        <f>'TD P DESARROLLO'!B8</f>
        <v>423 NÚMERO DE ESTUDIOS JURÍDICOS, REALIZADOS EN TEMAS DE INTERÉS PARA EL DISTRITO CAPITAL</v>
      </c>
      <c r="C8" s="347">
        <f>'TD P DESARROLLO'!D8</f>
        <v>2</v>
      </c>
      <c r="D8" s="348">
        <f>'TD P DESARROLLO'!E8</f>
        <v>2</v>
      </c>
      <c r="E8" s="347">
        <f>'TD P DESARROLLO'!F8</f>
        <v>5</v>
      </c>
      <c r="F8" s="346">
        <f>'TD P DESARROLLO'!G8</f>
        <v>5</v>
      </c>
      <c r="G8" s="347">
        <f>'TD P DESARROLLO'!H8</f>
        <v>6</v>
      </c>
      <c r="H8" s="346">
        <f>'TD P DESARROLLO'!I8</f>
        <v>1</v>
      </c>
      <c r="I8" s="347">
        <f>'TD P DESARROLLO'!J8</f>
        <v>5</v>
      </c>
      <c r="J8" s="176">
        <f>'TD P DESARROLLO'!K8</f>
        <v>0</v>
      </c>
      <c r="K8" s="347">
        <f>'TD P DESARROLLO'!L8</f>
        <v>2</v>
      </c>
      <c r="L8" s="176">
        <f>'TD P DESARROLLO'!M8</f>
        <v>0</v>
      </c>
      <c r="M8" s="397">
        <f>L8+D8+F8+H8+J8</f>
        <v>8</v>
      </c>
      <c r="N8" s="401">
        <f>M8/SUM(C8+E8+G8+I8+K8)</f>
        <v>0.4</v>
      </c>
      <c r="P8" s="994">
        <f>IFERROR(D8/C8,"")</f>
        <v>1</v>
      </c>
      <c r="Q8" s="994"/>
      <c r="R8" s="994">
        <f>IFERROR(F8/E8,"")</f>
        <v>1</v>
      </c>
      <c r="S8" s="994"/>
      <c r="T8" s="994">
        <f>IFERROR(H8/G8,"")</f>
        <v>0.16666666666666666</v>
      </c>
      <c r="U8" s="994"/>
      <c r="V8" s="994">
        <f>IFERROR(J8/I8,"")</f>
        <v>0</v>
      </c>
      <c r="W8" s="994"/>
      <c r="X8" s="994">
        <f>IFERROR(L8/K8,"")</f>
        <v>0</v>
      </c>
      <c r="Y8" s="994"/>
    </row>
    <row r="9" spans="1:16383" ht="32.25" customHeight="1" thickBot="1" x14ac:dyDescent="0.3">
      <c r="B9" s="172" t="str">
        <f>'TD P DESARROLLO'!B9</f>
        <v>424 NÚMERO DE SISTEMAS DE INFORMACIÓN JURÍDICOS CON DESARROLLO, SOPORTE Y MANTENIMIENTO</v>
      </c>
      <c r="C9" s="347">
        <f>'TD P DESARROLLO'!D9</f>
        <v>1</v>
      </c>
      <c r="D9" s="348">
        <f>'TD P DESARROLLO'!E9</f>
        <v>0.3</v>
      </c>
      <c r="E9" s="347">
        <f>'TD P DESARROLLO'!F9</f>
        <v>1</v>
      </c>
      <c r="F9" s="346">
        <f>'TD P DESARROLLO'!G9</f>
        <v>1.7</v>
      </c>
      <c r="G9" s="347">
        <f>'TD P DESARROLLO'!H9</f>
        <v>2</v>
      </c>
      <c r="H9" s="176">
        <f>'TD P DESARROLLO'!I9</f>
        <v>0</v>
      </c>
      <c r="I9" s="347">
        <f>'TD P DESARROLLO'!J9</f>
        <v>2</v>
      </c>
      <c r="J9" s="176">
        <f>'TD P DESARROLLO'!K9</f>
        <v>0</v>
      </c>
      <c r="K9" s="347">
        <f>'TD P DESARROLLO'!L9</f>
        <v>1</v>
      </c>
      <c r="L9" s="176">
        <f>'TD P DESARROLLO'!M9</f>
        <v>0</v>
      </c>
      <c r="M9" s="397">
        <f t="shared" ref="M9:M15" si="0">L9+D9+F9+H9+J9</f>
        <v>2</v>
      </c>
      <c r="N9" s="401">
        <f>M9/SUM(C9+E9+G9+I9+K9)</f>
        <v>0.2857142857142857</v>
      </c>
      <c r="P9" s="994">
        <f t="shared" ref="P9:P16" si="1">IFERROR(D9/C9,"")</f>
        <v>0.3</v>
      </c>
      <c r="Q9" s="994"/>
      <c r="R9" s="994">
        <f t="shared" ref="R9:R16" si="2">IFERROR(F9/E9,"")</f>
        <v>1.7</v>
      </c>
      <c r="S9" s="994"/>
      <c r="T9" s="994">
        <f t="shared" ref="T9:T16" si="3">IFERROR(H9/G9,"")</f>
        <v>0</v>
      </c>
      <c r="U9" s="994"/>
      <c r="V9" s="994">
        <f t="shared" ref="V9:V16" si="4">IFERROR(J9/I9,"")</f>
        <v>0</v>
      </c>
      <c r="W9" s="994"/>
      <c r="X9" s="994">
        <f t="shared" ref="X9:X16" si="5">IFERROR(L9/K9,"")</f>
        <v>0</v>
      </c>
      <c r="Y9" s="994"/>
    </row>
    <row r="10" spans="1:16383" ht="32.25" customHeight="1" thickBot="1" x14ac:dyDescent="0.3">
      <c r="B10" s="172" t="str">
        <f>'TD P DESARROLLO'!B10</f>
        <v>425 NÚMERO DE EVENTOS DE ORIENTACIÓN JURÍDICA DESARROLLADOS</v>
      </c>
      <c r="C10" s="347">
        <f>'TD P DESARROLLO'!D10</f>
        <v>4</v>
      </c>
      <c r="D10" s="348">
        <f>'TD P DESARROLLO'!E10</f>
        <v>4</v>
      </c>
      <c r="E10" s="347">
        <f>'TD P DESARROLLO'!F10</f>
        <v>14</v>
      </c>
      <c r="F10" s="346">
        <f>'TD P DESARROLLO'!G10</f>
        <v>14</v>
      </c>
      <c r="G10" s="347">
        <f>'TD P DESARROLLO'!H10</f>
        <v>10</v>
      </c>
      <c r="H10" s="176">
        <f>'TD P DESARROLLO'!I10</f>
        <v>2</v>
      </c>
      <c r="I10" s="347">
        <f>'TD P DESARROLLO'!J10</f>
        <v>13</v>
      </c>
      <c r="J10" s="176">
        <f>'TD P DESARROLLO'!K10</f>
        <v>0</v>
      </c>
      <c r="K10" s="347">
        <f>'TD P DESARROLLO'!L10</f>
        <v>5</v>
      </c>
      <c r="L10" s="176">
        <f>'TD P DESARROLLO'!M10</f>
        <v>0</v>
      </c>
      <c r="M10" s="397">
        <f t="shared" si="0"/>
        <v>20</v>
      </c>
      <c r="N10" s="401">
        <f>M10/SUM(C10+E10+G10+I10+K10)</f>
        <v>0.43478260869565216</v>
      </c>
      <c r="P10" s="994">
        <f t="shared" si="1"/>
        <v>1</v>
      </c>
      <c r="Q10" s="994"/>
      <c r="R10" s="994">
        <f t="shared" si="2"/>
        <v>1</v>
      </c>
      <c r="S10" s="994"/>
      <c r="T10" s="994">
        <f t="shared" si="3"/>
        <v>0.2</v>
      </c>
      <c r="U10" s="994"/>
      <c r="V10" s="994">
        <f t="shared" si="4"/>
        <v>0</v>
      </c>
      <c r="W10" s="994"/>
      <c r="X10" s="994">
        <f t="shared" si="5"/>
        <v>0</v>
      </c>
      <c r="Y10" s="994"/>
    </row>
    <row r="11" spans="1:16383" ht="32.25" customHeight="1" thickBot="1" x14ac:dyDescent="0.3">
      <c r="B11" s="172" t="str">
        <f>'TD P DESARROLLO'!B11</f>
        <v>426 NÚMERO DE CIUDADANOS ORIENTADOS EN DERECHOS Y OBLIGACIONES DE LAS ENTIDADES SIN ÁNIMO DE LUCRO - ESAL</v>
      </c>
      <c r="C11" s="347">
        <f>'TD P DESARROLLO'!D11</f>
        <v>400</v>
      </c>
      <c r="D11" s="348">
        <f>'TD P DESARROLLO'!E11</f>
        <v>402</v>
      </c>
      <c r="E11" s="347">
        <f>'TD P DESARROLLO'!F11</f>
        <v>600</v>
      </c>
      <c r="F11" s="346">
        <f>'TD P DESARROLLO'!G11</f>
        <v>663</v>
      </c>
      <c r="G11" s="347">
        <f>'TD P DESARROLLO'!H11</f>
        <v>800</v>
      </c>
      <c r="H11" s="176">
        <f>'TD P DESARROLLO'!I11</f>
        <v>385</v>
      </c>
      <c r="I11" s="347">
        <f>'TD P DESARROLLO'!J11</f>
        <v>800</v>
      </c>
      <c r="J11" s="176">
        <f>'TD P DESARROLLO'!K11</f>
        <v>0</v>
      </c>
      <c r="K11" s="347">
        <f>'TD P DESARROLLO'!L11</f>
        <v>400</v>
      </c>
      <c r="L11" s="176">
        <f>'TD P DESARROLLO'!M11</f>
        <v>0</v>
      </c>
      <c r="M11" s="398">
        <f t="shared" si="0"/>
        <v>1450</v>
      </c>
      <c r="N11" s="401">
        <f>M11/SUM(C11+E11+G11+I11+K11)</f>
        <v>0.48333333333333334</v>
      </c>
      <c r="P11" s="994">
        <f t="shared" si="1"/>
        <v>1.0049999999999999</v>
      </c>
      <c r="Q11" s="994"/>
      <c r="R11" s="994">
        <f t="shared" si="2"/>
        <v>1.105</v>
      </c>
      <c r="S11" s="994"/>
      <c r="T11" s="994">
        <f t="shared" si="3"/>
        <v>0.48125000000000001</v>
      </c>
      <c r="U11" s="994"/>
      <c r="V11" s="994">
        <f t="shared" si="4"/>
        <v>0</v>
      </c>
      <c r="W11" s="994"/>
      <c r="X11" s="994">
        <f t="shared" si="5"/>
        <v>0</v>
      </c>
      <c r="Y11" s="994"/>
    </row>
    <row r="12" spans="1:16383" ht="32.25" customHeight="1" thickBot="1" x14ac:dyDescent="0.3">
      <c r="B12" s="172" t="str">
        <f>'TD P DESARROLLO'!B12</f>
        <v>427 PORCENTAJE DE PERCEPCIÓN DE LOS SERVICIOS PRESTADOS A ENTIDADES SIN ÁNIMO DE LUCRO - ESAL</v>
      </c>
      <c r="C12" s="404">
        <f>'TD P DESARROLLO'!D12</f>
        <v>0.86</v>
      </c>
      <c r="D12" s="178">
        <f>'TD P DESARROLLO'!E12</f>
        <v>0.87</v>
      </c>
      <c r="E12" s="404">
        <f>'TD P DESARROLLO'!F12</f>
        <v>0.86099999999999999</v>
      </c>
      <c r="F12" s="178">
        <f>'TD P DESARROLLO'!G12</f>
        <v>0.91300000000000003</v>
      </c>
      <c r="G12" s="177">
        <f>'TD P DESARROLLO'!H12</f>
        <v>0.86499999999999999</v>
      </c>
      <c r="H12" s="178">
        <f>'TD P DESARROLLO'!I12</f>
        <v>0.95</v>
      </c>
      <c r="I12" s="177">
        <f>'TD P DESARROLLO'!J12</f>
        <v>0.86699999999999999</v>
      </c>
      <c r="J12" s="178">
        <f>'TD P DESARROLLO'!K12</f>
        <v>0</v>
      </c>
      <c r="K12" s="177">
        <f>'TD P DESARROLLO'!L12</f>
        <v>0.87</v>
      </c>
      <c r="L12" s="178">
        <f>'TD P DESARROLLO'!M12</f>
        <v>0</v>
      </c>
      <c r="M12" s="400">
        <f>F12</f>
        <v>0.91300000000000003</v>
      </c>
      <c r="N12" s="401">
        <f t="shared" ref="N12:N22" si="6">M12/K12</f>
        <v>1.0494252873563219</v>
      </c>
      <c r="P12" s="994">
        <f t="shared" si="1"/>
        <v>1.0116279069767442</v>
      </c>
      <c r="Q12" s="994"/>
      <c r="R12" s="994">
        <f t="shared" si="2"/>
        <v>1.0603948896631823</v>
      </c>
      <c r="S12" s="994"/>
      <c r="T12" s="994">
        <f t="shared" si="3"/>
        <v>1.0982658959537572</v>
      </c>
      <c r="U12" s="994"/>
      <c r="V12" s="994">
        <f t="shared" si="4"/>
        <v>0</v>
      </c>
      <c r="W12" s="994"/>
      <c r="X12" s="994">
        <f t="shared" si="5"/>
        <v>0</v>
      </c>
      <c r="Y12" s="994"/>
    </row>
    <row r="13" spans="1:16383" ht="32.25" customHeight="1" thickBot="1" x14ac:dyDescent="0.3">
      <c r="B13" s="172" t="str">
        <f>'TD P DESARROLLO'!B13</f>
        <v>428 NÚMERO DE DIRECTRICES EN MATERIA DE POLÍTICA PÚBLICA DISCIPLINARIA DISTRITAL FORMULADAS POR LA DDAD</v>
      </c>
      <c r="C13" s="175">
        <f>'TD P DESARROLLO'!D13</f>
        <v>0</v>
      </c>
      <c r="D13" s="176">
        <f>'TD P DESARROLLO'!E13</f>
        <v>0</v>
      </c>
      <c r="E13" s="173">
        <f>'TD P DESARROLLO'!F13</f>
        <v>2</v>
      </c>
      <c r="F13" s="346">
        <f>'TD P DESARROLLO'!G13</f>
        <v>2</v>
      </c>
      <c r="G13" s="173">
        <f>'TD P DESARROLLO'!H13</f>
        <v>2</v>
      </c>
      <c r="H13" s="346">
        <f>'TD P DESARROLLO'!I13</f>
        <v>1</v>
      </c>
      <c r="I13" s="173">
        <f>'TD P DESARROLLO'!J13</f>
        <v>2</v>
      </c>
      <c r="J13" s="346">
        <f>'TD P DESARROLLO'!K13</f>
        <v>0</v>
      </c>
      <c r="K13" s="173">
        <f>'TD P DESARROLLO'!L13</f>
        <v>2</v>
      </c>
      <c r="L13" s="346">
        <f>'TD P DESARROLLO'!M13</f>
        <v>0</v>
      </c>
      <c r="M13" s="397">
        <f t="shared" si="0"/>
        <v>3</v>
      </c>
      <c r="N13" s="401">
        <f>M13/SUM(C13+E13+G13+I13+K13)</f>
        <v>0.375</v>
      </c>
      <c r="P13" s="994" t="str">
        <f t="shared" si="1"/>
        <v/>
      </c>
      <c r="Q13" s="994"/>
      <c r="R13" s="994">
        <f t="shared" si="2"/>
        <v>1</v>
      </c>
      <c r="S13" s="994"/>
      <c r="T13" s="994">
        <f t="shared" si="3"/>
        <v>0.5</v>
      </c>
      <c r="U13" s="994"/>
      <c r="V13" s="994">
        <f t="shared" si="4"/>
        <v>0</v>
      </c>
      <c r="W13" s="994"/>
      <c r="X13" s="994">
        <f t="shared" si="5"/>
        <v>0</v>
      </c>
      <c r="Y13" s="994"/>
    </row>
    <row r="14" spans="1:16383" ht="32.25" customHeight="1" thickBot="1" x14ac:dyDescent="0.3">
      <c r="B14" s="172" t="str">
        <f>'TD P DESARROLLO'!B14</f>
        <v>429 NÚMERO DE SERVIDORES PÚBLICOS DEL DISTRITO ORIENTADOS EN TEMAS DE RESPONSABILIDAD DISCIPLINARIA</v>
      </c>
      <c r="C14" s="175">
        <f>'TD P DESARROLLO'!D14</f>
        <v>0</v>
      </c>
      <c r="D14" s="176">
        <f>'TD P DESARROLLO'!E14</f>
        <v>0</v>
      </c>
      <c r="E14" s="175">
        <f>'TD P DESARROLLO'!F14</f>
        <v>2000</v>
      </c>
      <c r="F14" s="176">
        <f>'TD P DESARROLLO'!G14</f>
        <v>2426</v>
      </c>
      <c r="G14" s="175">
        <f>'TD P DESARROLLO'!H14</f>
        <v>4000</v>
      </c>
      <c r="H14" s="176">
        <f>'TD P DESARROLLO'!I14</f>
        <v>865</v>
      </c>
      <c r="I14" s="175">
        <f>'TD P DESARROLLO'!J14</f>
        <v>4000</v>
      </c>
      <c r="J14" s="176">
        <f>'TD P DESARROLLO'!K14</f>
        <v>0</v>
      </c>
      <c r="K14" s="175">
        <f>'TD P DESARROLLO'!L14</f>
        <v>2000</v>
      </c>
      <c r="L14" s="176">
        <f>'TD P DESARROLLO'!M14</f>
        <v>0</v>
      </c>
      <c r="M14" s="398">
        <f t="shared" si="0"/>
        <v>3291</v>
      </c>
      <c r="N14" s="401">
        <f>M14/SUM(C14+E14+G14+I14+K14)</f>
        <v>0.27424999999999999</v>
      </c>
      <c r="P14" s="994" t="str">
        <f t="shared" si="1"/>
        <v/>
      </c>
      <c r="Q14" s="994"/>
      <c r="R14" s="994">
        <f t="shared" si="2"/>
        <v>1.2130000000000001</v>
      </c>
      <c r="S14" s="994"/>
      <c r="T14" s="994">
        <f t="shared" si="3"/>
        <v>0.21625</v>
      </c>
      <c r="U14" s="994"/>
      <c r="V14" s="994">
        <f t="shared" si="4"/>
        <v>0</v>
      </c>
      <c r="W14" s="994"/>
      <c r="X14" s="994">
        <f t="shared" si="5"/>
        <v>0</v>
      </c>
      <c r="Y14" s="994"/>
    </row>
    <row r="15" spans="1:16383" ht="32.25" customHeight="1" thickBot="1" x14ac:dyDescent="0.3">
      <c r="B15" s="444" t="str">
        <f>'TD P DESARROLLO'!B15</f>
        <v>430 NÚMERO DE CAPACITACIONES BRINDADAS A LOS OPERADORES DISCIPLINARIOS DISTRITALES EN TEMAS PROPIOS DEL DERECHO DISCIPLINARIO</v>
      </c>
      <c r="C15" s="173">
        <f>'TD P DESARROLLO'!D15</f>
        <v>1</v>
      </c>
      <c r="D15" s="174">
        <f>'TD P DESARROLLO'!E15</f>
        <v>1</v>
      </c>
      <c r="E15" s="173">
        <f>'TD P DESARROLLO'!F15</f>
        <v>1</v>
      </c>
      <c r="F15" s="176">
        <f>'TD P DESARROLLO'!G15</f>
        <v>1</v>
      </c>
      <c r="G15" s="173">
        <f>'TD P DESARROLLO'!H15</f>
        <v>2</v>
      </c>
      <c r="H15" s="176">
        <f>'TD P DESARROLLO'!I15</f>
        <v>0</v>
      </c>
      <c r="I15" s="173">
        <f>'TD P DESARROLLO'!J15</f>
        <v>1</v>
      </c>
      <c r="J15" s="176">
        <f>'TD P DESARROLLO'!K15</f>
        <v>0</v>
      </c>
      <c r="K15" s="173">
        <f>'TD P DESARROLLO'!L15</f>
        <v>0</v>
      </c>
      <c r="L15" s="176">
        <f>'TD P DESARROLLO'!M15</f>
        <v>0</v>
      </c>
      <c r="M15" s="397">
        <f t="shared" si="0"/>
        <v>2</v>
      </c>
      <c r="N15" s="401">
        <f>M15/SUM(C15+E15+G15+I15+K15)</f>
        <v>0.4</v>
      </c>
      <c r="P15" s="994">
        <f t="shared" si="1"/>
        <v>1</v>
      </c>
      <c r="Q15" s="994"/>
      <c r="R15" s="994">
        <f t="shared" si="2"/>
        <v>1</v>
      </c>
      <c r="S15" s="994"/>
      <c r="T15" s="994">
        <f t="shared" si="3"/>
        <v>0</v>
      </c>
      <c r="U15" s="994"/>
      <c r="V15" s="994">
        <f t="shared" si="4"/>
        <v>0</v>
      </c>
      <c r="W15" s="994"/>
      <c r="X15" s="994" t="str">
        <f t="shared" si="5"/>
        <v/>
      </c>
      <c r="Y15" s="994"/>
    </row>
    <row r="16" spans="1:16383" ht="32.25" customHeight="1" thickBot="1" x14ac:dyDescent="0.3">
      <c r="B16" s="172" t="str">
        <f>'TD P DESARROLLO'!B16</f>
        <v>ÉXITO PROCESAL EN EL DISTRITO CAPITAL</v>
      </c>
      <c r="C16" s="177">
        <f>'TD P DESARROLLO'!D16</f>
        <v>0.82</v>
      </c>
      <c r="D16" s="178">
        <f>'TD P DESARROLLO'!E16</f>
        <v>0.89</v>
      </c>
      <c r="E16" s="177">
        <f>'TD P DESARROLLO'!F16</f>
        <v>0.82</v>
      </c>
      <c r="F16" s="178">
        <f>'TD P DESARROLLO'!G16</f>
        <v>0.87270000000000003</v>
      </c>
      <c r="G16" s="177">
        <f>'TD P DESARROLLO'!H16</f>
        <v>0.82</v>
      </c>
      <c r="H16" s="178">
        <f>'TD P DESARROLLO'!I16</f>
        <v>0.86</v>
      </c>
      <c r="I16" s="177">
        <f>'TD P DESARROLLO'!J16</f>
        <v>0.82</v>
      </c>
      <c r="J16" s="176">
        <f>'TD P DESARROLLO'!K16</f>
        <v>0</v>
      </c>
      <c r="K16" s="177">
        <f>'TD P DESARROLLO'!L16</f>
        <v>0.82</v>
      </c>
      <c r="L16" s="178">
        <f>'TD P DESARROLLO'!M16</f>
        <v>0</v>
      </c>
      <c r="M16" s="399">
        <f>H16</f>
        <v>0.86</v>
      </c>
      <c r="N16" s="401">
        <f t="shared" si="6"/>
        <v>1.0487804878048781</v>
      </c>
      <c r="P16" s="994">
        <f t="shared" si="1"/>
        <v>1.0853658536585367</v>
      </c>
      <c r="Q16" s="994"/>
      <c r="R16" s="994">
        <f t="shared" si="2"/>
        <v>1.064268292682927</v>
      </c>
      <c r="S16" s="994"/>
      <c r="T16" s="994">
        <f t="shared" si="3"/>
        <v>1.0487804878048781</v>
      </c>
      <c r="U16" s="994"/>
      <c r="V16" s="994">
        <f t="shared" si="4"/>
        <v>0</v>
      </c>
      <c r="W16" s="994"/>
      <c r="X16" s="994">
        <f t="shared" si="5"/>
        <v>0</v>
      </c>
      <c r="Y16" s="994"/>
    </row>
    <row r="17" spans="2:25" ht="32.25" customHeight="1" thickBot="1" x14ac:dyDescent="0.3">
      <c r="B17" s="172" t="str">
        <f>'TD P DESARROLLO'!B17</f>
        <v>PORCENTAJE DE EFICIENCIA FISCAL EN LA DEFENSA JUDICIAL DE LOS INTERESES DEL DISTRITO CAPITAL</v>
      </c>
      <c r="C17" s="594">
        <f>'TD P DESARROLLO'!D17</f>
        <v>0.82</v>
      </c>
      <c r="D17" s="595">
        <f>'TD P DESARROLLO'!E17</f>
        <v>0.9</v>
      </c>
      <c r="E17" s="594">
        <f>'TD P DESARROLLO'!F17</f>
        <v>0.82</v>
      </c>
      <c r="F17" s="178">
        <f>'TD P DESARROLLO'!G17</f>
        <v>0.89</v>
      </c>
      <c r="G17" s="177">
        <f>'TD P DESARROLLO'!H17</f>
        <v>0.82</v>
      </c>
      <c r="H17" s="178">
        <f>'TD P DESARROLLO'!I17</f>
        <v>0.89</v>
      </c>
      <c r="I17" s="177">
        <f>'TD P DESARROLLO'!J17</f>
        <v>0.82</v>
      </c>
      <c r="J17" s="176">
        <f>'TD P DESARROLLO'!K17</f>
        <v>0</v>
      </c>
      <c r="K17" s="177">
        <f>'TD P DESARROLLO'!L17</f>
        <v>0.82</v>
      </c>
      <c r="L17" s="178">
        <f>'TD P DESARROLLO'!M17</f>
        <v>0</v>
      </c>
      <c r="M17" s="400">
        <f>H17</f>
        <v>0.89</v>
      </c>
      <c r="N17" s="402">
        <f t="shared" si="6"/>
        <v>1.0853658536585367</v>
      </c>
      <c r="P17" s="994">
        <f t="shared" ref="P17:P18" si="7">IFERROR(D17/C17,"")</f>
        <v>1.0975609756097562</v>
      </c>
      <c r="Q17" s="994"/>
      <c r="R17" s="994">
        <f t="shared" ref="R17:R18" si="8">IFERROR(F17/E17,"")</f>
        <v>1.0853658536585367</v>
      </c>
      <c r="S17" s="994"/>
      <c r="T17" s="994">
        <f t="shared" ref="T17:T18" si="9">IFERROR(H17/G17,"")</f>
        <v>1.0853658536585367</v>
      </c>
      <c r="U17" s="994"/>
      <c r="V17" s="994">
        <f t="shared" ref="V17:V18" si="10">IFERROR(J17/I17,"")</f>
        <v>0</v>
      </c>
      <c r="W17" s="994"/>
      <c r="X17" s="994">
        <f t="shared" ref="X17:X18" si="11">IFERROR(L17/K17,"")</f>
        <v>0</v>
      </c>
      <c r="Y17" s="994"/>
    </row>
    <row r="18" spans="2:25" ht="32.25" customHeight="1" thickBot="1" x14ac:dyDescent="0.3">
      <c r="B18" s="172" t="str">
        <f>'TD P DESARROLLO'!B18</f>
        <v>AVANCE EN LA IMPLEMENTACIÓN DE LAS HERRAMIENTAS DE GESTIÓN Y ADMINISTRATIVAS</v>
      </c>
      <c r="C18" s="175">
        <f>'TD P DESARROLLO'!D18</f>
        <v>0</v>
      </c>
      <c r="D18" s="176">
        <f>'TD P DESARROLLO'!E18</f>
        <v>0</v>
      </c>
      <c r="E18" s="175">
        <f>'TD P DESARROLLO'!F18</f>
        <v>0</v>
      </c>
      <c r="F18" s="176">
        <f>'TD P DESARROLLO'!G18</f>
        <v>0</v>
      </c>
      <c r="G18" s="177">
        <f>'TD P DESARROLLO'!H18</f>
        <v>0.3</v>
      </c>
      <c r="H18" s="178">
        <f>'TD P DESARROLLO'!I18</f>
        <v>0.03</v>
      </c>
      <c r="I18" s="177">
        <f>'TD P DESARROLLO'!J18</f>
        <v>0.8</v>
      </c>
      <c r="J18" s="176">
        <f>'TD P DESARROLLO'!K18</f>
        <v>0</v>
      </c>
      <c r="K18" s="177">
        <f>'TD P DESARROLLO'!L18</f>
        <v>1</v>
      </c>
      <c r="L18" s="178">
        <f>'TD P DESARROLLO'!M18</f>
        <v>0</v>
      </c>
      <c r="M18" s="400">
        <f>H18</f>
        <v>0.03</v>
      </c>
      <c r="N18" s="402">
        <f t="shared" si="6"/>
        <v>0.03</v>
      </c>
      <c r="P18" s="994" t="str">
        <f t="shared" si="7"/>
        <v/>
      </c>
      <c r="Q18" s="994"/>
      <c r="R18" s="994" t="str">
        <f t="shared" si="8"/>
        <v/>
      </c>
      <c r="S18" s="994"/>
      <c r="T18" s="994">
        <f t="shared" si="9"/>
        <v>0.1</v>
      </c>
      <c r="U18" s="994"/>
      <c r="V18" s="994">
        <f t="shared" si="10"/>
        <v>0</v>
      </c>
      <c r="W18" s="994"/>
      <c r="X18" s="994">
        <f t="shared" si="11"/>
        <v>0</v>
      </c>
      <c r="Y18" s="994"/>
    </row>
    <row r="19" spans="2:25" ht="32.25" customHeight="1" thickBot="1" x14ac:dyDescent="0.3">
      <c r="B19" s="172" t="str">
        <f>'TD P DESARROLLO'!B19</f>
        <v>AVANCE DE ADECUACIÓN Y DOTACIÓN DE LA SECRETARÍA JURÍDICA DISTRITAL PARA LA SJD</v>
      </c>
      <c r="C19" s="596">
        <f>'TD P DESARROLLO'!D19</f>
        <v>0</v>
      </c>
      <c r="D19" s="346">
        <f>'TD P DESARROLLO'!E19</f>
        <v>0</v>
      </c>
      <c r="E19" s="596">
        <f>'TD P DESARROLLO'!F19</f>
        <v>0</v>
      </c>
      <c r="F19" s="346">
        <f>'TD P DESARROLLO'!G19</f>
        <v>0</v>
      </c>
      <c r="G19" s="597">
        <f>'TD P DESARROLLO'!H19</f>
        <v>1</v>
      </c>
      <c r="H19" s="598">
        <f>'TD P DESARROLLO'!I19</f>
        <v>0.3</v>
      </c>
      <c r="I19" s="597">
        <f>'TD P DESARROLLO'!J19</f>
        <v>1</v>
      </c>
      <c r="J19" s="598">
        <f>'TD P DESARROLLO'!K19</f>
        <v>0</v>
      </c>
      <c r="K19" s="597">
        <f>'TD P DESARROLLO'!L19</f>
        <v>1</v>
      </c>
      <c r="L19" s="598">
        <f>'TD P DESARROLLO'!M19</f>
        <v>0</v>
      </c>
      <c r="M19" s="400">
        <f>H19</f>
        <v>0.3</v>
      </c>
      <c r="N19" s="402">
        <f t="shared" si="6"/>
        <v>0.3</v>
      </c>
      <c r="P19" s="994" t="str">
        <f t="shared" ref="P19:P22" si="12">IFERROR(D19/C19,"")</f>
        <v/>
      </c>
      <c r="Q19" s="994"/>
      <c r="R19" s="994" t="str">
        <f t="shared" ref="R19:R22" si="13">IFERROR(F19/E19,"")</f>
        <v/>
      </c>
      <c r="S19" s="994"/>
      <c r="T19" s="994">
        <f t="shared" ref="T19:T22" si="14">IFERROR(H19/G19,"")</f>
        <v>0.3</v>
      </c>
      <c r="U19" s="994"/>
      <c r="V19" s="994">
        <f t="shared" ref="V19:V22" si="15">IFERROR(J19/I19,"")</f>
        <v>0</v>
      </c>
      <c r="W19" s="994"/>
      <c r="X19" s="994">
        <f t="shared" ref="X19:X22" si="16">IFERROR(L19/K19,"")</f>
        <v>0</v>
      </c>
      <c r="Y19" s="994"/>
    </row>
    <row r="20" spans="2:25" ht="32.25" customHeight="1" thickBot="1" x14ac:dyDescent="0.3">
      <c r="B20" s="172" t="str">
        <f>'TD P DESARROLLO'!B20</f>
        <v>PORCENTAJE DE IMPLEMENTACIÓN DEL SISTEMA INTEGRADO DE GESTIÓN DE LA SECRETARÍA JURÍDICA</v>
      </c>
      <c r="C20" s="177">
        <f>'TD P DESARROLLO'!D20</f>
        <v>0.1</v>
      </c>
      <c r="D20" s="178">
        <f>'TD P DESARROLLO'!E20</f>
        <v>0.03</v>
      </c>
      <c r="E20" s="177">
        <f>'TD P DESARROLLO'!F20</f>
        <v>0.3</v>
      </c>
      <c r="F20" s="178">
        <f>'TD P DESARROLLO'!G20</f>
        <v>0.35</v>
      </c>
      <c r="G20" s="177">
        <f>'TD P DESARROLLO'!H20</f>
        <v>0.3</v>
      </c>
      <c r="H20" s="178">
        <f>'TD P DESARROLLO'!I20</f>
        <v>0.14000000000000001</v>
      </c>
      <c r="I20" s="177">
        <f>'TD P DESARROLLO'!J20</f>
        <v>0.2</v>
      </c>
      <c r="J20" s="178">
        <f>'TD P DESARROLLO'!K20</f>
        <v>0</v>
      </c>
      <c r="K20" s="177">
        <f>'TD P DESARROLLO'!L20</f>
        <v>0.1</v>
      </c>
      <c r="L20" s="178">
        <f>'TD P DESARROLLO'!M20</f>
        <v>0</v>
      </c>
      <c r="M20" s="400">
        <f>F20+D20+H20+J20+L20</f>
        <v>0.52</v>
      </c>
      <c r="N20" s="599">
        <f>M20/(K20+I20+G20+E20+C20)</f>
        <v>0.51999999999999991</v>
      </c>
      <c r="P20" s="994">
        <f t="shared" si="12"/>
        <v>0.3</v>
      </c>
      <c r="Q20" s="994"/>
      <c r="R20" s="994">
        <f t="shared" si="13"/>
        <v>1.1666666666666667</v>
      </c>
      <c r="S20" s="994"/>
      <c r="T20" s="994">
        <f t="shared" si="14"/>
        <v>0.46666666666666673</v>
      </c>
      <c r="U20" s="994"/>
      <c r="V20" s="994">
        <f t="shared" si="15"/>
        <v>0</v>
      </c>
      <c r="W20" s="994"/>
      <c r="X20" s="994">
        <f t="shared" si="16"/>
        <v>0</v>
      </c>
      <c r="Y20" s="994"/>
    </row>
    <row r="21" spans="2:25" ht="32.25" customHeight="1" thickBot="1" x14ac:dyDescent="0.3">
      <c r="B21" s="172" t="str">
        <f>'TD P DESARROLLO'!B21</f>
        <v>PORCENTAJE DE AVANCE EN LA IMPLEMENTACIÓN DE LA ARQUITECTURA EMPRESARIAL EN LA SJD</v>
      </c>
      <c r="C21" s="175">
        <f>'TD P DESARROLLO'!D21</f>
        <v>0</v>
      </c>
      <c r="D21" s="176">
        <f>'TD P DESARROLLO'!E21</f>
        <v>0</v>
      </c>
      <c r="E21" s="175">
        <f>'TD P DESARROLLO'!F21</f>
        <v>0</v>
      </c>
      <c r="F21" s="176">
        <f>'TD P DESARROLLO'!G21</f>
        <v>0</v>
      </c>
      <c r="G21" s="177">
        <f>'TD P DESARROLLO'!H21</f>
        <v>0.4</v>
      </c>
      <c r="H21" s="178">
        <f>'TD P DESARROLLO'!I21</f>
        <v>0.2</v>
      </c>
      <c r="I21" s="177">
        <f>'TD P DESARROLLO'!J21</f>
        <v>1</v>
      </c>
      <c r="J21" s="178">
        <f>'TD P DESARROLLO'!K21</f>
        <v>0</v>
      </c>
      <c r="K21" s="175">
        <f>'TD P DESARROLLO'!L21</f>
        <v>0</v>
      </c>
      <c r="L21" s="178">
        <f>'TD P DESARROLLO'!M21</f>
        <v>0</v>
      </c>
      <c r="M21" s="400">
        <f>H21</f>
        <v>0.2</v>
      </c>
      <c r="N21" s="402">
        <f>M21/I21</f>
        <v>0.2</v>
      </c>
      <c r="P21" s="994" t="str">
        <f t="shared" si="12"/>
        <v/>
      </c>
      <c r="Q21" s="994"/>
      <c r="R21" s="994" t="str">
        <f t="shared" si="13"/>
        <v/>
      </c>
      <c r="S21" s="994"/>
      <c r="T21" s="994">
        <f t="shared" si="14"/>
        <v>0.5</v>
      </c>
      <c r="U21" s="994"/>
      <c r="V21" s="994">
        <f t="shared" si="15"/>
        <v>0</v>
      </c>
      <c r="W21" s="994"/>
      <c r="X21" s="994" t="str">
        <f t="shared" si="16"/>
        <v/>
      </c>
      <c r="Y21" s="994"/>
    </row>
    <row r="22" spans="2:25" ht="32.25" customHeight="1" thickBot="1" x14ac:dyDescent="0.3">
      <c r="B22" s="172" t="str">
        <f>'TD P DESARROLLO'!B22</f>
        <v>PERCEPCIÓN FAVORABLE POR PARTE DE LOS USUARIOS SOBRE LA COORDINACIÓN JURÍDICA DEL DISTRITO CAPITAL</v>
      </c>
      <c r="C22" s="186">
        <f>'TD P DESARROLLO'!D22</f>
        <v>0.88</v>
      </c>
      <c r="D22" s="187">
        <f>'TD P DESARROLLO'!E22</f>
        <v>0.9</v>
      </c>
      <c r="E22" s="186">
        <f>'TD P DESARROLLO'!F22</f>
        <v>0.88</v>
      </c>
      <c r="F22" s="187">
        <f>'TD P DESARROLLO'!G22</f>
        <v>0.94569999999999999</v>
      </c>
      <c r="G22" s="186">
        <f>'TD P DESARROLLO'!H22</f>
        <v>0.88</v>
      </c>
      <c r="H22" s="187">
        <v>0.95</v>
      </c>
      <c r="I22" s="186">
        <f>'TD P DESARROLLO'!J22</f>
        <v>0.88</v>
      </c>
      <c r="J22" s="187">
        <f>'TD P DESARROLLO'!K22</f>
        <v>0</v>
      </c>
      <c r="K22" s="186">
        <f>'TD P DESARROLLO'!L22</f>
        <v>0.88</v>
      </c>
      <c r="L22" s="187">
        <f>'TD P DESARROLLO'!M22</f>
        <v>0</v>
      </c>
      <c r="M22" s="400">
        <f>H22</f>
        <v>0.95</v>
      </c>
      <c r="N22" s="402">
        <f t="shared" si="6"/>
        <v>1.0795454545454546</v>
      </c>
      <c r="P22" s="994">
        <f t="shared" si="12"/>
        <v>1.0227272727272727</v>
      </c>
      <c r="Q22" s="994"/>
      <c r="R22" s="994">
        <f t="shared" si="13"/>
        <v>1.074659090909091</v>
      </c>
      <c r="S22" s="994"/>
      <c r="T22" s="994">
        <f t="shared" si="14"/>
        <v>1.0795454545454546</v>
      </c>
      <c r="U22" s="994"/>
      <c r="V22" s="994">
        <f t="shared" si="15"/>
        <v>0</v>
      </c>
      <c r="W22" s="994"/>
      <c r="X22" s="994">
        <f t="shared" si="16"/>
        <v>0</v>
      </c>
      <c r="Y22" s="994"/>
    </row>
    <row r="23" spans="2:25" ht="15" customHeight="1" thickBot="1" x14ac:dyDescent="0.3">
      <c r="P23" s="998" t="str">
        <f>IFERROR(D23/C23,"")</f>
        <v/>
      </c>
      <c r="Q23" s="998"/>
      <c r="R23" s="998" t="str">
        <f>IFERROR(F23/E23,"")</f>
        <v/>
      </c>
      <c r="S23" s="998"/>
      <c r="T23" s="998" t="str">
        <f>IFERROR(H23/G23,"")</f>
        <v/>
      </c>
      <c r="U23" s="998"/>
      <c r="V23" s="998" t="str">
        <f>IFERROR(#REF!/I23,"")</f>
        <v/>
      </c>
      <c r="W23" s="998"/>
      <c r="X23" s="998" t="str">
        <f>IFERROR(#REF!/#REF!,"")</f>
        <v/>
      </c>
      <c r="Y23" s="998"/>
    </row>
    <row r="24" spans="2:25" ht="13.5" customHeight="1" x14ac:dyDescent="0.25">
      <c r="B24" s="303" t="s">
        <v>779</v>
      </c>
      <c r="C24" s="1002">
        <f>IFERROR(P24,"")</f>
        <v>0.94141957657324038</v>
      </c>
      <c r="D24" s="992"/>
      <c r="E24" s="992">
        <f>IFERROR(R24,"")</f>
        <v>1.1158372672265922</v>
      </c>
      <c r="F24" s="992"/>
      <c r="G24" s="992">
        <f>IFERROR(T24,"")</f>
        <v>0.58941140251153079</v>
      </c>
      <c r="H24" s="992"/>
      <c r="I24" s="992" t="str">
        <f>IFERROR(V24,"")</f>
        <v/>
      </c>
      <c r="J24" s="992"/>
      <c r="K24" s="992" t="str">
        <f>IFERROR(X24,"")</f>
        <v/>
      </c>
      <c r="L24" s="993"/>
      <c r="M24" s="179" t="s">
        <v>407</v>
      </c>
      <c r="P24" s="994">
        <f>AVERAGEIF(P7:Q22,"&lt;&gt;0")</f>
        <v>0.94141957657324038</v>
      </c>
      <c r="Q24" s="994"/>
      <c r="R24" s="994">
        <f>AVERAGEIF(R7:S22,"&lt;&gt;0")</f>
        <v>1.1158372672265922</v>
      </c>
      <c r="S24" s="994"/>
      <c r="T24" s="994">
        <f>AVERAGEIF(T7:U22,"&lt;&gt;0")</f>
        <v>0.58941140251153079</v>
      </c>
      <c r="U24" s="994"/>
      <c r="V24" s="994" t="e">
        <f>AVERAGEIF(V7:W17,"&lt;&gt;0")</f>
        <v>#DIV/0!</v>
      </c>
      <c r="W24" s="994"/>
      <c r="X24" s="994" t="e">
        <f>AVERAGEIF(X7:Y17,"&lt;&gt;0")</f>
        <v>#DIV/0!</v>
      </c>
      <c r="Y24" s="994"/>
    </row>
    <row r="25" spans="2:25" ht="9" customHeight="1" x14ac:dyDescent="0.25">
      <c r="B25" s="350"/>
      <c r="C25" s="658"/>
      <c r="D25" s="657"/>
      <c r="E25" s="657"/>
      <c r="F25" s="657"/>
      <c r="G25" s="657"/>
      <c r="H25" s="657"/>
      <c r="I25" s="657"/>
      <c r="J25" s="657"/>
      <c r="K25" s="657"/>
      <c r="L25" s="659"/>
      <c r="M25" s="995">
        <f ca="1">TODAY()</f>
        <v>43339</v>
      </c>
      <c r="N25" s="995"/>
    </row>
    <row r="26" spans="2:25" ht="12.75" customHeight="1" thickBot="1" x14ac:dyDescent="0.3">
      <c r="B26" s="303" t="s">
        <v>538</v>
      </c>
      <c r="C26" s="1006">
        <f>C24*0.12</f>
        <v>0.11297034918878884</v>
      </c>
      <c r="D26" s="1007"/>
      <c r="E26" s="1007">
        <f>IFERROR(C26+(E24*0.26),"")</f>
        <v>0.40308803866770282</v>
      </c>
      <c r="F26" s="1007"/>
      <c r="G26" s="1007">
        <f>IFERROR(E26+(G24*0.26),"")</f>
        <v>0.55633500332070085</v>
      </c>
      <c r="H26" s="1007"/>
      <c r="I26" s="1007" t="str">
        <f>IFERROR(G26+(I24*0.26),"")</f>
        <v/>
      </c>
      <c r="J26" s="1007"/>
      <c r="K26" s="1007" t="str">
        <f>IFERROR(I26+(K24*0.1),"")</f>
        <v/>
      </c>
      <c r="L26" s="1008"/>
    </row>
    <row r="27" spans="2:25" ht="3.75" customHeight="1" x14ac:dyDescent="0.25"/>
    <row r="28" spans="2:25" customFormat="1" ht="15" customHeight="1" x14ac:dyDescent="0.25">
      <c r="B28" s="332"/>
      <c r="C28" s="442"/>
      <c r="D28" s="442"/>
      <c r="E28" s="442"/>
      <c r="F28" s="442"/>
      <c r="G28" s="442"/>
      <c r="H28" s="442"/>
      <c r="I28" s="442"/>
      <c r="J28" s="168"/>
      <c r="K28" s="168"/>
      <c r="L28" s="168"/>
      <c r="N28" s="394"/>
    </row>
    <row r="29" spans="2:25" customFormat="1" ht="15" customHeight="1" x14ac:dyDescent="0.25">
      <c r="B29" s="332"/>
      <c r="C29" s="442"/>
      <c r="D29" s="442"/>
      <c r="E29" s="442"/>
      <c r="F29" s="442"/>
      <c r="G29" s="442"/>
      <c r="H29" s="442"/>
      <c r="I29" s="442"/>
      <c r="J29" s="179"/>
      <c r="K29" s="590"/>
      <c r="L29" s="590"/>
      <c r="N29" s="394"/>
    </row>
    <row r="30" spans="2:25" s="442" customFormat="1" ht="5.25" customHeight="1" x14ac:dyDescent="0.25">
      <c r="C30" s="653">
        <f>C24*0.12</f>
        <v>0.11297034918878884</v>
      </c>
      <c r="D30" s="654">
        <f>E24*0.26</f>
        <v>0.29011768947891398</v>
      </c>
      <c r="E30" s="654">
        <f>IFERROR(G24*0.26,"")</f>
        <v>0.153246964652998</v>
      </c>
      <c r="F30" s="442" t="str">
        <f>IFERROR(I24*0.26,"")</f>
        <v/>
      </c>
      <c r="G30" s="442" t="str">
        <f>IFERROR(K24*0.1,"")</f>
        <v/>
      </c>
      <c r="J30" s="445"/>
      <c r="K30" s="991"/>
      <c r="L30" s="991"/>
      <c r="N30" s="446"/>
    </row>
    <row r="31" spans="2:25" s="351" customFormat="1" ht="5.25" customHeight="1" x14ac:dyDescent="0.25">
      <c r="C31" s="655">
        <f>SUM(C30:G30)</f>
        <v>0.55633500332070085</v>
      </c>
      <c r="D31" s="656"/>
      <c r="E31" s="656"/>
      <c r="F31" s="442"/>
      <c r="G31" s="442"/>
      <c r="H31" s="442"/>
      <c r="I31" s="442"/>
      <c r="K31" s="354"/>
      <c r="L31" s="354"/>
      <c r="N31" s="395"/>
    </row>
    <row r="32" spans="2:25" s="352" customFormat="1" ht="5.25" customHeight="1" x14ac:dyDescent="0.25">
      <c r="C32" s="443"/>
      <c r="D32" s="443"/>
      <c r="E32" s="443"/>
      <c r="F32" s="443"/>
      <c r="G32" s="443"/>
      <c r="H32" s="443"/>
      <c r="I32" s="443"/>
      <c r="K32" s="355"/>
      <c r="L32" s="355"/>
      <c r="N32" s="396"/>
    </row>
    <row r="33" spans="1:14" ht="17.25" hidden="1" customHeight="1" x14ac:dyDescent="0.25">
      <c r="C33" s="443"/>
      <c r="D33" s="443"/>
      <c r="E33" s="443"/>
      <c r="F33" s="443"/>
      <c r="G33" s="443"/>
      <c r="H33" s="443"/>
      <c r="I33" s="443"/>
      <c r="K33" s="356"/>
      <c r="L33" s="356"/>
    </row>
    <row r="34" spans="1:14" customFormat="1" ht="15" hidden="1" customHeight="1" x14ac:dyDescent="0.25">
      <c r="A34" s="168"/>
      <c r="B34" s="168"/>
      <c r="C34" s="443"/>
      <c r="D34" s="443"/>
      <c r="E34" s="442"/>
      <c r="F34" s="442"/>
      <c r="G34" s="442"/>
      <c r="H34" s="442"/>
      <c r="I34" s="442"/>
      <c r="K34" s="7"/>
      <c r="L34" s="7"/>
      <c r="N34" s="394"/>
    </row>
    <row r="35" spans="1:14" ht="15" hidden="1" customHeight="1" x14ac:dyDescent="0.25">
      <c r="C35" s="443"/>
      <c r="D35" s="443"/>
      <c r="E35" s="443"/>
      <c r="F35" s="443"/>
      <c r="G35" s="443"/>
      <c r="H35" s="443"/>
      <c r="I35" s="443"/>
      <c r="K35" s="356"/>
      <c r="L35" s="356"/>
    </row>
    <row r="36" spans="1:14" ht="15" hidden="1" customHeight="1" x14ac:dyDescent="0.25">
      <c r="C36" s="443"/>
      <c r="D36" s="443"/>
      <c r="E36" s="443"/>
      <c r="F36" s="443"/>
      <c r="G36" s="443"/>
      <c r="H36" s="443"/>
      <c r="I36" s="443"/>
      <c r="K36" s="356"/>
      <c r="L36" s="356"/>
    </row>
    <row r="37" spans="1:14" ht="15" hidden="1" customHeight="1" x14ac:dyDescent="0.25">
      <c r="C37" s="443"/>
      <c r="D37" s="443"/>
      <c r="E37" s="443"/>
      <c r="F37" s="443"/>
      <c r="G37" s="443"/>
      <c r="H37" s="443"/>
      <c r="I37" s="443"/>
      <c r="K37" s="356"/>
      <c r="L37" s="356"/>
    </row>
    <row r="38" spans="1:14" ht="15" hidden="1" customHeight="1" x14ac:dyDescent="0.25">
      <c r="C38" s="443"/>
      <c r="D38" s="443"/>
      <c r="E38" s="443"/>
      <c r="F38" s="443"/>
      <c r="G38" s="443"/>
      <c r="H38" s="443"/>
      <c r="I38" s="443"/>
      <c r="K38" s="356"/>
      <c r="L38" s="356"/>
    </row>
    <row r="39" spans="1:14" ht="15" hidden="1" customHeight="1" x14ac:dyDescent="0.25">
      <c r="C39" s="443"/>
      <c r="D39" s="443"/>
      <c r="E39" s="443"/>
      <c r="F39" s="443"/>
      <c r="G39" s="443"/>
      <c r="H39" s="443"/>
      <c r="I39" s="443"/>
      <c r="K39" s="356"/>
      <c r="L39" s="356"/>
    </row>
    <row r="40" spans="1:14" ht="15" hidden="1" customHeight="1" x14ac:dyDescent="0.25">
      <c r="C40" s="443"/>
      <c r="D40" s="443"/>
      <c r="E40" s="443"/>
      <c r="F40" s="443"/>
      <c r="G40" s="443"/>
      <c r="H40" s="443"/>
      <c r="I40" s="443"/>
      <c r="K40" s="356"/>
      <c r="L40" s="356"/>
    </row>
    <row r="41" spans="1:14" ht="15" hidden="1" customHeight="1" x14ac:dyDescent="0.25">
      <c r="C41" s="443"/>
      <c r="D41" s="443"/>
      <c r="E41" s="443"/>
      <c r="F41" s="443"/>
      <c r="G41" s="443"/>
      <c r="H41" s="443"/>
      <c r="I41" s="443"/>
      <c r="K41" s="356"/>
      <c r="L41" s="356"/>
    </row>
    <row r="42" spans="1:14" ht="15" hidden="1" customHeight="1" x14ac:dyDescent="0.25">
      <c r="C42" s="443"/>
      <c r="D42" s="443"/>
      <c r="E42" s="443"/>
      <c r="F42" s="443"/>
      <c r="G42" s="443"/>
      <c r="H42" s="443"/>
      <c r="I42" s="443"/>
      <c r="K42" s="356"/>
      <c r="L42" s="356"/>
    </row>
    <row r="43" spans="1:14" ht="15" hidden="1" customHeight="1" x14ac:dyDescent="0.25">
      <c r="C43" s="443"/>
      <c r="D43" s="443"/>
      <c r="E43" s="443"/>
      <c r="F43" s="443"/>
      <c r="G43" s="443"/>
      <c r="H43" s="443"/>
      <c r="I43" s="443"/>
      <c r="K43" s="356"/>
      <c r="L43" s="356"/>
    </row>
    <row r="44" spans="1:14" ht="15" hidden="1" customHeight="1" x14ac:dyDescent="0.25">
      <c r="C44" s="443"/>
      <c r="D44" s="443"/>
      <c r="E44" s="443"/>
      <c r="F44" s="443"/>
      <c r="G44" s="443"/>
      <c r="H44" s="443"/>
      <c r="I44" s="443"/>
      <c r="K44" s="356"/>
      <c r="L44" s="356"/>
    </row>
    <row r="45" spans="1:14" ht="15" hidden="1" customHeight="1" x14ac:dyDescent="0.25">
      <c r="C45" s="443"/>
      <c r="D45" s="443"/>
      <c r="E45" s="443"/>
      <c r="F45" s="443"/>
      <c r="G45" s="443"/>
      <c r="H45" s="443"/>
      <c r="I45" s="443"/>
      <c r="K45" s="356"/>
      <c r="L45" s="356"/>
    </row>
    <row r="46" spans="1:14" ht="15" hidden="1" customHeight="1" x14ac:dyDescent="0.25">
      <c r="C46" s="443"/>
      <c r="D46" s="443"/>
      <c r="E46" s="443"/>
      <c r="F46" s="443"/>
      <c r="G46" s="443"/>
      <c r="H46" s="443"/>
      <c r="I46" s="443"/>
      <c r="K46" s="356"/>
      <c r="L46" s="356"/>
    </row>
    <row r="47" spans="1:14" ht="15" hidden="1" customHeight="1" x14ac:dyDescent="0.25">
      <c r="C47" s="443"/>
      <c r="D47" s="443"/>
      <c r="E47" s="443"/>
      <c r="F47" s="443"/>
      <c r="G47" s="443"/>
      <c r="H47" s="443"/>
      <c r="I47" s="443"/>
      <c r="K47" s="356"/>
      <c r="L47" s="356"/>
    </row>
    <row r="48" spans="1:14" ht="15" hidden="1" customHeight="1" x14ac:dyDescent="0.25">
      <c r="C48" s="443"/>
      <c r="D48" s="443"/>
      <c r="E48" s="443"/>
      <c r="F48" s="443"/>
      <c r="G48" s="443"/>
      <c r="H48" s="443"/>
      <c r="I48" s="443"/>
      <c r="K48" s="356"/>
      <c r="L48" s="356"/>
    </row>
    <row r="49" spans="3:12" ht="15" hidden="1" customHeight="1" x14ac:dyDescent="0.25">
      <c r="C49" s="443"/>
      <c r="D49" s="443"/>
      <c r="E49" s="443"/>
      <c r="F49" s="443"/>
      <c r="G49" s="443"/>
      <c r="H49" s="443"/>
      <c r="I49" s="443"/>
      <c r="K49" s="356"/>
      <c r="L49" s="356"/>
    </row>
    <row r="50" spans="3:12" ht="15" hidden="1" customHeight="1" x14ac:dyDescent="0.25">
      <c r="C50" s="443"/>
      <c r="D50" s="443"/>
      <c r="E50" s="443"/>
      <c r="F50" s="443"/>
      <c r="G50" s="443"/>
      <c r="H50" s="443"/>
      <c r="I50" s="443"/>
      <c r="K50" s="356"/>
      <c r="L50" s="356"/>
    </row>
    <row r="51" spans="3:12" ht="15" hidden="1" customHeight="1" x14ac:dyDescent="0.25">
      <c r="C51" s="443"/>
      <c r="D51" s="443"/>
      <c r="E51" s="443"/>
      <c r="F51" s="443"/>
      <c r="G51" s="443"/>
      <c r="H51" s="443"/>
      <c r="I51" s="443"/>
      <c r="K51" s="356"/>
      <c r="L51" s="356"/>
    </row>
    <row r="52" spans="3:12" ht="15" hidden="1" customHeight="1" x14ac:dyDescent="0.25">
      <c r="C52" s="443"/>
      <c r="D52" s="443"/>
      <c r="E52" s="443"/>
      <c r="F52" s="443"/>
      <c r="G52" s="443"/>
      <c r="H52" s="443"/>
      <c r="I52" s="443"/>
      <c r="K52" s="356"/>
      <c r="L52" s="356"/>
    </row>
    <row r="53" spans="3:12" ht="15" hidden="1" customHeight="1" x14ac:dyDescent="0.25">
      <c r="C53" s="443"/>
      <c r="D53" s="443"/>
      <c r="E53" s="443"/>
      <c r="F53" s="443"/>
      <c r="G53" s="443"/>
      <c r="H53" s="443"/>
      <c r="I53" s="443"/>
      <c r="K53" s="356"/>
      <c r="L53" s="356"/>
    </row>
    <row r="54" spans="3:12" ht="15" hidden="1" customHeight="1" x14ac:dyDescent="0.25">
      <c r="C54" s="443"/>
      <c r="D54" s="443"/>
      <c r="E54" s="443"/>
      <c r="F54" s="443"/>
      <c r="G54" s="443"/>
      <c r="H54" s="443"/>
      <c r="I54" s="443"/>
      <c r="K54" s="356"/>
      <c r="L54" s="356"/>
    </row>
    <row r="55" spans="3:12" ht="15" hidden="1" customHeight="1" x14ac:dyDescent="0.25">
      <c r="C55" s="443"/>
      <c r="D55" s="443"/>
      <c r="E55" s="443"/>
      <c r="F55" s="443"/>
      <c r="G55" s="443"/>
      <c r="H55" s="443"/>
      <c r="I55" s="443"/>
      <c r="K55" s="356"/>
      <c r="L55" s="356"/>
    </row>
    <row r="56" spans="3:12" ht="15" hidden="1" customHeight="1" x14ac:dyDescent="0.25">
      <c r="C56" s="443"/>
      <c r="D56" s="443"/>
      <c r="E56" s="443"/>
      <c r="F56" s="443"/>
      <c r="G56" s="443"/>
      <c r="H56" s="443"/>
      <c r="I56" s="443"/>
      <c r="K56" s="356"/>
      <c r="L56" s="356"/>
    </row>
    <row r="57" spans="3:12" ht="15" hidden="1" customHeight="1" x14ac:dyDescent="0.25">
      <c r="C57" s="443"/>
      <c r="D57" s="443"/>
      <c r="E57" s="443"/>
      <c r="F57" s="443"/>
      <c r="G57" s="443"/>
      <c r="H57" s="443"/>
      <c r="I57" s="443"/>
      <c r="K57" s="356"/>
      <c r="L57" s="356"/>
    </row>
    <row r="58" spans="3:12" ht="15" hidden="1" customHeight="1" x14ac:dyDescent="0.25">
      <c r="C58" s="443"/>
      <c r="D58" s="443"/>
      <c r="E58" s="443"/>
      <c r="F58" s="443"/>
      <c r="G58" s="443"/>
      <c r="H58" s="443"/>
      <c r="I58" s="443"/>
      <c r="K58" s="356"/>
      <c r="L58" s="356"/>
    </row>
    <row r="59" spans="3:12" ht="15" hidden="1" customHeight="1" x14ac:dyDescent="0.25">
      <c r="C59" s="443"/>
      <c r="D59" s="443"/>
      <c r="E59" s="443"/>
      <c r="F59" s="443"/>
      <c r="G59" s="443"/>
      <c r="H59" s="443"/>
      <c r="I59" s="443"/>
      <c r="K59" s="356"/>
      <c r="L59" s="356"/>
    </row>
    <row r="60" spans="3:12" ht="15" hidden="1" customHeight="1" x14ac:dyDescent="0.25">
      <c r="C60" s="443"/>
      <c r="D60" s="443"/>
      <c r="E60" s="443"/>
      <c r="F60" s="443"/>
      <c r="G60" s="443"/>
      <c r="H60" s="443"/>
      <c r="I60" s="443"/>
      <c r="K60" s="356"/>
      <c r="L60" s="356"/>
    </row>
    <row r="61" spans="3:12" ht="15" hidden="1" customHeight="1" x14ac:dyDescent="0.25">
      <c r="C61" s="443"/>
      <c r="D61" s="443"/>
      <c r="E61" s="443"/>
      <c r="F61" s="443"/>
      <c r="G61" s="443"/>
      <c r="H61" s="443"/>
      <c r="I61" s="443"/>
      <c r="K61" s="356"/>
      <c r="L61" s="356"/>
    </row>
    <row r="62" spans="3:12" ht="15" hidden="1" customHeight="1" x14ac:dyDescent="0.25">
      <c r="C62" s="443"/>
      <c r="D62" s="443"/>
      <c r="E62" s="443"/>
      <c r="F62" s="443"/>
      <c r="G62" s="443"/>
      <c r="H62" s="443"/>
      <c r="I62" s="443"/>
      <c r="K62" s="356"/>
      <c r="L62" s="356"/>
    </row>
    <row r="63" spans="3:12" ht="15" hidden="1" customHeight="1" x14ac:dyDescent="0.25">
      <c r="C63" s="443"/>
      <c r="D63" s="443"/>
      <c r="E63" s="443"/>
      <c r="F63" s="443"/>
      <c r="G63" s="443"/>
      <c r="H63" s="443"/>
      <c r="I63" s="443"/>
      <c r="K63" s="356"/>
      <c r="L63" s="356"/>
    </row>
    <row r="64" spans="3:12" ht="15" hidden="1" customHeight="1" x14ac:dyDescent="0.25">
      <c r="C64" s="443"/>
      <c r="D64" s="443"/>
      <c r="E64" s="443"/>
      <c r="F64" s="443"/>
      <c r="G64" s="443"/>
      <c r="H64" s="443"/>
      <c r="I64" s="443"/>
      <c r="K64" s="356"/>
      <c r="L64" s="356"/>
    </row>
    <row r="65" spans="3:12" ht="15" hidden="1" customHeight="1" x14ac:dyDescent="0.25">
      <c r="C65" s="443"/>
      <c r="D65" s="443"/>
      <c r="E65" s="443"/>
      <c r="F65" s="443"/>
      <c r="G65" s="443"/>
      <c r="H65" s="443"/>
      <c r="I65" s="443"/>
      <c r="K65" s="356"/>
      <c r="L65" s="356"/>
    </row>
    <row r="66" spans="3:12" ht="15" hidden="1" customHeight="1" x14ac:dyDescent="0.25">
      <c r="C66" s="443"/>
      <c r="D66" s="443"/>
      <c r="E66" s="443"/>
      <c r="F66" s="443"/>
      <c r="G66" s="443"/>
      <c r="H66" s="443"/>
      <c r="I66" s="443"/>
      <c r="K66" s="356"/>
      <c r="L66" s="356"/>
    </row>
    <row r="67" spans="3:12" ht="15" hidden="1" customHeight="1" x14ac:dyDescent="0.25">
      <c r="C67" s="443"/>
      <c r="D67" s="443"/>
      <c r="E67" s="443"/>
      <c r="F67" s="443"/>
      <c r="G67" s="443"/>
      <c r="H67" s="443"/>
      <c r="I67" s="443"/>
      <c r="K67" s="356"/>
      <c r="L67" s="356"/>
    </row>
    <row r="68" spans="3:12" ht="15" hidden="1" customHeight="1" x14ac:dyDescent="0.25">
      <c r="C68" s="443"/>
      <c r="D68" s="443"/>
      <c r="E68" s="443"/>
      <c r="F68" s="443"/>
      <c r="G68" s="443"/>
      <c r="H68" s="443"/>
      <c r="I68" s="443"/>
      <c r="K68" s="356"/>
      <c r="L68" s="356"/>
    </row>
    <row r="69" spans="3:12" ht="15" hidden="1" customHeight="1" x14ac:dyDescent="0.25">
      <c r="C69" s="443"/>
      <c r="D69" s="443"/>
      <c r="E69" s="443"/>
      <c r="F69" s="443"/>
      <c r="G69" s="443"/>
      <c r="H69" s="443"/>
      <c r="I69" s="443"/>
      <c r="K69" s="356"/>
      <c r="L69" s="356"/>
    </row>
    <row r="70" spans="3:12" ht="15" hidden="1" customHeight="1" x14ac:dyDescent="0.25">
      <c r="C70" s="443"/>
      <c r="D70" s="443"/>
      <c r="E70" s="443"/>
      <c r="F70" s="443"/>
      <c r="G70" s="443"/>
      <c r="H70" s="443"/>
      <c r="I70" s="443"/>
      <c r="K70" s="356"/>
      <c r="L70" s="356"/>
    </row>
    <row r="71" spans="3:12" ht="15" hidden="1" customHeight="1" x14ac:dyDescent="0.25">
      <c r="C71" s="443"/>
      <c r="D71" s="443"/>
      <c r="E71" s="443"/>
      <c r="F71" s="443"/>
      <c r="G71" s="443"/>
      <c r="H71" s="443"/>
      <c r="I71" s="443"/>
      <c r="K71" s="356"/>
      <c r="L71" s="356"/>
    </row>
    <row r="72" spans="3:12" ht="15" hidden="1" customHeight="1" x14ac:dyDescent="0.25">
      <c r="C72" s="443"/>
      <c r="D72" s="443"/>
      <c r="E72" s="443"/>
      <c r="F72" s="443"/>
      <c r="G72" s="443"/>
      <c r="H72" s="443"/>
      <c r="I72" s="443"/>
      <c r="K72" s="356"/>
      <c r="L72" s="356"/>
    </row>
    <row r="73" spans="3:12" ht="15" hidden="1" customHeight="1" x14ac:dyDescent="0.25">
      <c r="C73" s="443"/>
      <c r="D73" s="443"/>
      <c r="E73" s="443"/>
      <c r="F73" s="443"/>
      <c r="G73" s="443"/>
      <c r="H73" s="443"/>
      <c r="I73" s="443"/>
      <c r="K73" s="356"/>
      <c r="L73" s="356"/>
    </row>
    <row r="74" spans="3:12" ht="15" hidden="1" customHeight="1" x14ac:dyDescent="0.25">
      <c r="C74" s="443"/>
      <c r="D74" s="443"/>
      <c r="E74" s="443"/>
      <c r="F74" s="443"/>
      <c r="G74" s="443"/>
      <c r="H74" s="443"/>
      <c r="I74" s="443"/>
      <c r="K74" s="356"/>
      <c r="L74" s="356"/>
    </row>
    <row r="75" spans="3:12" ht="15" hidden="1" customHeight="1" x14ac:dyDescent="0.25">
      <c r="C75" s="443"/>
      <c r="D75" s="443"/>
      <c r="E75" s="443"/>
      <c r="F75" s="443"/>
      <c r="G75" s="443"/>
      <c r="H75" s="443"/>
      <c r="I75" s="443"/>
      <c r="K75" s="356"/>
      <c r="L75" s="356"/>
    </row>
    <row r="76" spans="3:12" ht="15" hidden="1" customHeight="1" x14ac:dyDescent="0.25">
      <c r="C76" s="443"/>
      <c r="D76" s="443"/>
      <c r="E76" s="443"/>
      <c r="F76" s="443"/>
      <c r="G76" s="443"/>
      <c r="H76" s="443"/>
      <c r="I76" s="443"/>
      <c r="K76" s="356"/>
      <c r="L76" s="356"/>
    </row>
    <row r="77" spans="3:12" ht="15" hidden="1" customHeight="1" x14ac:dyDescent="0.25">
      <c r="C77" s="443"/>
      <c r="D77" s="443"/>
      <c r="E77" s="443"/>
      <c r="F77" s="443"/>
      <c r="G77" s="443"/>
      <c r="H77" s="443"/>
      <c r="I77" s="443"/>
      <c r="K77" s="356"/>
      <c r="L77" s="356"/>
    </row>
    <row r="78" spans="3:12" ht="15" hidden="1" customHeight="1" x14ac:dyDescent="0.25">
      <c r="C78" s="443"/>
      <c r="D78" s="443"/>
      <c r="E78" s="443"/>
      <c r="F78" s="443"/>
      <c r="G78" s="443"/>
      <c r="H78" s="443"/>
      <c r="I78" s="443"/>
      <c r="K78" s="356"/>
      <c r="L78" s="356"/>
    </row>
    <row r="79" spans="3:12" ht="15" hidden="1" customHeight="1" x14ac:dyDescent="0.25">
      <c r="C79" s="443"/>
      <c r="D79" s="443"/>
      <c r="E79" s="443"/>
      <c r="F79" s="443"/>
      <c r="G79" s="443"/>
      <c r="H79" s="443"/>
      <c r="I79" s="443"/>
      <c r="K79" s="356"/>
      <c r="L79" s="356"/>
    </row>
    <row r="80" spans="3:12" ht="15" hidden="1" customHeight="1" x14ac:dyDescent="0.25">
      <c r="C80" s="443"/>
      <c r="D80" s="443"/>
      <c r="E80" s="443"/>
      <c r="F80" s="443"/>
      <c r="G80" s="443"/>
      <c r="H80" s="443"/>
      <c r="I80" s="443"/>
      <c r="K80" s="356"/>
      <c r="L80" s="356"/>
    </row>
    <row r="81" spans="3:12" ht="15" hidden="1" customHeight="1" x14ac:dyDescent="0.25">
      <c r="C81" s="443"/>
      <c r="D81" s="443"/>
      <c r="E81" s="443"/>
      <c r="F81" s="443"/>
      <c r="G81" s="443"/>
      <c r="H81" s="443"/>
      <c r="I81" s="443"/>
      <c r="K81" s="356"/>
      <c r="L81" s="356"/>
    </row>
    <row r="82" spans="3:12" ht="15" hidden="1" customHeight="1" x14ac:dyDescent="0.25">
      <c r="C82" s="443"/>
      <c r="D82" s="443"/>
      <c r="E82" s="443"/>
      <c r="F82" s="443"/>
      <c r="G82" s="443"/>
      <c r="H82" s="443"/>
      <c r="I82" s="443"/>
      <c r="K82" s="356"/>
      <c r="L82" s="356"/>
    </row>
    <row r="83" spans="3:12" ht="15" hidden="1" customHeight="1" x14ac:dyDescent="0.25">
      <c r="C83" s="443"/>
      <c r="D83" s="443"/>
      <c r="E83" s="443"/>
      <c r="F83" s="443"/>
      <c r="G83" s="443"/>
      <c r="H83" s="443"/>
      <c r="I83" s="443"/>
      <c r="K83" s="356"/>
      <c r="L83" s="356"/>
    </row>
    <row r="84" spans="3:12" ht="15" hidden="1" customHeight="1" x14ac:dyDescent="0.25">
      <c r="C84" s="443"/>
      <c r="D84" s="443"/>
      <c r="E84" s="443"/>
      <c r="F84" s="443"/>
      <c r="G84" s="443"/>
      <c r="H84" s="443"/>
      <c r="I84" s="443"/>
      <c r="K84" s="356"/>
      <c r="L84" s="356"/>
    </row>
    <row r="85" spans="3:12" ht="15" hidden="1" customHeight="1" x14ac:dyDescent="0.25">
      <c r="C85" s="443"/>
      <c r="D85" s="443"/>
      <c r="E85" s="443"/>
      <c r="F85" s="443"/>
      <c r="G85" s="443"/>
      <c r="H85" s="443"/>
      <c r="I85" s="443"/>
      <c r="K85" s="356"/>
      <c r="L85" s="356"/>
    </row>
    <row r="86" spans="3:12" ht="15" hidden="1" customHeight="1" x14ac:dyDescent="0.25">
      <c r="C86" s="443"/>
      <c r="D86" s="443"/>
      <c r="E86" s="443"/>
      <c r="F86" s="443"/>
      <c r="G86" s="443"/>
      <c r="H86" s="443"/>
      <c r="I86" s="443"/>
      <c r="K86" s="356"/>
      <c r="L86" s="356"/>
    </row>
    <row r="87" spans="3:12" ht="15" hidden="1" customHeight="1" x14ac:dyDescent="0.25">
      <c r="C87" s="443"/>
      <c r="D87" s="443"/>
      <c r="E87" s="443"/>
      <c r="F87" s="443"/>
      <c r="G87" s="443"/>
      <c r="H87" s="443"/>
      <c r="I87" s="443"/>
      <c r="K87" s="356"/>
      <c r="L87" s="356"/>
    </row>
    <row r="88" spans="3:12" ht="15" hidden="1" customHeight="1" x14ac:dyDescent="0.25">
      <c r="C88" s="443"/>
      <c r="D88" s="443"/>
      <c r="E88" s="443"/>
      <c r="F88" s="443"/>
      <c r="G88" s="443"/>
      <c r="H88" s="443"/>
      <c r="I88" s="443"/>
      <c r="K88" s="356"/>
      <c r="L88" s="356"/>
    </row>
    <row r="89" spans="3:12" ht="15" hidden="1" customHeight="1" x14ac:dyDescent="0.25">
      <c r="C89" s="443"/>
      <c r="D89" s="443"/>
      <c r="E89" s="443"/>
      <c r="F89" s="443"/>
      <c r="G89" s="443"/>
      <c r="H89" s="443"/>
      <c r="I89" s="443"/>
      <c r="K89" s="356"/>
      <c r="L89" s="356"/>
    </row>
    <row r="90" spans="3:12" ht="15" hidden="1" customHeight="1" x14ac:dyDescent="0.25">
      <c r="C90" s="443"/>
      <c r="D90" s="443"/>
      <c r="E90" s="443"/>
      <c r="F90" s="443"/>
      <c r="G90" s="443"/>
      <c r="H90" s="443"/>
      <c r="I90" s="443"/>
      <c r="K90" s="356"/>
      <c r="L90" s="356"/>
    </row>
    <row r="91" spans="3:12" ht="15" hidden="1" customHeight="1" x14ac:dyDescent="0.25">
      <c r="C91" s="443"/>
      <c r="D91" s="443"/>
      <c r="E91" s="443"/>
      <c r="F91" s="443"/>
      <c r="G91" s="443"/>
      <c r="H91" s="443"/>
      <c r="I91" s="443"/>
      <c r="K91" s="356"/>
      <c r="L91" s="356"/>
    </row>
    <row r="92" spans="3:12" ht="15" hidden="1" customHeight="1" x14ac:dyDescent="0.25">
      <c r="C92" s="443"/>
      <c r="D92" s="443"/>
      <c r="E92" s="443"/>
      <c r="F92" s="443"/>
      <c r="G92" s="443"/>
      <c r="H92" s="443"/>
      <c r="I92" s="443"/>
      <c r="K92" s="356"/>
      <c r="L92" s="356"/>
    </row>
    <row r="93" spans="3:12" ht="15" hidden="1" customHeight="1" x14ac:dyDescent="0.25">
      <c r="C93" s="443"/>
      <c r="D93" s="443"/>
      <c r="E93" s="443"/>
      <c r="F93" s="443"/>
      <c r="G93" s="443"/>
      <c r="H93" s="443"/>
      <c r="I93" s="443"/>
      <c r="K93" s="356"/>
      <c r="L93" s="356"/>
    </row>
    <row r="94" spans="3:12" ht="15" hidden="1" customHeight="1" x14ac:dyDescent="0.25">
      <c r="C94" s="443"/>
      <c r="D94" s="443"/>
      <c r="E94" s="443"/>
      <c r="F94" s="443"/>
      <c r="G94" s="443"/>
      <c r="H94" s="443"/>
      <c r="I94" s="443"/>
      <c r="K94" s="356"/>
      <c r="L94" s="356"/>
    </row>
    <row r="95" spans="3:12" ht="15" hidden="1" customHeight="1" x14ac:dyDescent="0.25">
      <c r="C95" s="443"/>
      <c r="D95" s="443"/>
      <c r="E95" s="443"/>
      <c r="F95" s="443"/>
      <c r="G95" s="443"/>
      <c r="H95" s="443"/>
      <c r="I95" s="443"/>
      <c r="K95" s="356"/>
      <c r="L95" s="356"/>
    </row>
    <row r="96" spans="3:12" ht="15" hidden="1" customHeight="1" x14ac:dyDescent="0.25">
      <c r="C96" s="443"/>
      <c r="D96" s="443"/>
      <c r="E96" s="443"/>
      <c r="F96" s="443"/>
      <c r="G96" s="443"/>
      <c r="H96" s="443"/>
      <c r="I96" s="443"/>
      <c r="K96" s="356"/>
      <c r="L96" s="356"/>
    </row>
    <row r="97" spans="3:12" ht="15" hidden="1" customHeight="1" x14ac:dyDescent="0.25">
      <c r="C97" s="443"/>
      <c r="D97" s="443"/>
      <c r="E97" s="443"/>
      <c r="F97" s="443"/>
      <c r="G97" s="443"/>
      <c r="H97" s="443"/>
      <c r="I97" s="443"/>
      <c r="K97" s="356"/>
      <c r="L97" s="356"/>
    </row>
    <row r="98" spans="3:12" ht="15" hidden="1" customHeight="1" x14ac:dyDescent="0.25">
      <c r="C98" s="443"/>
      <c r="D98" s="443"/>
      <c r="E98" s="443"/>
      <c r="F98" s="443"/>
      <c r="G98" s="443"/>
      <c r="H98" s="443"/>
      <c r="I98" s="443"/>
      <c r="K98" s="356"/>
      <c r="L98" s="356"/>
    </row>
    <row r="99" spans="3:12" ht="15" hidden="1" customHeight="1" x14ac:dyDescent="0.25">
      <c r="C99" s="443"/>
      <c r="D99" s="443"/>
      <c r="E99" s="443"/>
      <c r="F99" s="443"/>
      <c r="G99" s="443"/>
      <c r="H99" s="443"/>
      <c r="I99" s="443"/>
      <c r="K99" s="356"/>
      <c r="L99" s="356"/>
    </row>
    <row r="100" spans="3:12" ht="15" hidden="1" customHeight="1" x14ac:dyDescent="0.25">
      <c r="C100" s="443"/>
      <c r="D100" s="443"/>
      <c r="E100" s="443"/>
      <c r="F100" s="443"/>
      <c r="G100" s="443"/>
      <c r="H100" s="443"/>
      <c r="I100" s="443"/>
      <c r="K100" s="356"/>
      <c r="L100" s="356"/>
    </row>
    <row r="101" spans="3:12" ht="15" hidden="1" customHeight="1" x14ac:dyDescent="0.25">
      <c r="C101" s="443"/>
      <c r="D101" s="443"/>
      <c r="E101" s="443"/>
      <c r="F101" s="443"/>
      <c r="G101" s="443"/>
      <c r="H101" s="443"/>
      <c r="I101" s="443"/>
      <c r="K101" s="356"/>
      <c r="L101" s="356"/>
    </row>
    <row r="102" spans="3:12" ht="15" hidden="1" customHeight="1" x14ac:dyDescent="0.25">
      <c r="C102" s="443"/>
      <c r="D102" s="443"/>
      <c r="E102" s="443"/>
      <c r="F102" s="443"/>
      <c r="G102" s="443"/>
      <c r="H102" s="443"/>
      <c r="I102" s="443"/>
      <c r="K102" s="356"/>
      <c r="L102" s="356"/>
    </row>
    <row r="103" spans="3:12" ht="15" hidden="1" customHeight="1" x14ac:dyDescent="0.25">
      <c r="C103" s="443"/>
      <c r="D103" s="443"/>
      <c r="E103" s="443"/>
      <c r="F103" s="443"/>
      <c r="G103" s="443"/>
      <c r="H103" s="443"/>
      <c r="I103" s="443"/>
      <c r="K103" s="356"/>
      <c r="L103" s="356"/>
    </row>
    <row r="104" spans="3:12" ht="15" hidden="1" customHeight="1" x14ac:dyDescent="0.25">
      <c r="C104" s="443"/>
      <c r="D104" s="443"/>
      <c r="E104" s="443"/>
      <c r="F104" s="443"/>
      <c r="G104" s="443"/>
      <c r="H104" s="443"/>
      <c r="I104" s="443"/>
      <c r="K104" s="356"/>
      <c r="L104" s="356"/>
    </row>
    <row r="105" spans="3:12" ht="15" hidden="1" customHeight="1" x14ac:dyDescent="0.25">
      <c r="C105" s="443"/>
      <c r="D105" s="443"/>
      <c r="E105" s="443"/>
      <c r="F105" s="443"/>
      <c r="G105" s="443"/>
      <c r="H105" s="443"/>
      <c r="I105" s="443"/>
      <c r="K105" s="356"/>
      <c r="L105" s="356"/>
    </row>
    <row r="106" spans="3:12" ht="15" hidden="1" customHeight="1" x14ac:dyDescent="0.25">
      <c r="C106" s="443"/>
      <c r="D106" s="443"/>
      <c r="E106" s="443"/>
      <c r="F106" s="443"/>
      <c r="G106" s="443"/>
      <c r="H106" s="443"/>
      <c r="I106" s="443"/>
      <c r="K106" s="356"/>
      <c r="L106" s="356"/>
    </row>
    <row r="107" spans="3:12" ht="15" hidden="1" customHeight="1" x14ac:dyDescent="0.25">
      <c r="C107" s="443"/>
      <c r="D107" s="443"/>
      <c r="E107" s="443"/>
      <c r="F107" s="443"/>
      <c r="G107" s="443"/>
      <c r="H107" s="443"/>
      <c r="I107" s="443"/>
      <c r="K107" s="356"/>
      <c r="L107" s="356"/>
    </row>
    <row r="108" spans="3:12" ht="15" hidden="1" customHeight="1" x14ac:dyDescent="0.25">
      <c r="C108" s="443"/>
      <c r="D108" s="443"/>
      <c r="E108" s="443"/>
      <c r="F108" s="443"/>
      <c r="G108" s="443"/>
      <c r="H108" s="443"/>
      <c r="I108" s="443"/>
      <c r="K108" s="356"/>
      <c r="L108" s="356"/>
    </row>
    <row r="109" spans="3:12" ht="15" hidden="1" customHeight="1" x14ac:dyDescent="0.25">
      <c r="C109" s="443"/>
      <c r="D109" s="443"/>
      <c r="E109" s="443"/>
      <c r="F109" s="443"/>
      <c r="G109" s="443"/>
      <c r="H109" s="443"/>
      <c r="I109" s="443"/>
      <c r="K109" s="356"/>
      <c r="L109" s="356"/>
    </row>
    <row r="110" spans="3:12" ht="15" hidden="1" customHeight="1" x14ac:dyDescent="0.25">
      <c r="C110" s="443"/>
      <c r="D110" s="443"/>
      <c r="E110" s="443"/>
      <c r="F110" s="443"/>
      <c r="G110" s="443"/>
      <c r="H110" s="443"/>
      <c r="I110" s="443"/>
      <c r="K110" s="356"/>
      <c r="L110" s="356"/>
    </row>
    <row r="111" spans="3:12" ht="15" hidden="1" customHeight="1" x14ac:dyDescent="0.25">
      <c r="C111" s="443"/>
      <c r="D111" s="443"/>
      <c r="E111" s="443"/>
      <c r="F111" s="443"/>
      <c r="G111" s="443"/>
      <c r="H111" s="443"/>
      <c r="I111" s="443"/>
      <c r="K111" s="356"/>
      <c r="L111" s="356"/>
    </row>
    <row r="112" spans="3:12" ht="15" hidden="1" customHeight="1" x14ac:dyDescent="0.25">
      <c r="C112" s="443"/>
      <c r="D112" s="443"/>
      <c r="E112" s="443"/>
      <c r="F112" s="443"/>
      <c r="G112" s="443"/>
      <c r="H112" s="443"/>
      <c r="I112" s="443"/>
      <c r="K112" s="356"/>
      <c r="L112" s="356"/>
    </row>
    <row r="113" spans="3:12" ht="15" hidden="1" customHeight="1" x14ac:dyDescent="0.25">
      <c r="C113" s="443"/>
      <c r="D113" s="443"/>
      <c r="E113" s="443"/>
      <c r="F113" s="443"/>
      <c r="G113" s="443"/>
      <c r="H113" s="443"/>
      <c r="I113" s="443"/>
      <c r="K113" s="356"/>
      <c r="L113" s="356"/>
    </row>
    <row r="114" spans="3:12" ht="15" hidden="1" customHeight="1" x14ac:dyDescent="0.25">
      <c r="C114" s="443"/>
      <c r="D114" s="443"/>
      <c r="E114" s="443"/>
      <c r="F114" s="443"/>
      <c r="G114" s="443"/>
      <c r="H114" s="443"/>
      <c r="I114" s="443"/>
      <c r="K114" s="356"/>
      <c r="L114" s="356"/>
    </row>
    <row r="115" spans="3:12" ht="15" hidden="1" customHeight="1" x14ac:dyDescent="0.25">
      <c r="C115" s="443"/>
      <c r="D115" s="443"/>
      <c r="E115" s="443"/>
      <c r="F115" s="443"/>
      <c r="G115" s="443"/>
      <c r="H115" s="443"/>
      <c r="I115" s="443"/>
      <c r="K115" s="356"/>
      <c r="L115" s="356"/>
    </row>
    <row r="116" spans="3:12" ht="15" hidden="1" customHeight="1" x14ac:dyDescent="0.25">
      <c r="C116" s="443"/>
      <c r="D116" s="443"/>
      <c r="E116" s="443"/>
      <c r="F116" s="443"/>
      <c r="G116" s="443"/>
      <c r="H116" s="443"/>
      <c r="I116" s="443"/>
      <c r="K116" s="356"/>
      <c r="L116" s="356"/>
    </row>
    <row r="117" spans="3:12" ht="15" hidden="1" customHeight="1" x14ac:dyDescent="0.25">
      <c r="C117" s="443"/>
      <c r="D117" s="443"/>
      <c r="E117" s="443"/>
      <c r="F117" s="443"/>
      <c r="G117" s="443"/>
      <c r="H117" s="443"/>
      <c r="I117" s="443"/>
      <c r="K117" s="356"/>
      <c r="L117" s="356"/>
    </row>
    <row r="118" spans="3:12" ht="15" hidden="1" customHeight="1" x14ac:dyDescent="0.25">
      <c r="C118" s="443"/>
      <c r="D118" s="443"/>
      <c r="E118" s="443"/>
      <c r="F118" s="443"/>
      <c r="G118" s="443"/>
      <c r="H118" s="443"/>
      <c r="I118" s="443"/>
      <c r="K118" s="356"/>
      <c r="L118" s="356"/>
    </row>
    <row r="119" spans="3:12" ht="15" hidden="1" customHeight="1" x14ac:dyDescent="0.25">
      <c r="C119" s="443"/>
      <c r="D119" s="443"/>
      <c r="E119" s="443"/>
      <c r="F119" s="443"/>
      <c r="G119" s="443"/>
      <c r="H119" s="443"/>
      <c r="I119" s="443"/>
      <c r="K119" s="356"/>
      <c r="L119" s="356"/>
    </row>
    <row r="120" spans="3:12" ht="15" hidden="1" customHeight="1" x14ac:dyDescent="0.25">
      <c r="C120" s="443"/>
      <c r="D120" s="443"/>
      <c r="E120" s="443"/>
      <c r="F120" s="443"/>
      <c r="G120" s="443"/>
      <c r="H120" s="443"/>
      <c r="I120" s="443"/>
      <c r="K120" s="356"/>
      <c r="L120" s="356"/>
    </row>
    <row r="121" spans="3:12" ht="15" hidden="1" customHeight="1" x14ac:dyDescent="0.25">
      <c r="C121" s="443"/>
      <c r="D121" s="443"/>
      <c r="E121" s="443"/>
      <c r="F121" s="443"/>
      <c r="G121" s="443"/>
      <c r="H121" s="443"/>
      <c r="I121" s="443"/>
      <c r="K121" s="356"/>
      <c r="L121" s="356"/>
    </row>
    <row r="122" spans="3:12" ht="15" hidden="1" customHeight="1" x14ac:dyDescent="0.25">
      <c r="C122" s="443"/>
      <c r="D122" s="443"/>
      <c r="E122" s="443"/>
      <c r="F122" s="443"/>
      <c r="G122" s="443"/>
      <c r="H122" s="443"/>
      <c r="I122" s="443"/>
      <c r="K122" s="356"/>
      <c r="L122" s="356"/>
    </row>
    <row r="123" spans="3:12" ht="15" hidden="1" customHeight="1" x14ac:dyDescent="0.25">
      <c r="C123" s="443"/>
      <c r="D123" s="443"/>
      <c r="E123" s="443"/>
      <c r="F123" s="443"/>
      <c r="G123" s="443"/>
      <c r="H123" s="443"/>
      <c r="I123" s="443"/>
      <c r="K123" s="356"/>
      <c r="L123" s="356"/>
    </row>
    <row r="124" spans="3:12" ht="15" hidden="1" customHeight="1" x14ac:dyDescent="0.25">
      <c r="C124" s="443"/>
      <c r="D124" s="443"/>
      <c r="E124" s="443"/>
      <c r="F124" s="443"/>
      <c r="G124" s="443"/>
      <c r="H124" s="443"/>
      <c r="I124" s="443"/>
      <c r="K124" s="356"/>
      <c r="L124" s="356"/>
    </row>
    <row r="125" spans="3:12" ht="15" hidden="1" customHeight="1" x14ac:dyDescent="0.25">
      <c r="C125" s="443"/>
      <c r="D125" s="443"/>
      <c r="E125" s="443"/>
      <c r="F125" s="443"/>
      <c r="G125" s="443"/>
      <c r="H125" s="443"/>
      <c r="I125" s="443"/>
      <c r="K125" s="356"/>
      <c r="L125" s="356"/>
    </row>
    <row r="126" spans="3:12" ht="15" hidden="1" customHeight="1" x14ac:dyDescent="0.25">
      <c r="C126" s="443"/>
      <c r="D126" s="443"/>
      <c r="E126" s="443"/>
      <c r="F126" s="443"/>
      <c r="G126" s="443"/>
      <c r="H126" s="443"/>
      <c r="I126" s="443"/>
      <c r="K126" s="356"/>
      <c r="L126" s="356"/>
    </row>
    <row r="127" spans="3:12" ht="15" hidden="1" customHeight="1" x14ac:dyDescent="0.25">
      <c r="C127" s="443"/>
      <c r="D127" s="443"/>
      <c r="E127" s="443"/>
      <c r="F127" s="443"/>
      <c r="G127" s="443"/>
      <c r="H127" s="443"/>
      <c r="I127" s="443"/>
      <c r="K127" s="356"/>
      <c r="L127" s="356"/>
    </row>
    <row r="128" spans="3:12" ht="15" hidden="1" customHeight="1" x14ac:dyDescent="0.25">
      <c r="C128" s="443"/>
      <c r="D128" s="443"/>
      <c r="E128" s="443"/>
      <c r="F128" s="443"/>
      <c r="G128" s="443"/>
      <c r="H128" s="443"/>
      <c r="I128" s="443"/>
      <c r="K128" s="356"/>
      <c r="L128" s="356"/>
    </row>
    <row r="129" spans="3:12" ht="15" hidden="1" customHeight="1" x14ac:dyDescent="0.25">
      <c r="C129" s="443"/>
      <c r="D129" s="443"/>
      <c r="E129" s="443"/>
      <c r="F129" s="443"/>
      <c r="G129" s="443"/>
      <c r="H129" s="443"/>
      <c r="I129" s="443"/>
      <c r="K129" s="356"/>
      <c r="L129" s="356"/>
    </row>
    <row r="130" spans="3:12" ht="15" hidden="1" customHeight="1" x14ac:dyDescent="0.25">
      <c r="C130" s="443"/>
      <c r="D130" s="443"/>
      <c r="E130" s="443"/>
      <c r="F130" s="443"/>
      <c r="G130" s="443"/>
      <c r="H130" s="443"/>
      <c r="I130" s="443"/>
      <c r="K130" s="356"/>
      <c r="L130" s="356"/>
    </row>
    <row r="131" spans="3:12" ht="15" hidden="1" customHeight="1" x14ac:dyDescent="0.25">
      <c r="C131" s="443"/>
      <c r="D131" s="443"/>
      <c r="E131" s="443"/>
      <c r="F131" s="443"/>
      <c r="G131" s="443"/>
      <c r="H131" s="443"/>
      <c r="I131" s="443"/>
      <c r="K131" s="356"/>
      <c r="L131" s="356"/>
    </row>
    <row r="132" spans="3:12" ht="15" hidden="1" customHeight="1" x14ac:dyDescent="0.25">
      <c r="C132" s="443"/>
      <c r="D132" s="443"/>
      <c r="E132" s="443"/>
      <c r="F132" s="443"/>
      <c r="G132" s="443"/>
      <c r="H132" s="443"/>
      <c r="I132" s="443"/>
      <c r="K132" s="356"/>
      <c r="L132" s="356"/>
    </row>
    <row r="133" spans="3:12" ht="15" hidden="1" customHeight="1" x14ac:dyDescent="0.25">
      <c r="C133" s="443"/>
      <c r="D133" s="443"/>
      <c r="E133" s="443"/>
      <c r="F133" s="443"/>
      <c r="G133" s="443"/>
      <c r="H133" s="443"/>
      <c r="I133" s="443"/>
      <c r="K133" s="356"/>
      <c r="L133" s="356"/>
    </row>
    <row r="134" spans="3:12" ht="15" hidden="1" customHeight="1" x14ac:dyDescent="0.25">
      <c r="C134" s="443"/>
      <c r="D134" s="443"/>
      <c r="E134" s="443"/>
      <c r="F134" s="443"/>
      <c r="G134" s="443"/>
      <c r="H134" s="443"/>
      <c r="I134" s="443"/>
      <c r="K134" s="356"/>
      <c r="L134" s="356"/>
    </row>
    <row r="135" spans="3:12" ht="15" hidden="1" customHeight="1" x14ac:dyDescent="0.25">
      <c r="C135" s="443"/>
      <c r="D135" s="443"/>
      <c r="E135" s="443"/>
      <c r="F135" s="443"/>
      <c r="G135" s="443"/>
      <c r="H135" s="443"/>
      <c r="I135" s="443"/>
      <c r="K135" s="356"/>
      <c r="L135" s="356"/>
    </row>
    <row r="136" spans="3:12" ht="15" hidden="1" customHeight="1" x14ac:dyDescent="0.25">
      <c r="C136" s="443"/>
      <c r="D136" s="443"/>
      <c r="E136" s="443"/>
      <c r="F136" s="443"/>
      <c r="G136" s="443"/>
      <c r="H136" s="443"/>
      <c r="I136" s="443"/>
      <c r="K136" s="356"/>
      <c r="L136" s="356"/>
    </row>
    <row r="137" spans="3:12" ht="15" hidden="1" customHeight="1" x14ac:dyDescent="0.25">
      <c r="C137" s="443"/>
      <c r="D137" s="443"/>
      <c r="E137" s="443"/>
      <c r="F137" s="443"/>
      <c r="G137" s="443"/>
      <c r="H137" s="443"/>
      <c r="I137" s="443"/>
      <c r="K137" s="356"/>
      <c r="L137" s="356"/>
    </row>
    <row r="138" spans="3:12" ht="15" hidden="1" customHeight="1" x14ac:dyDescent="0.25">
      <c r="C138" s="443"/>
      <c r="D138" s="443"/>
      <c r="E138" s="443"/>
      <c r="F138" s="443"/>
      <c r="G138" s="443"/>
      <c r="H138" s="443"/>
      <c r="I138" s="443"/>
      <c r="K138" s="356"/>
      <c r="L138" s="356"/>
    </row>
    <row r="139" spans="3:12" ht="15" hidden="1" customHeight="1" x14ac:dyDescent="0.25">
      <c r="C139" s="443"/>
      <c r="D139" s="443"/>
      <c r="E139" s="443"/>
      <c r="F139" s="443"/>
      <c r="G139" s="443"/>
      <c r="H139" s="443"/>
      <c r="I139" s="443"/>
      <c r="K139" s="356"/>
      <c r="L139" s="356"/>
    </row>
    <row r="140" spans="3:12" ht="15" hidden="1" customHeight="1" x14ac:dyDescent="0.25">
      <c r="C140" s="443"/>
      <c r="D140" s="443"/>
      <c r="E140" s="443"/>
      <c r="F140" s="443"/>
      <c r="G140" s="443"/>
      <c r="H140" s="443"/>
      <c r="I140" s="443"/>
      <c r="K140" s="356"/>
      <c r="L140" s="356"/>
    </row>
    <row r="141" spans="3:12" ht="15" hidden="1" customHeight="1" x14ac:dyDescent="0.25">
      <c r="C141" s="443"/>
      <c r="D141" s="443"/>
      <c r="E141" s="443"/>
      <c r="F141" s="443"/>
      <c r="G141" s="443"/>
      <c r="H141" s="443"/>
      <c r="I141" s="443"/>
      <c r="K141" s="356"/>
      <c r="L141" s="356"/>
    </row>
    <row r="142" spans="3:12" ht="15" hidden="1" customHeight="1" x14ac:dyDescent="0.25">
      <c r="C142" s="443"/>
      <c r="D142" s="443"/>
      <c r="E142" s="443"/>
      <c r="F142" s="443"/>
      <c r="G142" s="443"/>
      <c r="H142" s="443"/>
      <c r="I142" s="443"/>
      <c r="K142" s="356"/>
      <c r="L142" s="356"/>
    </row>
    <row r="143" spans="3:12" ht="15" hidden="1" customHeight="1" x14ac:dyDescent="0.25">
      <c r="C143" s="443"/>
      <c r="D143" s="443"/>
      <c r="E143" s="443"/>
      <c r="F143" s="443"/>
      <c r="G143" s="443"/>
      <c r="H143" s="443"/>
      <c r="I143" s="443"/>
      <c r="K143" s="356"/>
      <c r="L143" s="356"/>
    </row>
    <row r="144" spans="3:12" ht="15" hidden="1" customHeight="1" x14ac:dyDescent="0.25">
      <c r="C144" s="443"/>
      <c r="D144" s="443"/>
      <c r="E144" s="443"/>
      <c r="F144" s="443"/>
      <c r="G144" s="443"/>
      <c r="H144" s="443"/>
      <c r="I144" s="443"/>
      <c r="K144" s="356"/>
      <c r="L144" s="356"/>
    </row>
    <row r="145" spans="3:12" ht="15" hidden="1" customHeight="1" x14ac:dyDescent="0.25">
      <c r="C145" s="443"/>
      <c r="D145" s="443"/>
      <c r="E145" s="443"/>
      <c r="F145" s="443"/>
      <c r="G145" s="443"/>
      <c r="H145" s="443"/>
      <c r="I145" s="443"/>
      <c r="K145" s="356"/>
      <c r="L145" s="356"/>
    </row>
    <row r="146" spans="3:12" ht="15" hidden="1" customHeight="1" x14ac:dyDescent="0.25">
      <c r="C146" s="443"/>
      <c r="D146" s="443"/>
      <c r="E146" s="443"/>
      <c r="F146" s="443"/>
      <c r="G146" s="443"/>
      <c r="H146" s="443"/>
      <c r="I146" s="443"/>
      <c r="K146" s="356"/>
      <c r="L146" s="356"/>
    </row>
    <row r="147" spans="3:12" ht="15" hidden="1" customHeight="1" x14ac:dyDescent="0.25">
      <c r="C147" s="443"/>
      <c r="D147" s="443"/>
      <c r="E147" s="443"/>
      <c r="F147" s="443"/>
      <c r="G147" s="443"/>
      <c r="H147" s="443"/>
      <c r="I147" s="443"/>
      <c r="K147" s="356"/>
      <c r="L147" s="356"/>
    </row>
    <row r="148" spans="3:12" ht="15" hidden="1" customHeight="1" x14ac:dyDescent="0.25">
      <c r="C148" s="443"/>
      <c r="D148" s="443"/>
      <c r="E148" s="443"/>
      <c r="F148" s="443"/>
      <c r="G148" s="443"/>
      <c r="H148" s="443"/>
      <c r="I148" s="443"/>
      <c r="K148" s="356"/>
      <c r="L148" s="356"/>
    </row>
    <row r="149" spans="3:12" ht="15" hidden="1" customHeight="1" x14ac:dyDescent="0.25">
      <c r="C149" s="443"/>
      <c r="D149" s="443"/>
      <c r="E149" s="443"/>
      <c r="F149" s="443"/>
      <c r="G149" s="443"/>
      <c r="H149" s="443"/>
      <c r="I149" s="443"/>
      <c r="K149" s="356"/>
      <c r="L149" s="356"/>
    </row>
    <row r="150" spans="3:12" ht="15" hidden="1" customHeight="1" x14ac:dyDescent="0.25">
      <c r="C150" s="443"/>
      <c r="D150" s="443"/>
      <c r="E150" s="443"/>
      <c r="F150" s="443"/>
      <c r="G150" s="443"/>
      <c r="H150" s="443"/>
      <c r="I150" s="443"/>
      <c r="K150" s="356"/>
      <c r="L150" s="356"/>
    </row>
    <row r="151" spans="3:12" ht="15" hidden="1" customHeight="1" x14ac:dyDescent="0.25">
      <c r="C151" s="443"/>
      <c r="D151" s="443"/>
      <c r="E151" s="443"/>
      <c r="F151" s="443"/>
      <c r="G151" s="443"/>
      <c r="H151" s="443"/>
      <c r="I151" s="443"/>
      <c r="K151" s="356"/>
      <c r="L151" s="356"/>
    </row>
    <row r="152" spans="3:12" ht="15" hidden="1" customHeight="1" x14ac:dyDescent="0.25">
      <c r="C152" s="443"/>
      <c r="D152" s="443"/>
      <c r="E152" s="443"/>
      <c r="F152" s="443"/>
      <c r="G152" s="443"/>
      <c r="H152" s="443"/>
      <c r="I152" s="443"/>
      <c r="K152" s="356"/>
      <c r="L152" s="356"/>
    </row>
    <row r="153" spans="3:12" ht="15" hidden="1" customHeight="1" x14ac:dyDescent="0.25">
      <c r="C153" s="443"/>
      <c r="D153" s="443"/>
      <c r="E153" s="443"/>
      <c r="F153" s="443"/>
      <c r="G153" s="443"/>
      <c r="H153" s="443"/>
      <c r="I153" s="443"/>
      <c r="K153" s="356"/>
      <c r="L153" s="356"/>
    </row>
    <row r="154" spans="3:12" ht="15" hidden="1" customHeight="1" x14ac:dyDescent="0.25">
      <c r="C154" s="443"/>
      <c r="D154" s="443"/>
      <c r="E154" s="443"/>
      <c r="F154" s="443"/>
      <c r="G154" s="443"/>
      <c r="H154" s="443"/>
      <c r="I154" s="443"/>
      <c r="K154" s="356"/>
      <c r="L154" s="356"/>
    </row>
    <row r="155" spans="3:12" ht="15" hidden="1" customHeight="1" x14ac:dyDescent="0.25">
      <c r="C155" s="443"/>
      <c r="D155" s="443"/>
      <c r="E155" s="443"/>
      <c r="F155" s="443"/>
      <c r="G155" s="443"/>
      <c r="H155" s="443"/>
      <c r="I155" s="443"/>
      <c r="K155" s="356"/>
      <c r="L155" s="356"/>
    </row>
    <row r="156" spans="3:12" ht="15" hidden="1" customHeight="1" x14ac:dyDescent="0.25">
      <c r="C156" s="443"/>
      <c r="D156" s="443"/>
      <c r="E156" s="443"/>
      <c r="F156" s="443"/>
      <c r="G156" s="443"/>
      <c r="H156" s="443"/>
      <c r="I156" s="443"/>
      <c r="K156" s="356"/>
      <c r="L156" s="356"/>
    </row>
    <row r="157" spans="3:12" ht="15" hidden="1" customHeight="1" x14ac:dyDescent="0.25">
      <c r="C157" s="443"/>
      <c r="D157" s="443"/>
      <c r="E157" s="443"/>
      <c r="F157" s="443"/>
      <c r="G157" s="443"/>
      <c r="H157" s="443"/>
      <c r="I157" s="443"/>
      <c r="K157" s="356"/>
      <c r="L157" s="356"/>
    </row>
    <row r="158" spans="3:12" ht="15" hidden="1" customHeight="1" x14ac:dyDescent="0.25">
      <c r="C158" s="443"/>
      <c r="D158" s="443"/>
      <c r="E158" s="443"/>
      <c r="F158" s="443"/>
      <c r="G158" s="443"/>
      <c r="H158" s="443"/>
      <c r="I158" s="443"/>
      <c r="K158" s="356"/>
      <c r="L158" s="356"/>
    </row>
    <row r="159" spans="3:12" ht="15" hidden="1" customHeight="1" x14ac:dyDescent="0.25">
      <c r="C159" s="443"/>
      <c r="D159" s="443"/>
      <c r="E159" s="443"/>
      <c r="F159" s="443"/>
      <c r="G159" s="443"/>
      <c r="H159" s="443"/>
      <c r="I159" s="443"/>
      <c r="K159" s="356"/>
      <c r="L159" s="356"/>
    </row>
    <row r="160" spans="3:12" ht="15" hidden="1" customHeight="1" x14ac:dyDescent="0.25">
      <c r="C160" s="443"/>
      <c r="D160" s="443"/>
      <c r="E160" s="443"/>
      <c r="F160" s="443"/>
      <c r="G160" s="443"/>
      <c r="H160" s="443"/>
      <c r="I160" s="443"/>
      <c r="K160" s="356"/>
      <c r="L160" s="356"/>
    </row>
    <row r="161" spans="3:12" ht="15" hidden="1" customHeight="1" x14ac:dyDescent="0.25">
      <c r="C161" s="443"/>
      <c r="D161" s="443"/>
      <c r="E161" s="443"/>
      <c r="F161" s="443"/>
      <c r="G161" s="443"/>
      <c r="H161" s="443"/>
      <c r="I161" s="443"/>
      <c r="K161" s="356"/>
      <c r="L161" s="356"/>
    </row>
    <row r="162" spans="3:12" ht="15" hidden="1" customHeight="1" x14ac:dyDescent="0.25">
      <c r="C162" s="443"/>
      <c r="D162" s="443"/>
      <c r="E162" s="443"/>
      <c r="F162" s="443"/>
      <c r="G162" s="443"/>
      <c r="H162" s="443"/>
      <c r="I162" s="443"/>
      <c r="K162" s="356"/>
      <c r="L162" s="356"/>
    </row>
    <row r="163" spans="3:12" ht="15" hidden="1" customHeight="1" x14ac:dyDescent="0.25">
      <c r="C163" s="443"/>
      <c r="D163" s="443"/>
      <c r="E163" s="443"/>
      <c r="F163" s="443"/>
      <c r="G163" s="443"/>
      <c r="H163" s="443"/>
      <c r="I163" s="443"/>
      <c r="K163" s="356"/>
      <c r="L163" s="356"/>
    </row>
    <row r="164" spans="3:12" ht="15" hidden="1" customHeight="1" x14ac:dyDescent="0.25">
      <c r="C164" s="443"/>
      <c r="D164" s="443"/>
      <c r="E164" s="443"/>
      <c r="F164" s="443"/>
      <c r="G164" s="443"/>
      <c r="H164" s="443"/>
      <c r="I164" s="443"/>
      <c r="K164" s="356"/>
      <c r="L164" s="356"/>
    </row>
    <row r="165" spans="3:12" ht="15" hidden="1" customHeight="1" x14ac:dyDescent="0.25">
      <c r="C165" s="443"/>
      <c r="D165" s="443"/>
      <c r="E165" s="443"/>
      <c r="F165" s="443"/>
      <c r="G165" s="443"/>
      <c r="H165" s="443"/>
      <c r="I165" s="443"/>
      <c r="K165" s="356"/>
      <c r="L165" s="356"/>
    </row>
    <row r="166" spans="3:12" ht="15" hidden="1" customHeight="1" x14ac:dyDescent="0.25">
      <c r="C166" s="443"/>
      <c r="D166" s="443"/>
      <c r="E166" s="443"/>
      <c r="F166" s="443"/>
      <c r="G166" s="443"/>
      <c r="H166" s="443"/>
      <c r="I166" s="443"/>
      <c r="K166" s="356"/>
      <c r="L166" s="356"/>
    </row>
    <row r="167" spans="3:12" ht="15" hidden="1" customHeight="1" x14ac:dyDescent="0.25">
      <c r="C167" s="443"/>
      <c r="D167" s="443"/>
      <c r="E167" s="443"/>
      <c r="F167" s="443"/>
      <c r="G167" s="443"/>
      <c r="H167" s="443"/>
      <c r="I167" s="443"/>
      <c r="K167" s="356"/>
      <c r="L167" s="356"/>
    </row>
    <row r="168" spans="3:12" ht="15" hidden="1" customHeight="1" x14ac:dyDescent="0.25">
      <c r="C168" s="443"/>
      <c r="D168" s="443"/>
      <c r="E168" s="443"/>
      <c r="F168" s="443"/>
      <c r="G168" s="443"/>
      <c r="H168" s="443"/>
      <c r="I168" s="443"/>
      <c r="K168" s="356"/>
      <c r="L168" s="356"/>
    </row>
    <row r="169" spans="3:12" ht="15" hidden="1" customHeight="1" x14ac:dyDescent="0.25">
      <c r="C169" s="443"/>
      <c r="D169" s="443"/>
      <c r="E169" s="443"/>
      <c r="F169" s="443"/>
      <c r="G169" s="443"/>
      <c r="H169" s="443"/>
      <c r="I169" s="443"/>
      <c r="K169" s="356"/>
      <c r="L169" s="356"/>
    </row>
    <row r="170" spans="3:12" ht="15" hidden="1" customHeight="1" x14ac:dyDescent="0.25">
      <c r="C170" s="443"/>
      <c r="D170" s="443"/>
      <c r="E170" s="443"/>
      <c r="F170" s="443"/>
      <c r="G170" s="443"/>
      <c r="H170" s="443"/>
      <c r="I170" s="443"/>
      <c r="K170" s="356"/>
      <c r="L170" s="356"/>
    </row>
    <row r="171" spans="3:12" ht="15" hidden="1" customHeight="1" x14ac:dyDescent="0.25">
      <c r="C171" s="443"/>
      <c r="D171" s="443"/>
      <c r="E171" s="443"/>
      <c r="F171" s="443"/>
      <c r="G171" s="443"/>
      <c r="H171" s="443"/>
      <c r="I171" s="443"/>
      <c r="K171" s="356"/>
      <c r="L171" s="356"/>
    </row>
    <row r="172" spans="3:12" ht="15" hidden="1" customHeight="1" x14ac:dyDescent="0.25">
      <c r="C172" s="443"/>
      <c r="D172" s="443"/>
      <c r="E172" s="443"/>
      <c r="F172" s="443"/>
      <c r="G172" s="443"/>
      <c r="H172" s="443"/>
      <c r="I172" s="443"/>
      <c r="K172" s="356"/>
      <c r="L172" s="356"/>
    </row>
    <row r="173" spans="3:12" ht="15" hidden="1" customHeight="1" x14ac:dyDescent="0.25">
      <c r="C173" s="443"/>
      <c r="D173" s="443"/>
      <c r="E173" s="443"/>
      <c r="F173" s="443"/>
      <c r="G173" s="443"/>
      <c r="H173" s="443"/>
      <c r="I173" s="443"/>
      <c r="K173" s="356"/>
      <c r="L173" s="356"/>
    </row>
    <row r="174" spans="3:12" ht="15" hidden="1" customHeight="1" x14ac:dyDescent="0.25">
      <c r="C174" s="443"/>
      <c r="D174" s="443"/>
      <c r="E174" s="443"/>
      <c r="F174" s="443"/>
      <c r="G174" s="443"/>
      <c r="H174" s="443"/>
      <c r="I174" s="443"/>
      <c r="K174" s="356"/>
      <c r="L174" s="356"/>
    </row>
    <row r="175" spans="3:12" ht="15" hidden="1" customHeight="1" x14ac:dyDescent="0.25">
      <c r="C175" s="443"/>
      <c r="D175" s="443"/>
      <c r="E175" s="443"/>
      <c r="F175" s="443"/>
      <c r="G175" s="443"/>
      <c r="H175" s="443"/>
      <c r="I175" s="443"/>
      <c r="K175" s="356"/>
      <c r="L175" s="356"/>
    </row>
    <row r="176" spans="3:12" ht="15" hidden="1" customHeight="1" x14ac:dyDescent="0.25">
      <c r="C176" s="443"/>
      <c r="D176" s="443"/>
      <c r="E176" s="443"/>
      <c r="F176" s="443"/>
      <c r="G176" s="443"/>
      <c r="H176" s="443"/>
      <c r="I176" s="443"/>
      <c r="K176" s="356"/>
      <c r="L176" s="356"/>
    </row>
    <row r="177" spans="3:12" ht="15" hidden="1" customHeight="1" x14ac:dyDescent="0.25">
      <c r="C177" s="443"/>
      <c r="D177" s="443"/>
      <c r="E177" s="443"/>
      <c r="F177" s="443"/>
      <c r="G177" s="443"/>
      <c r="H177" s="443"/>
      <c r="I177" s="443"/>
      <c r="K177" s="356"/>
      <c r="L177" s="356"/>
    </row>
    <row r="178" spans="3:12" ht="15" hidden="1" customHeight="1" x14ac:dyDescent="0.25">
      <c r="C178" s="443"/>
      <c r="D178" s="443"/>
      <c r="E178" s="443"/>
      <c r="F178" s="443"/>
      <c r="G178" s="443"/>
      <c r="H178" s="443"/>
      <c r="I178" s="443"/>
      <c r="K178" s="356"/>
      <c r="L178" s="356"/>
    </row>
    <row r="179" spans="3:12" ht="15" hidden="1" customHeight="1" x14ac:dyDescent="0.25">
      <c r="C179" s="443"/>
      <c r="D179" s="443"/>
      <c r="E179" s="443"/>
      <c r="F179" s="443"/>
      <c r="G179" s="443"/>
      <c r="H179" s="443"/>
      <c r="I179" s="443"/>
      <c r="K179" s="356"/>
      <c r="L179" s="356"/>
    </row>
    <row r="180" spans="3:12" ht="15" hidden="1" customHeight="1" x14ac:dyDescent="0.25">
      <c r="C180" s="443"/>
      <c r="D180" s="443"/>
      <c r="E180" s="443"/>
      <c r="F180" s="443"/>
      <c r="G180" s="443"/>
      <c r="H180" s="443"/>
      <c r="I180" s="443"/>
      <c r="K180" s="356"/>
      <c r="L180" s="356"/>
    </row>
    <row r="181" spans="3:12" ht="15" hidden="1" customHeight="1" x14ac:dyDescent="0.25">
      <c r="C181" s="443"/>
      <c r="D181" s="443"/>
      <c r="E181" s="443"/>
      <c r="F181" s="443"/>
      <c r="G181" s="443"/>
      <c r="H181" s="443"/>
      <c r="I181" s="443"/>
      <c r="K181" s="356"/>
      <c r="L181" s="356"/>
    </row>
    <row r="182" spans="3:12" ht="15" hidden="1" customHeight="1" x14ac:dyDescent="0.25">
      <c r="C182" s="443"/>
      <c r="D182" s="443"/>
      <c r="E182" s="443"/>
      <c r="F182" s="443"/>
      <c r="G182" s="443"/>
      <c r="H182" s="443"/>
      <c r="I182" s="443"/>
      <c r="K182" s="356"/>
      <c r="L182" s="356"/>
    </row>
    <row r="183" spans="3:12" ht="15" hidden="1" customHeight="1" x14ac:dyDescent="0.25">
      <c r="C183" s="443"/>
      <c r="D183" s="443"/>
      <c r="E183" s="443"/>
      <c r="F183" s="443"/>
      <c r="G183" s="443"/>
      <c r="H183" s="443"/>
      <c r="I183" s="443"/>
      <c r="K183" s="356"/>
      <c r="L183" s="356"/>
    </row>
    <row r="184" spans="3:12" ht="15" hidden="1" customHeight="1" x14ac:dyDescent="0.25">
      <c r="C184" s="443"/>
      <c r="D184" s="443"/>
      <c r="E184" s="443"/>
      <c r="F184" s="443"/>
      <c r="G184" s="443"/>
      <c r="H184" s="443"/>
      <c r="I184" s="443"/>
      <c r="K184" s="356"/>
      <c r="L184" s="356"/>
    </row>
    <row r="185" spans="3:12" ht="15" hidden="1" customHeight="1" x14ac:dyDescent="0.25">
      <c r="C185" s="443"/>
      <c r="D185" s="443"/>
      <c r="E185" s="443"/>
      <c r="F185" s="443"/>
      <c r="G185" s="443"/>
      <c r="H185" s="443"/>
      <c r="I185" s="443"/>
      <c r="K185" s="356"/>
      <c r="L185" s="356"/>
    </row>
    <row r="186" spans="3:12" ht="15" hidden="1" customHeight="1" x14ac:dyDescent="0.25">
      <c r="C186" s="443"/>
      <c r="D186" s="443"/>
      <c r="E186" s="443"/>
      <c r="F186" s="443"/>
      <c r="G186" s="443"/>
      <c r="H186" s="443"/>
      <c r="I186" s="443"/>
      <c r="K186" s="356"/>
      <c r="L186" s="356"/>
    </row>
    <row r="187" spans="3:12" ht="15" hidden="1" customHeight="1" x14ac:dyDescent="0.25">
      <c r="C187" s="443"/>
      <c r="D187" s="443"/>
      <c r="E187" s="443"/>
      <c r="F187" s="443"/>
      <c r="G187" s="443"/>
      <c r="H187" s="443"/>
      <c r="I187" s="443"/>
      <c r="K187" s="356"/>
      <c r="L187" s="356"/>
    </row>
    <row r="188" spans="3:12" ht="15" hidden="1" customHeight="1" x14ac:dyDescent="0.25">
      <c r="C188" s="443"/>
      <c r="D188" s="443"/>
      <c r="E188" s="443"/>
      <c r="F188" s="443"/>
      <c r="G188" s="443"/>
      <c r="H188" s="443"/>
      <c r="I188" s="443"/>
      <c r="K188" s="356"/>
      <c r="L188" s="356"/>
    </row>
    <row r="189" spans="3:12" ht="15" hidden="1" customHeight="1" x14ac:dyDescent="0.25">
      <c r="C189" s="443"/>
      <c r="D189" s="443"/>
      <c r="E189" s="443"/>
      <c r="F189" s="443"/>
      <c r="G189" s="443"/>
      <c r="H189" s="443"/>
      <c r="I189" s="443"/>
      <c r="K189" s="356"/>
      <c r="L189" s="356"/>
    </row>
    <row r="190" spans="3:12" ht="15" hidden="1" customHeight="1" x14ac:dyDescent="0.25">
      <c r="C190" s="443"/>
      <c r="D190" s="443"/>
      <c r="E190" s="443"/>
      <c r="F190" s="443"/>
      <c r="G190" s="443"/>
      <c r="H190" s="443"/>
      <c r="I190" s="443"/>
      <c r="K190" s="356"/>
      <c r="L190" s="356"/>
    </row>
    <row r="191" spans="3:12" ht="15" hidden="1" customHeight="1" x14ac:dyDescent="0.25">
      <c r="C191" s="443"/>
      <c r="D191" s="443"/>
      <c r="E191" s="443"/>
      <c r="F191" s="443"/>
      <c r="G191" s="443"/>
      <c r="H191" s="443"/>
      <c r="I191" s="443"/>
      <c r="K191" s="356"/>
      <c r="L191" s="356"/>
    </row>
    <row r="192" spans="3:12" ht="15" hidden="1" customHeight="1" x14ac:dyDescent="0.25">
      <c r="C192" s="443"/>
      <c r="D192" s="443"/>
      <c r="E192" s="443"/>
      <c r="F192" s="443"/>
      <c r="G192" s="443"/>
      <c r="H192" s="443"/>
      <c r="I192" s="443"/>
      <c r="K192" s="356"/>
      <c r="L192" s="356"/>
    </row>
    <row r="193" spans="3:12" ht="15" hidden="1" customHeight="1" x14ac:dyDescent="0.25">
      <c r="C193" s="443"/>
      <c r="D193" s="443"/>
      <c r="E193" s="443"/>
      <c r="F193" s="443"/>
      <c r="G193" s="443"/>
      <c r="H193" s="443"/>
      <c r="I193" s="443"/>
      <c r="K193" s="356"/>
      <c r="L193" s="356"/>
    </row>
    <row r="194" spans="3:12" ht="15" hidden="1" customHeight="1" x14ac:dyDescent="0.25">
      <c r="C194" s="443"/>
      <c r="D194" s="443"/>
      <c r="E194" s="443"/>
      <c r="F194" s="443"/>
      <c r="G194" s="443"/>
      <c r="H194" s="443"/>
      <c r="I194" s="443"/>
      <c r="K194" s="356"/>
      <c r="L194" s="356"/>
    </row>
    <row r="195" spans="3:12" ht="15" hidden="1" customHeight="1" x14ac:dyDescent="0.25">
      <c r="C195" s="443"/>
      <c r="D195" s="443"/>
      <c r="E195" s="443"/>
      <c r="F195" s="443"/>
      <c r="G195" s="443"/>
      <c r="H195" s="443"/>
      <c r="I195" s="443"/>
      <c r="K195" s="356"/>
      <c r="L195" s="356"/>
    </row>
    <row r="196" spans="3:12" ht="15" hidden="1" customHeight="1" x14ac:dyDescent="0.25">
      <c r="C196" s="443"/>
      <c r="D196" s="443"/>
      <c r="E196" s="443"/>
      <c r="F196" s="443"/>
      <c r="G196" s="443"/>
      <c r="H196" s="443"/>
      <c r="I196" s="443"/>
      <c r="K196" s="356"/>
      <c r="L196" s="356"/>
    </row>
    <row r="197" spans="3:12" ht="15" hidden="1" customHeight="1" x14ac:dyDescent="0.25">
      <c r="C197" s="443"/>
      <c r="D197" s="443"/>
      <c r="E197" s="443"/>
      <c r="F197" s="443"/>
      <c r="G197" s="443"/>
      <c r="H197" s="443"/>
      <c r="I197" s="443"/>
      <c r="K197" s="356"/>
      <c r="L197" s="356"/>
    </row>
    <row r="198" spans="3:12" ht="15" hidden="1" customHeight="1" x14ac:dyDescent="0.25">
      <c r="C198" s="443"/>
      <c r="D198" s="443"/>
      <c r="E198" s="443"/>
      <c r="F198" s="443"/>
      <c r="G198" s="443"/>
      <c r="H198" s="443"/>
      <c r="I198" s="443"/>
      <c r="K198" s="356"/>
      <c r="L198" s="356"/>
    </row>
    <row r="199" spans="3:12" ht="15" hidden="1" customHeight="1" x14ac:dyDescent="0.25">
      <c r="C199" s="443"/>
      <c r="D199" s="443"/>
      <c r="E199" s="443"/>
      <c r="F199" s="443"/>
      <c r="G199" s="443"/>
      <c r="H199" s="443"/>
      <c r="I199" s="443"/>
      <c r="K199" s="356"/>
      <c r="L199" s="356"/>
    </row>
    <row r="200" spans="3:12" ht="15" hidden="1" customHeight="1" x14ac:dyDescent="0.25">
      <c r="C200" s="443"/>
      <c r="D200" s="443"/>
      <c r="E200" s="443"/>
      <c r="F200" s="443"/>
      <c r="G200" s="443"/>
      <c r="H200" s="443"/>
      <c r="I200" s="443"/>
      <c r="K200" s="356"/>
      <c r="L200" s="356"/>
    </row>
    <row r="201" spans="3:12" ht="15" hidden="1" customHeight="1" x14ac:dyDescent="0.25">
      <c r="C201" s="443"/>
      <c r="D201" s="443"/>
      <c r="E201" s="443"/>
      <c r="F201" s="443"/>
      <c r="G201" s="443"/>
      <c r="H201" s="443"/>
      <c r="I201" s="443"/>
      <c r="K201" s="356"/>
      <c r="L201" s="356"/>
    </row>
    <row r="202" spans="3:12" ht="15" hidden="1" customHeight="1" x14ac:dyDescent="0.25">
      <c r="C202" s="443"/>
      <c r="D202" s="443"/>
      <c r="E202" s="443"/>
      <c r="F202" s="443"/>
      <c r="G202" s="443"/>
      <c r="H202" s="443"/>
      <c r="I202" s="443"/>
      <c r="K202" s="356"/>
      <c r="L202" s="356"/>
    </row>
    <row r="203" spans="3:12" ht="15" hidden="1" customHeight="1" x14ac:dyDescent="0.25">
      <c r="C203" s="443"/>
      <c r="D203" s="443"/>
      <c r="E203" s="443"/>
      <c r="F203" s="443"/>
      <c r="G203" s="443"/>
      <c r="H203" s="443"/>
      <c r="I203" s="443"/>
      <c r="K203" s="356"/>
      <c r="L203" s="356"/>
    </row>
    <row r="204" spans="3:12" ht="15" hidden="1" customHeight="1" x14ac:dyDescent="0.25">
      <c r="C204" s="443"/>
      <c r="D204" s="443"/>
      <c r="E204" s="443"/>
      <c r="F204" s="443"/>
      <c r="G204" s="443"/>
      <c r="H204" s="443"/>
      <c r="I204" s="443"/>
      <c r="K204" s="356"/>
      <c r="L204" s="356"/>
    </row>
    <row r="205" spans="3:12" ht="15" hidden="1" customHeight="1" x14ac:dyDescent="0.25">
      <c r="C205" s="443"/>
      <c r="D205" s="443"/>
      <c r="E205" s="443"/>
      <c r="F205" s="443"/>
      <c r="G205" s="443"/>
      <c r="H205" s="443"/>
      <c r="I205" s="443"/>
      <c r="K205" s="356"/>
      <c r="L205" s="356"/>
    </row>
    <row r="206" spans="3:12" ht="15" hidden="1" customHeight="1" x14ac:dyDescent="0.25">
      <c r="C206" s="443"/>
      <c r="D206" s="443"/>
      <c r="E206" s="443"/>
      <c r="F206" s="443"/>
      <c r="G206" s="443"/>
      <c r="H206" s="443"/>
      <c r="I206" s="443"/>
      <c r="K206" s="356"/>
      <c r="L206" s="356"/>
    </row>
    <row r="207" spans="3:12" ht="15" hidden="1" customHeight="1" x14ac:dyDescent="0.25">
      <c r="C207" s="443"/>
      <c r="D207" s="443"/>
      <c r="E207" s="443"/>
      <c r="F207" s="443"/>
      <c r="G207" s="443"/>
      <c r="H207" s="443"/>
      <c r="I207" s="443"/>
      <c r="K207" s="356"/>
      <c r="L207" s="356"/>
    </row>
    <row r="208" spans="3:12" ht="15" hidden="1" customHeight="1" x14ac:dyDescent="0.25">
      <c r="C208" s="443"/>
      <c r="D208" s="443"/>
      <c r="E208" s="443"/>
      <c r="F208" s="443"/>
      <c r="G208" s="443"/>
      <c r="H208" s="443"/>
      <c r="I208" s="443"/>
      <c r="K208" s="356"/>
      <c r="L208" s="356"/>
    </row>
    <row r="209" spans="3:12" ht="15" hidden="1" customHeight="1" x14ac:dyDescent="0.25">
      <c r="C209" s="443"/>
      <c r="D209" s="443"/>
      <c r="E209" s="443"/>
      <c r="F209" s="443"/>
      <c r="G209" s="443"/>
      <c r="H209" s="443"/>
      <c r="I209" s="443"/>
      <c r="K209" s="356"/>
      <c r="L209" s="356"/>
    </row>
    <row r="210" spans="3:12" ht="15" hidden="1" customHeight="1" x14ac:dyDescent="0.25">
      <c r="C210" s="443"/>
      <c r="D210" s="443"/>
      <c r="E210" s="443"/>
      <c r="F210" s="443"/>
      <c r="G210" s="443"/>
      <c r="H210" s="443"/>
      <c r="I210" s="443"/>
      <c r="K210" s="356"/>
      <c r="L210" s="356"/>
    </row>
    <row r="211" spans="3:12" ht="15" hidden="1" customHeight="1" x14ac:dyDescent="0.25">
      <c r="C211" s="443"/>
      <c r="D211" s="443"/>
      <c r="E211" s="443"/>
      <c r="F211" s="443"/>
      <c r="G211" s="443"/>
      <c r="H211" s="443"/>
      <c r="I211" s="443"/>
      <c r="K211" s="356"/>
      <c r="L211" s="356"/>
    </row>
    <row r="212" spans="3:12" ht="15" hidden="1" customHeight="1" x14ac:dyDescent="0.25">
      <c r="C212" s="443"/>
      <c r="D212" s="443"/>
      <c r="E212" s="443"/>
      <c r="F212" s="443"/>
      <c r="G212" s="443"/>
      <c r="H212" s="443"/>
      <c r="I212" s="443"/>
      <c r="K212" s="356"/>
      <c r="L212" s="356"/>
    </row>
    <row r="213" spans="3:12" ht="15" hidden="1" customHeight="1" x14ac:dyDescent="0.25">
      <c r="C213" s="443"/>
      <c r="D213" s="443"/>
      <c r="E213" s="443"/>
      <c r="F213" s="443"/>
      <c r="G213" s="443"/>
      <c r="H213" s="443"/>
      <c r="I213" s="443"/>
      <c r="K213" s="356"/>
      <c r="L213" s="356"/>
    </row>
    <row r="214" spans="3:12" ht="15" hidden="1" customHeight="1" x14ac:dyDescent="0.25">
      <c r="C214" s="443"/>
      <c r="D214" s="443"/>
      <c r="E214" s="443"/>
      <c r="F214" s="443"/>
      <c r="G214" s="443"/>
      <c r="H214" s="443"/>
      <c r="I214" s="443"/>
      <c r="K214" s="356"/>
      <c r="L214" s="356"/>
    </row>
    <row r="215" spans="3:12" ht="15" hidden="1" customHeight="1" x14ac:dyDescent="0.25">
      <c r="C215" s="443"/>
      <c r="D215" s="443"/>
      <c r="E215" s="443"/>
      <c r="F215" s="443"/>
      <c r="G215" s="443"/>
      <c r="H215" s="443"/>
      <c r="I215" s="443"/>
      <c r="K215" s="356"/>
      <c r="L215" s="356"/>
    </row>
    <row r="216" spans="3:12" ht="15" hidden="1" customHeight="1" x14ac:dyDescent="0.25">
      <c r="C216" s="443"/>
      <c r="D216" s="443"/>
      <c r="E216" s="443"/>
      <c r="F216" s="443"/>
      <c r="G216" s="443"/>
      <c r="H216" s="443"/>
      <c r="I216" s="443"/>
      <c r="K216" s="356"/>
      <c r="L216" s="356"/>
    </row>
    <row r="217" spans="3:12" ht="15" hidden="1" customHeight="1" x14ac:dyDescent="0.25">
      <c r="C217" s="443"/>
      <c r="D217" s="443"/>
      <c r="E217" s="443"/>
      <c r="F217" s="443"/>
      <c r="G217" s="443"/>
      <c r="H217" s="443"/>
      <c r="I217" s="443"/>
      <c r="K217" s="356"/>
      <c r="L217" s="356"/>
    </row>
    <row r="218" spans="3:12" ht="15" hidden="1" customHeight="1" x14ac:dyDescent="0.25">
      <c r="C218" s="443"/>
      <c r="D218" s="443"/>
      <c r="E218" s="443"/>
      <c r="F218" s="443"/>
      <c r="G218" s="443"/>
      <c r="H218" s="443"/>
      <c r="I218" s="443"/>
      <c r="K218" s="356"/>
      <c r="L218" s="356"/>
    </row>
    <row r="219" spans="3:12" ht="15" hidden="1" customHeight="1" x14ac:dyDescent="0.25">
      <c r="C219" s="443"/>
      <c r="D219" s="443"/>
      <c r="E219" s="443"/>
      <c r="F219" s="443"/>
      <c r="G219" s="443"/>
      <c r="H219" s="443"/>
      <c r="I219" s="443"/>
      <c r="K219" s="356"/>
      <c r="L219" s="356"/>
    </row>
    <row r="220" spans="3:12" ht="15" hidden="1" customHeight="1" x14ac:dyDescent="0.25">
      <c r="C220" s="443"/>
      <c r="D220" s="443"/>
      <c r="E220" s="443"/>
      <c r="F220" s="443"/>
      <c r="G220" s="443"/>
      <c r="H220" s="443"/>
      <c r="I220" s="443"/>
      <c r="K220" s="356"/>
      <c r="L220" s="356"/>
    </row>
    <row r="221" spans="3:12" ht="15" hidden="1" customHeight="1" x14ac:dyDescent="0.25">
      <c r="C221" s="443"/>
      <c r="D221" s="443"/>
      <c r="E221" s="443"/>
      <c r="F221" s="443"/>
      <c r="G221" s="443"/>
      <c r="H221" s="443"/>
      <c r="I221" s="443"/>
      <c r="K221" s="356"/>
      <c r="L221" s="356"/>
    </row>
    <row r="222" spans="3:12" ht="15" hidden="1" customHeight="1" x14ac:dyDescent="0.25">
      <c r="C222" s="443"/>
      <c r="D222" s="443"/>
      <c r="E222" s="443"/>
      <c r="F222" s="443"/>
      <c r="G222" s="443"/>
      <c r="H222" s="443"/>
      <c r="I222" s="443"/>
      <c r="K222" s="356"/>
      <c r="L222" s="356"/>
    </row>
    <row r="223" spans="3:12" ht="15" hidden="1" customHeight="1" x14ac:dyDescent="0.25">
      <c r="C223" s="443"/>
      <c r="D223" s="443"/>
      <c r="E223" s="443"/>
      <c r="F223" s="443"/>
      <c r="G223" s="443"/>
      <c r="H223" s="443"/>
      <c r="I223" s="443"/>
      <c r="K223" s="356"/>
      <c r="L223" s="356"/>
    </row>
    <row r="224" spans="3:12" ht="15" hidden="1" customHeight="1" x14ac:dyDescent="0.25">
      <c r="C224" s="443"/>
      <c r="D224" s="443"/>
      <c r="E224" s="443"/>
      <c r="F224" s="443"/>
      <c r="G224" s="443"/>
      <c r="H224" s="443"/>
      <c r="I224" s="443"/>
      <c r="K224" s="356"/>
      <c r="L224" s="356"/>
    </row>
    <row r="225" spans="3:12" ht="15" hidden="1" customHeight="1" x14ac:dyDescent="0.25">
      <c r="C225" s="443"/>
      <c r="D225" s="443"/>
      <c r="E225" s="443"/>
      <c r="F225" s="443"/>
      <c r="G225" s="443"/>
      <c r="H225" s="443"/>
      <c r="I225" s="443"/>
      <c r="K225" s="356"/>
      <c r="L225" s="356"/>
    </row>
    <row r="226" spans="3:12" hidden="1" x14ac:dyDescent="0.25">
      <c r="C226" s="443"/>
      <c r="D226" s="443"/>
      <c r="E226" s="443"/>
      <c r="F226" s="443"/>
      <c r="G226" s="443"/>
      <c r="H226" s="443"/>
      <c r="I226" s="443"/>
      <c r="K226" s="356"/>
      <c r="L226" s="356"/>
    </row>
    <row r="227" spans="3:12" hidden="1" x14ac:dyDescent="0.25">
      <c r="C227" s="443"/>
      <c r="D227" s="443"/>
      <c r="E227" s="443"/>
      <c r="F227" s="443"/>
      <c r="G227" s="443"/>
      <c r="H227" s="443"/>
      <c r="I227" s="443"/>
      <c r="K227" s="356"/>
      <c r="L227" s="356"/>
    </row>
    <row r="228" spans="3:12" hidden="1" x14ac:dyDescent="0.25">
      <c r="C228" s="443"/>
      <c r="D228" s="443"/>
      <c r="E228" s="443"/>
      <c r="F228" s="443"/>
      <c r="G228" s="443"/>
      <c r="H228" s="443"/>
      <c r="I228" s="443"/>
      <c r="K228" s="356"/>
      <c r="L228" s="356"/>
    </row>
    <row r="229" spans="3:12" hidden="1" x14ac:dyDescent="0.25">
      <c r="C229" s="443"/>
      <c r="D229" s="443"/>
      <c r="E229" s="443"/>
      <c r="F229" s="443"/>
      <c r="G229" s="443"/>
      <c r="H229" s="443"/>
      <c r="I229" s="443"/>
      <c r="K229" s="356"/>
      <c r="L229" s="356"/>
    </row>
    <row r="230" spans="3:12" hidden="1" x14ac:dyDescent="0.25">
      <c r="C230" s="443"/>
      <c r="D230" s="443"/>
      <c r="E230" s="443"/>
      <c r="F230" s="443"/>
      <c r="G230" s="443"/>
      <c r="H230" s="443"/>
      <c r="I230" s="443"/>
      <c r="K230" s="356"/>
      <c r="L230" s="356"/>
    </row>
    <row r="231" spans="3:12" hidden="1" x14ac:dyDescent="0.25">
      <c r="C231" s="443"/>
      <c r="D231" s="443"/>
      <c r="E231" s="443"/>
      <c r="F231" s="443"/>
      <c r="G231" s="443"/>
      <c r="H231" s="443"/>
      <c r="I231" s="443"/>
      <c r="K231" s="356"/>
      <c r="L231" s="356"/>
    </row>
    <row r="232" spans="3:12" hidden="1" x14ac:dyDescent="0.25">
      <c r="C232" s="443"/>
      <c r="D232" s="443"/>
      <c r="E232" s="443"/>
      <c r="F232" s="443"/>
      <c r="G232" s="443"/>
      <c r="H232" s="443"/>
      <c r="I232" s="443"/>
      <c r="K232" s="356"/>
      <c r="L232" s="356"/>
    </row>
    <row r="233" spans="3:12" hidden="1" x14ac:dyDescent="0.25">
      <c r="C233" s="443"/>
      <c r="D233" s="443"/>
      <c r="E233" s="443"/>
      <c r="F233" s="443"/>
      <c r="G233" s="443"/>
      <c r="H233" s="443"/>
      <c r="I233" s="443"/>
      <c r="K233" s="356"/>
      <c r="L233" s="356"/>
    </row>
    <row r="234" spans="3:12" hidden="1" x14ac:dyDescent="0.25">
      <c r="C234" s="443"/>
      <c r="D234" s="443"/>
      <c r="E234" s="443"/>
      <c r="F234" s="443"/>
      <c r="G234" s="443"/>
      <c r="H234" s="443"/>
      <c r="I234" s="443"/>
      <c r="K234" s="356"/>
      <c r="L234" s="356"/>
    </row>
    <row r="235" spans="3:12" hidden="1" x14ac:dyDescent="0.25">
      <c r="C235" s="443"/>
      <c r="D235" s="443"/>
      <c r="E235" s="443"/>
      <c r="F235" s="443"/>
      <c r="G235" s="443"/>
      <c r="H235" s="443"/>
      <c r="I235" s="443"/>
      <c r="K235" s="356"/>
      <c r="L235" s="356"/>
    </row>
    <row r="236" spans="3:12" hidden="1" x14ac:dyDescent="0.25">
      <c r="C236" s="443"/>
      <c r="D236" s="443"/>
      <c r="E236" s="443"/>
      <c r="F236" s="443"/>
      <c r="G236" s="443"/>
      <c r="H236" s="443"/>
      <c r="I236" s="443"/>
      <c r="K236" s="356"/>
      <c r="L236" s="356"/>
    </row>
    <row r="237" spans="3:12" hidden="1" x14ac:dyDescent="0.25">
      <c r="C237" s="443"/>
      <c r="D237" s="443"/>
      <c r="E237" s="443"/>
      <c r="F237" s="443"/>
      <c r="G237" s="443"/>
      <c r="H237" s="443"/>
      <c r="I237" s="443"/>
      <c r="K237" s="356"/>
      <c r="L237" s="356"/>
    </row>
    <row r="238" spans="3:12" hidden="1" x14ac:dyDescent="0.25">
      <c r="C238" s="443"/>
      <c r="D238" s="443"/>
      <c r="E238" s="443"/>
      <c r="F238" s="443"/>
      <c r="G238" s="443"/>
      <c r="H238" s="443"/>
      <c r="I238" s="443"/>
      <c r="K238" s="356"/>
      <c r="L238" s="356"/>
    </row>
    <row r="239" spans="3:12" hidden="1" x14ac:dyDescent="0.25">
      <c r="C239" s="443"/>
      <c r="D239" s="443"/>
      <c r="E239" s="443"/>
      <c r="F239" s="443"/>
      <c r="G239" s="443"/>
      <c r="H239" s="443"/>
      <c r="I239" s="443"/>
      <c r="K239" s="356"/>
      <c r="L239" s="356"/>
    </row>
    <row r="240" spans="3:12" hidden="1" x14ac:dyDescent="0.25">
      <c r="C240" s="443"/>
      <c r="D240" s="443"/>
      <c r="E240" s="443"/>
      <c r="F240" s="443"/>
      <c r="G240" s="443"/>
      <c r="H240" s="443"/>
      <c r="I240" s="443"/>
      <c r="K240" s="356"/>
      <c r="L240" s="356"/>
    </row>
    <row r="241" spans="3:12" hidden="1" x14ac:dyDescent="0.25">
      <c r="C241" s="443"/>
      <c r="D241" s="443"/>
      <c r="E241" s="443"/>
      <c r="F241" s="443"/>
      <c r="G241" s="443"/>
      <c r="H241" s="443"/>
      <c r="I241" s="443"/>
      <c r="K241" s="356"/>
      <c r="L241" s="356"/>
    </row>
    <row r="242" spans="3:12" hidden="1" x14ac:dyDescent="0.25">
      <c r="C242" s="443"/>
      <c r="D242" s="443"/>
      <c r="E242" s="443"/>
      <c r="F242" s="443"/>
      <c r="G242" s="443"/>
      <c r="H242" s="443"/>
      <c r="I242" s="443"/>
      <c r="K242" s="356"/>
      <c r="L242" s="356"/>
    </row>
    <row r="243" spans="3:12" hidden="1" x14ac:dyDescent="0.25">
      <c r="C243" s="443"/>
      <c r="D243" s="443"/>
      <c r="E243" s="443"/>
      <c r="F243" s="443"/>
      <c r="G243" s="443"/>
      <c r="H243" s="443"/>
      <c r="I243" s="443"/>
      <c r="K243" s="356"/>
      <c r="L243" s="356"/>
    </row>
    <row r="244" spans="3:12" hidden="1" x14ac:dyDescent="0.25">
      <c r="C244" s="443"/>
      <c r="D244" s="443"/>
      <c r="E244" s="443"/>
      <c r="F244" s="443"/>
      <c r="G244" s="443"/>
      <c r="H244" s="443"/>
      <c r="I244" s="443"/>
      <c r="K244" s="356"/>
      <c r="L244" s="356"/>
    </row>
    <row r="245" spans="3:12" ht="8.25" hidden="1" customHeight="1" x14ac:dyDescent="0.25">
      <c r="C245" s="443"/>
      <c r="D245" s="443"/>
      <c r="E245" s="443"/>
      <c r="F245" s="443"/>
      <c r="G245" s="443"/>
      <c r="H245" s="443"/>
      <c r="I245" s="443"/>
      <c r="K245" s="356"/>
      <c r="L245" s="356"/>
    </row>
    <row r="246" spans="3:12" ht="11.25" hidden="1" customHeight="1" x14ac:dyDescent="0.25">
      <c r="C246" s="443"/>
      <c r="D246" s="443"/>
      <c r="E246" s="443"/>
      <c r="F246" s="443"/>
      <c r="G246" s="443"/>
      <c r="H246" s="443"/>
      <c r="I246" s="443"/>
      <c r="J246" s="353" t="s">
        <v>408</v>
      </c>
      <c r="K246" s="356"/>
      <c r="L246" s="356"/>
    </row>
    <row r="247" spans="3:12" hidden="1" x14ac:dyDescent="0.25">
      <c r="C247" s="443"/>
      <c r="D247" s="443"/>
      <c r="E247" s="443"/>
      <c r="F247" s="443"/>
      <c r="G247" s="443"/>
      <c r="H247" s="443"/>
      <c r="I247" s="443"/>
    </row>
    <row r="248" spans="3:12" hidden="1" x14ac:dyDescent="0.25"/>
    <row r="249" spans="3:12" hidden="1" x14ac:dyDescent="0.25"/>
    <row r="250" spans="3:12" hidden="1" x14ac:dyDescent="0.25"/>
    <row r="251" spans="3:12" hidden="1" x14ac:dyDescent="0.25"/>
  </sheetData>
  <sheetProtection algorithmName="SHA-512" hashValue="qVkbaS9y4A2T1Xh6TgUMlxGHyk320FODIJh0zM7nrQGcnl9tGfNFhrC85h1JXNoYdga6bbK6QXsPHOHnilzrSw==" saltValue="f2BZQ2JyrBPn1AacRFZ/Gw==" spinCount="100000" sheet="1" selectLockedCells="1" selectUnlockedCells="1"/>
  <mergeCells count="119">
    <mergeCell ref="V24:W24"/>
    <mergeCell ref="X24:Y24"/>
    <mergeCell ref="R17:S17"/>
    <mergeCell ref="T17:U17"/>
    <mergeCell ref="V17:W17"/>
    <mergeCell ref="X17:Y17"/>
    <mergeCell ref="P23:Q23"/>
    <mergeCell ref="R23:S23"/>
    <mergeCell ref="T23:U23"/>
    <mergeCell ref="R21:S21"/>
    <mergeCell ref="T21:U21"/>
    <mergeCell ref="V21:W21"/>
    <mergeCell ref="X21:Y21"/>
    <mergeCell ref="P22:Q22"/>
    <mergeCell ref="R22:S22"/>
    <mergeCell ref="T22:U22"/>
    <mergeCell ref="V22:W22"/>
    <mergeCell ref="X22:Y22"/>
    <mergeCell ref="M5:N5"/>
    <mergeCell ref="M4:N4"/>
    <mergeCell ref="C26:D26"/>
    <mergeCell ref="E26:F26"/>
    <mergeCell ref="G26:H26"/>
    <mergeCell ref="I26:J26"/>
    <mergeCell ref="K26:L26"/>
    <mergeCell ref="R24:S24"/>
    <mergeCell ref="T24:U24"/>
    <mergeCell ref="P16:Q16"/>
    <mergeCell ref="R16:S16"/>
    <mergeCell ref="T16:U16"/>
    <mergeCell ref="P14:Q14"/>
    <mergeCell ref="R14:S14"/>
    <mergeCell ref="T14:U14"/>
    <mergeCell ref="P10:Q10"/>
    <mergeCell ref="R10:S10"/>
    <mergeCell ref="T10:U10"/>
    <mergeCell ref="R6:S6"/>
    <mergeCell ref="T6:U6"/>
    <mergeCell ref="R11:S11"/>
    <mergeCell ref="T11:U11"/>
    <mergeCell ref="B1:L1"/>
    <mergeCell ref="B4:L4"/>
    <mergeCell ref="C5:D5"/>
    <mergeCell ref="E5:F5"/>
    <mergeCell ref="G5:H5"/>
    <mergeCell ref="I5:J5"/>
    <mergeCell ref="K5:L5"/>
    <mergeCell ref="B5:B6"/>
    <mergeCell ref="C24:D24"/>
    <mergeCell ref="E24:F24"/>
    <mergeCell ref="V16:W16"/>
    <mergeCell ref="X16:Y16"/>
    <mergeCell ref="V23:W23"/>
    <mergeCell ref="X23:Y23"/>
    <mergeCell ref="P18:Q18"/>
    <mergeCell ref="R18:S18"/>
    <mergeCell ref="T18:U18"/>
    <mergeCell ref="V18:W18"/>
    <mergeCell ref="X18:Y18"/>
    <mergeCell ref="P19:Q19"/>
    <mergeCell ref="R19:S19"/>
    <mergeCell ref="T19:U19"/>
    <mergeCell ref="V19:W19"/>
    <mergeCell ref="X19:Y19"/>
    <mergeCell ref="P20:Q20"/>
    <mergeCell ref="R20:S20"/>
    <mergeCell ref="T20:U20"/>
    <mergeCell ref="V20:W20"/>
    <mergeCell ref="X20:Y20"/>
    <mergeCell ref="V14:W14"/>
    <mergeCell ref="X14:Y14"/>
    <mergeCell ref="R15:S15"/>
    <mergeCell ref="T15:U15"/>
    <mergeCell ref="V15:W15"/>
    <mergeCell ref="X15:Y15"/>
    <mergeCell ref="P12:Q12"/>
    <mergeCell ref="R12:S12"/>
    <mergeCell ref="T12:U12"/>
    <mergeCell ref="V12:W12"/>
    <mergeCell ref="X12:Y12"/>
    <mergeCell ref="R13:S13"/>
    <mergeCell ref="T13:U13"/>
    <mergeCell ref="V13:W13"/>
    <mergeCell ref="X13:Y13"/>
    <mergeCell ref="V11:W11"/>
    <mergeCell ref="X11:Y11"/>
    <mergeCell ref="P8:Q8"/>
    <mergeCell ref="R8:S8"/>
    <mergeCell ref="T8:U8"/>
    <mergeCell ref="V8:W8"/>
    <mergeCell ref="X8:Y8"/>
    <mergeCell ref="R9:S9"/>
    <mergeCell ref="T9:U9"/>
    <mergeCell ref="V9:W9"/>
    <mergeCell ref="X9:Y9"/>
    <mergeCell ref="V6:W6"/>
    <mergeCell ref="X6:Y6"/>
    <mergeCell ref="P5:Y5"/>
    <mergeCell ref="K30:L30"/>
    <mergeCell ref="G24:H24"/>
    <mergeCell ref="I24:J24"/>
    <mergeCell ref="K24:L24"/>
    <mergeCell ref="P6:Q6"/>
    <mergeCell ref="P7:Q7"/>
    <mergeCell ref="P9:Q9"/>
    <mergeCell ref="P11:Q11"/>
    <mergeCell ref="P13:Q13"/>
    <mergeCell ref="P15:Q15"/>
    <mergeCell ref="P17:Q17"/>
    <mergeCell ref="P24:Q24"/>
    <mergeCell ref="M25:N25"/>
    <mergeCell ref="M6:N6"/>
    <mergeCell ref="P21:Q21"/>
    <mergeCell ref="R7:S7"/>
    <mergeCell ref="T7:U7"/>
    <mergeCell ref="V7:W7"/>
    <mergeCell ref="X7:Y7"/>
    <mergeCell ref="V10:W10"/>
    <mergeCell ref="X10:Y10"/>
  </mergeCells>
  <pageMargins left="0.70866141732283472" right="0.70866141732283472" top="0.74803149606299213" bottom="0.74803149606299213" header="0.31496062992125984" footer="0.31496062992125984"/>
  <pageSetup scale="50" orientation="landscape"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51"/>
  <dimension ref="A1:R38"/>
  <sheetViews>
    <sheetView topLeftCell="A11" workbookViewId="0">
      <selection activeCell="A19" sqref="A19"/>
    </sheetView>
  </sheetViews>
  <sheetFormatPr baseColWidth="10" defaultRowHeight="15" x14ac:dyDescent="0.25"/>
  <cols>
    <col min="1" max="1" width="46" bestFit="1" customWidth="1"/>
    <col min="2" max="2" width="79" bestFit="1" customWidth="1"/>
    <col min="3" max="3" width="100.5703125" customWidth="1"/>
    <col min="4" max="4" width="131.7109375" bestFit="1" customWidth="1"/>
    <col min="5" max="5" width="128.140625" bestFit="1" customWidth="1"/>
    <col min="6" max="6" width="74.140625" bestFit="1" customWidth="1"/>
    <col min="7" max="7" width="98" bestFit="1" customWidth="1"/>
    <col min="8" max="8" width="67.7109375" bestFit="1" customWidth="1"/>
    <col min="9" max="9" width="90.42578125" customWidth="1"/>
    <col min="10" max="10" width="97.5703125" bestFit="1" customWidth="1"/>
    <col min="11" max="11" width="111.28515625" bestFit="1" customWidth="1"/>
    <col min="12" max="12" width="83.28515625" bestFit="1" customWidth="1"/>
    <col min="13" max="13" width="37.85546875" bestFit="1" customWidth="1"/>
    <col min="14" max="14" width="33.28515625" bestFit="1" customWidth="1"/>
    <col min="15" max="15" width="63.28515625" bestFit="1" customWidth="1"/>
    <col min="16" max="16" width="52.42578125" bestFit="1" customWidth="1"/>
    <col min="17" max="17" width="40.7109375" bestFit="1" customWidth="1"/>
    <col min="18" max="18" width="36.28515625" bestFit="1" customWidth="1"/>
  </cols>
  <sheetData>
    <row r="1" spans="2:13" x14ac:dyDescent="0.25">
      <c r="B1" t="s">
        <v>372</v>
      </c>
      <c r="C1" s="129"/>
      <c r="D1" s="129" t="s">
        <v>190</v>
      </c>
      <c r="E1" t="str">
        <f>HLOOKUP(D1,$B$3:$L$4,2,0)</f>
        <v>DIRECCIÓN_DE_GESTIÓN_CORPORATIVA</v>
      </c>
    </row>
    <row r="3" spans="2:13" s="129" customFormat="1" x14ac:dyDescent="0.25">
      <c r="B3" s="129" t="s">
        <v>146</v>
      </c>
      <c r="C3" s="129" t="s">
        <v>190</v>
      </c>
      <c r="D3" s="129" t="s">
        <v>110</v>
      </c>
      <c r="E3" s="129" t="s">
        <v>120</v>
      </c>
      <c r="F3" s="129" t="s">
        <v>79</v>
      </c>
      <c r="G3" s="129" t="s">
        <v>103</v>
      </c>
      <c r="H3" s="129" t="s">
        <v>96</v>
      </c>
      <c r="I3" s="129" t="s">
        <v>329</v>
      </c>
      <c r="J3" s="129" t="s">
        <v>158</v>
      </c>
      <c r="K3" s="129" t="s">
        <v>116</v>
      </c>
      <c r="L3" s="129" t="s">
        <v>358</v>
      </c>
    </row>
    <row r="4" spans="2:13" ht="27" customHeight="1" x14ac:dyDescent="0.25">
      <c r="B4" s="10" t="s">
        <v>373</v>
      </c>
      <c r="C4" s="10" t="s">
        <v>374</v>
      </c>
      <c r="D4" t="s">
        <v>363</v>
      </c>
      <c r="E4" t="s">
        <v>364</v>
      </c>
      <c r="F4" t="s">
        <v>365</v>
      </c>
      <c r="G4" t="s">
        <v>366</v>
      </c>
      <c r="H4" t="s">
        <v>367</v>
      </c>
      <c r="I4" t="s">
        <v>368</v>
      </c>
      <c r="J4" t="s">
        <v>369</v>
      </c>
      <c r="K4" t="s">
        <v>370</v>
      </c>
      <c r="L4" t="s">
        <v>371</v>
      </c>
      <c r="M4" s="129"/>
    </row>
    <row r="5" spans="2:13" x14ac:dyDescent="0.25">
      <c r="B5" s="131" t="s">
        <v>485</v>
      </c>
      <c r="C5" s="131" t="s">
        <v>739</v>
      </c>
      <c r="D5" s="131" t="s">
        <v>108</v>
      </c>
      <c r="E5" s="131" t="s">
        <v>475</v>
      </c>
      <c r="F5" s="131" t="s">
        <v>77</v>
      </c>
      <c r="G5" s="131" t="s">
        <v>105</v>
      </c>
      <c r="H5" s="131" t="s">
        <v>93</v>
      </c>
      <c r="I5" s="131" t="s">
        <v>339</v>
      </c>
      <c r="J5" s="131" t="s">
        <v>489</v>
      </c>
      <c r="K5" s="131" t="s">
        <v>113</v>
      </c>
      <c r="L5" s="131" t="s">
        <v>353</v>
      </c>
      <c r="M5" s="129"/>
    </row>
    <row r="6" spans="2:13" x14ac:dyDescent="0.25">
      <c r="B6" s="131"/>
      <c r="C6" s="131" t="s">
        <v>540</v>
      </c>
      <c r="D6" s="131" t="s">
        <v>111</v>
      </c>
      <c r="E6" s="131" t="s">
        <v>486</v>
      </c>
      <c r="F6" s="131" t="s">
        <v>316</v>
      </c>
      <c r="G6" s="131" t="s">
        <v>107</v>
      </c>
      <c r="H6" s="131" t="s">
        <v>101</v>
      </c>
      <c r="I6" s="131" t="s">
        <v>771</v>
      </c>
      <c r="J6" s="131" t="s">
        <v>250</v>
      </c>
      <c r="K6" s="131" t="s">
        <v>469</v>
      </c>
      <c r="L6" s="131" t="s">
        <v>359</v>
      </c>
      <c r="M6" s="129"/>
    </row>
    <row r="7" spans="2:13" x14ac:dyDescent="0.25">
      <c r="B7" s="131"/>
      <c r="C7" s="139" t="s">
        <v>749</v>
      </c>
      <c r="D7" s="131" t="s">
        <v>112</v>
      </c>
      <c r="E7" s="131" t="s">
        <v>314</v>
      </c>
      <c r="F7" s="131" t="s">
        <v>315</v>
      </c>
      <c r="G7" s="131" t="s">
        <v>335</v>
      </c>
      <c r="H7" s="131" t="s">
        <v>344</v>
      </c>
      <c r="I7" s="131" t="s">
        <v>338</v>
      </c>
      <c r="J7" s="265"/>
      <c r="K7" s="131" t="s">
        <v>525</v>
      </c>
      <c r="L7" s="131" t="s">
        <v>360</v>
      </c>
      <c r="M7" s="129"/>
    </row>
    <row r="8" spans="2:13" x14ac:dyDescent="0.25">
      <c r="B8" s="131"/>
      <c r="C8" s="139" t="s">
        <v>765</v>
      </c>
      <c r="D8" s="131" t="s">
        <v>730</v>
      </c>
      <c r="E8" s="131" t="s">
        <v>355</v>
      </c>
      <c r="F8" s="265" t="s">
        <v>729</v>
      </c>
      <c r="G8" s="131" t="s">
        <v>347</v>
      </c>
      <c r="H8" s="131" t="s">
        <v>411</v>
      </c>
      <c r="I8" s="131" t="s">
        <v>341</v>
      </c>
      <c r="J8" s="265"/>
      <c r="K8" s="131" t="s">
        <v>570</v>
      </c>
      <c r="L8" s="131" t="s">
        <v>888</v>
      </c>
      <c r="M8" s="129"/>
    </row>
    <row r="9" spans="2:13" x14ac:dyDescent="0.25">
      <c r="B9" s="131"/>
      <c r="C9" s="131" t="s">
        <v>748</v>
      </c>
      <c r="D9" s="131" t="s">
        <v>732</v>
      </c>
      <c r="E9" s="131" t="s">
        <v>313</v>
      </c>
      <c r="F9" s="265"/>
      <c r="G9" s="131" t="s">
        <v>337</v>
      </c>
      <c r="H9" s="131" t="s">
        <v>342</v>
      </c>
      <c r="I9" s="131" t="s">
        <v>768</v>
      </c>
      <c r="J9" s="265"/>
      <c r="K9" s="265"/>
      <c r="L9" s="265" t="s">
        <v>362</v>
      </c>
      <c r="M9" s="129"/>
    </row>
    <row r="10" spans="2:13" ht="15.75" customHeight="1" x14ac:dyDescent="0.25">
      <c r="B10" s="131"/>
      <c r="C10" s="131" t="s">
        <v>252</v>
      </c>
      <c r="D10" s="131" t="s">
        <v>733</v>
      </c>
      <c r="E10" s="265"/>
      <c r="F10" s="265"/>
      <c r="G10" s="131" t="s">
        <v>336</v>
      </c>
      <c r="H10" s="131" t="s">
        <v>758</v>
      </c>
      <c r="I10" s="131" t="s">
        <v>769</v>
      </c>
      <c r="J10" s="265"/>
      <c r="K10" s="265"/>
      <c r="L10" s="265"/>
      <c r="M10" s="129"/>
    </row>
    <row r="11" spans="2:13" x14ac:dyDescent="0.25">
      <c r="B11" s="131"/>
      <c r="C11" s="131" t="s">
        <v>275</v>
      </c>
      <c r="D11" s="131"/>
      <c r="E11" s="265"/>
      <c r="F11" s="265"/>
      <c r="G11" s="265"/>
      <c r="H11" s="131"/>
      <c r="I11" s="265" t="s">
        <v>767</v>
      </c>
      <c r="J11" s="265"/>
      <c r="K11" s="265"/>
      <c r="L11" s="265"/>
      <c r="M11" s="129"/>
    </row>
    <row r="12" spans="2:13" x14ac:dyDescent="0.25">
      <c r="B12" s="131"/>
      <c r="C12" s="131" t="s">
        <v>476</v>
      </c>
      <c r="D12" s="131"/>
      <c r="E12" s="265"/>
      <c r="F12" s="265"/>
      <c r="G12" s="265"/>
      <c r="H12" s="265"/>
      <c r="I12" s="265"/>
      <c r="J12" s="265"/>
      <c r="K12" s="265"/>
      <c r="L12" s="265"/>
      <c r="M12" s="129"/>
    </row>
    <row r="13" spans="2:13" x14ac:dyDescent="0.25">
      <c r="B13" s="131"/>
      <c r="C13" s="131" t="s">
        <v>740</v>
      </c>
      <c r="D13" s="131"/>
      <c r="E13" s="265"/>
      <c r="F13" s="265"/>
      <c r="G13" s="265"/>
      <c r="H13" s="265"/>
      <c r="I13" s="265"/>
      <c r="J13" s="265"/>
      <c r="K13" s="265"/>
      <c r="L13" s="265"/>
      <c r="M13" s="129"/>
    </row>
    <row r="14" spans="2:13" x14ac:dyDescent="0.25">
      <c r="C14" s="131" t="s">
        <v>745</v>
      </c>
      <c r="J14" s="265"/>
      <c r="K14" s="265"/>
      <c r="M14" s="129"/>
    </row>
    <row r="15" spans="2:13" x14ac:dyDescent="0.25">
      <c r="C15" s="131" t="s">
        <v>743</v>
      </c>
    </row>
    <row r="20" spans="1:18" s="9" customFormat="1" x14ac:dyDescent="0.25">
      <c r="B20" s="9" t="s">
        <v>445</v>
      </c>
      <c r="C20" s="204" t="s">
        <v>437</v>
      </c>
      <c r="D20" s="204" t="s">
        <v>434</v>
      </c>
      <c r="E20" s="204" t="s">
        <v>440</v>
      </c>
      <c r="F20" s="204" t="s">
        <v>441</v>
      </c>
      <c r="G20" s="204" t="s">
        <v>433</v>
      </c>
      <c r="H20" s="204" t="s">
        <v>436</v>
      </c>
      <c r="I20" s="204" t="s">
        <v>435</v>
      </c>
      <c r="J20" s="204" t="s">
        <v>432</v>
      </c>
      <c r="K20" s="204" t="s">
        <v>438</v>
      </c>
      <c r="L20" s="204" t="s">
        <v>446</v>
      </c>
      <c r="M20" s="58" t="s">
        <v>523</v>
      </c>
      <c r="N20" s="204" t="s">
        <v>442</v>
      </c>
      <c r="O20" s="204" t="s">
        <v>444</v>
      </c>
      <c r="P20" s="204" t="s">
        <v>439</v>
      </c>
      <c r="Q20" s="204" t="s">
        <v>447</v>
      </c>
      <c r="R20" s="204" t="s">
        <v>443</v>
      </c>
    </row>
    <row r="21" spans="1:18" s="9" customFormat="1" x14ac:dyDescent="0.25">
      <c r="B21" s="9" t="s">
        <v>450</v>
      </c>
      <c r="C21" s="204" t="s">
        <v>451</v>
      </c>
      <c r="D21" s="204" t="s">
        <v>453</v>
      </c>
      <c r="E21" s="204" t="s">
        <v>454</v>
      </c>
      <c r="F21" s="204" t="s">
        <v>455</v>
      </c>
      <c r="G21" s="204" t="s">
        <v>456</v>
      </c>
      <c r="H21" s="204" t="s">
        <v>457</v>
      </c>
      <c r="I21" s="204" t="s">
        <v>458</v>
      </c>
      <c r="J21" s="204" t="s">
        <v>459</v>
      </c>
      <c r="K21" s="204" t="s">
        <v>460</v>
      </c>
      <c r="L21" s="204" t="s">
        <v>452</v>
      </c>
      <c r="M21" s="58" t="s">
        <v>720</v>
      </c>
      <c r="N21" s="204" t="s">
        <v>461</v>
      </c>
      <c r="O21" s="204" t="s">
        <v>462</v>
      </c>
      <c r="P21" s="204" t="s">
        <v>463</v>
      </c>
      <c r="Q21" s="204" t="s">
        <v>464</v>
      </c>
      <c r="R21" s="204" t="s">
        <v>465</v>
      </c>
    </row>
    <row r="22" spans="1:18" ht="30" x14ac:dyDescent="0.25">
      <c r="A22" s="203" t="s">
        <v>445</v>
      </c>
      <c r="B22" s="199" t="s">
        <v>340</v>
      </c>
      <c r="C22" s="199" t="s">
        <v>485</v>
      </c>
      <c r="D22" s="131" t="s">
        <v>113</v>
      </c>
      <c r="E22" s="200" t="s">
        <v>252</v>
      </c>
      <c r="F22" s="200" t="s">
        <v>275</v>
      </c>
      <c r="G22" s="199" t="s">
        <v>93</v>
      </c>
      <c r="H22" s="201" t="s">
        <v>108</v>
      </c>
      <c r="I22" s="199" t="s">
        <v>105</v>
      </c>
      <c r="J22" s="199" t="s">
        <v>77</v>
      </c>
      <c r="K22" s="131" t="s">
        <v>355</v>
      </c>
      <c r="L22" s="201" t="s">
        <v>476</v>
      </c>
      <c r="M22" s="201" t="s">
        <v>263</v>
      </c>
      <c r="N22" s="566" t="s">
        <v>738</v>
      </c>
      <c r="O22" s="201" t="s">
        <v>448</v>
      </c>
      <c r="P22" s="201" t="s">
        <v>489</v>
      </c>
      <c r="Q22" s="201"/>
      <c r="R22" s="201"/>
    </row>
    <row r="23" spans="1:18" ht="30" x14ac:dyDescent="0.25">
      <c r="A23" s="58" t="s">
        <v>437</v>
      </c>
      <c r="B23" s="131" t="s">
        <v>339</v>
      </c>
      <c r="C23" s="58"/>
      <c r="D23" s="131" t="s">
        <v>882</v>
      </c>
      <c r="E23" s="58"/>
      <c r="F23" s="58"/>
      <c r="G23" s="56" t="s">
        <v>101</v>
      </c>
      <c r="H23" s="60" t="s">
        <v>111</v>
      </c>
      <c r="I23" s="56" t="s">
        <v>107</v>
      </c>
      <c r="J23" s="58"/>
      <c r="K23" s="56" t="s">
        <v>486</v>
      </c>
      <c r="L23" s="58"/>
      <c r="M23" s="58"/>
      <c r="N23" s="202"/>
      <c r="O23" s="202"/>
      <c r="P23" s="60" t="s">
        <v>250</v>
      </c>
      <c r="Q23" s="58"/>
      <c r="R23" s="202"/>
    </row>
    <row r="24" spans="1:18" x14ac:dyDescent="0.25">
      <c r="A24" s="58" t="s">
        <v>434</v>
      </c>
      <c r="B24" s="131" t="s">
        <v>531</v>
      </c>
      <c r="C24" s="58"/>
      <c r="D24" s="131" t="s">
        <v>468</v>
      </c>
      <c r="E24" s="58"/>
      <c r="F24" s="58"/>
      <c r="G24" s="58"/>
      <c r="H24" s="60" t="s">
        <v>112</v>
      </c>
      <c r="I24" s="58"/>
      <c r="J24" s="58"/>
      <c r="K24" s="58" t="s">
        <v>487</v>
      </c>
      <c r="L24" s="58"/>
      <c r="M24" s="58"/>
      <c r="N24" s="202"/>
      <c r="O24" s="202"/>
      <c r="P24" s="202"/>
      <c r="Q24" s="58"/>
      <c r="R24" s="202"/>
    </row>
    <row r="25" spans="1:18" x14ac:dyDescent="0.25">
      <c r="A25" s="58" t="s">
        <v>440</v>
      </c>
      <c r="B25" s="131" t="s">
        <v>338</v>
      </c>
      <c r="C25" s="58"/>
      <c r="D25" s="131" t="s">
        <v>469</v>
      </c>
      <c r="E25" s="58"/>
      <c r="F25" s="58"/>
      <c r="G25" s="58"/>
      <c r="H25" s="131" t="s">
        <v>412</v>
      </c>
      <c r="I25" s="58"/>
      <c r="J25" s="58"/>
      <c r="K25" s="58" t="s">
        <v>488</v>
      </c>
      <c r="L25" s="58"/>
      <c r="M25" s="58"/>
      <c r="N25" s="202"/>
      <c r="O25" s="202"/>
      <c r="P25" s="202"/>
      <c r="Q25" s="202"/>
      <c r="R25" s="202"/>
    </row>
    <row r="26" spans="1:18" x14ac:dyDescent="0.25">
      <c r="A26" s="58" t="s">
        <v>441</v>
      </c>
      <c r="B26" s="131" t="s">
        <v>341</v>
      </c>
      <c r="C26" s="58"/>
      <c r="D26" s="58"/>
      <c r="E26" s="58"/>
      <c r="F26" s="58"/>
      <c r="G26" s="58"/>
      <c r="H26" s="131" t="s">
        <v>413</v>
      </c>
      <c r="I26" s="58"/>
      <c r="J26" s="58"/>
      <c r="K26" s="58"/>
      <c r="L26" s="58"/>
      <c r="M26" s="58"/>
      <c r="N26" s="202"/>
      <c r="O26" s="202"/>
      <c r="P26" s="202"/>
      <c r="Q26" s="202"/>
      <c r="R26" s="202"/>
    </row>
    <row r="27" spans="1:18" ht="30" x14ac:dyDescent="0.25">
      <c r="A27" s="58" t="s">
        <v>433</v>
      </c>
      <c r="B27" s="56" t="s">
        <v>503</v>
      </c>
      <c r="C27" s="58"/>
      <c r="D27" s="58"/>
      <c r="E27" s="58"/>
      <c r="F27" s="58"/>
      <c r="G27" s="58"/>
      <c r="H27" s="131"/>
      <c r="I27" s="58"/>
      <c r="J27" s="58"/>
      <c r="K27" s="58"/>
      <c r="L27" s="58"/>
      <c r="M27" s="58"/>
      <c r="N27" s="58"/>
      <c r="O27" s="58"/>
      <c r="P27" s="58"/>
      <c r="Q27" s="58"/>
      <c r="R27" s="58"/>
    </row>
    <row r="28" spans="1:18" x14ac:dyDescent="0.25">
      <c r="A28" s="58" t="s">
        <v>436</v>
      </c>
      <c r="C28" s="58"/>
      <c r="D28" s="58"/>
      <c r="E28" s="58"/>
      <c r="F28" s="58"/>
      <c r="G28" s="58"/>
      <c r="H28" s="58"/>
      <c r="I28" s="58"/>
      <c r="J28" s="58"/>
      <c r="K28" s="58"/>
      <c r="L28" s="58"/>
      <c r="M28" s="58"/>
      <c r="N28" s="58"/>
      <c r="O28" s="58"/>
      <c r="P28" s="58"/>
      <c r="Q28" s="58"/>
      <c r="R28" s="58"/>
    </row>
    <row r="29" spans="1:18" x14ac:dyDescent="0.25">
      <c r="A29" s="58" t="s">
        <v>435</v>
      </c>
      <c r="C29" s="58"/>
      <c r="D29" s="58"/>
      <c r="E29" s="58"/>
      <c r="F29" s="58"/>
      <c r="G29" s="58"/>
      <c r="H29" s="58"/>
      <c r="I29" s="58"/>
      <c r="J29" s="58"/>
      <c r="K29" s="58"/>
      <c r="L29" s="58"/>
      <c r="M29" s="58"/>
      <c r="N29" s="58"/>
      <c r="O29" s="58"/>
      <c r="P29" s="58"/>
      <c r="Q29" s="58"/>
      <c r="R29" s="58"/>
    </row>
    <row r="30" spans="1:18" x14ac:dyDescent="0.25">
      <c r="A30" s="58" t="s">
        <v>432</v>
      </c>
      <c r="C30" s="58"/>
      <c r="D30" s="58"/>
      <c r="E30" s="58"/>
      <c r="F30" s="58"/>
      <c r="G30" s="58"/>
      <c r="H30" s="58"/>
      <c r="I30" s="58"/>
      <c r="J30" s="58"/>
      <c r="K30" s="58"/>
      <c r="L30" s="58"/>
      <c r="M30" s="58"/>
      <c r="N30" s="58"/>
      <c r="O30" s="58"/>
      <c r="P30" s="58"/>
      <c r="Q30" s="58"/>
      <c r="R30" s="58"/>
    </row>
    <row r="31" spans="1:18" x14ac:dyDescent="0.25">
      <c r="A31" s="58" t="s">
        <v>438</v>
      </c>
      <c r="C31" s="58"/>
      <c r="D31" s="58"/>
      <c r="E31" s="58"/>
      <c r="F31" s="58"/>
      <c r="G31" s="58"/>
      <c r="H31" s="58"/>
      <c r="I31" s="58"/>
      <c r="J31" s="58"/>
      <c r="K31" s="58"/>
      <c r="L31" s="58"/>
      <c r="M31" s="58"/>
      <c r="N31" s="58"/>
      <c r="O31" s="58"/>
      <c r="P31" s="58"/>
      <c r="Q31" s="58"/>
      <c r="R31" s="58"/>
    </row>
    <row r="32" spans="1:18" x14ac:dyDescent="0.25">
      <c r="A32" s="58" t="s">
        <v>446</v>
      </c>
      <c r="C32" s="58"/>
      <c r="D32" s="58"/>
      <c r="E32" s="58"/>
      <c r="F32" s="58"/>
      <c r="G32" s="58"/>
      <c r="H32" s="58"/>
      <c r="I32" s="58"/>
      <c r="J32" s="58"/>
      <c r="K32" s="58"/>
      <c r="L32" s="58"/>
      <c r="M32" s="58"/>
      <c r="N32" s="58"/>
      <c r="O32" s="58"/>
      <c r="P32" s="58"/>
      <c r="Q32" s="58"/>
      <c r="R32" s="58"/>
    </row>
    <row r="33" spans="1:18" x14ac:dyDescent="0.25">
      <c r="A33" s="58" t="s">
        <v>523</v>
      </c>
      <c r="C33" s="58"/>
      <c r="D33" s="58"/>
      <c r="E33" s="58"/>
      <c r="F33" s="58"/>
      <c r="G33" s="58"/>
      <c r="H33" s="58"/>
      <c r="I33" s="58"/>
      <c r="J33" s="58"/>
      <c r="K33" s="58"/>
      <c r="L33" s="58"/>
      <c r="M33" s="58"/>
      <c r="N33" s="58"/>
      <c r="O33" s="58"/>
      <c r="P33" s="58"/>
      <c r="Q33" s="58"/>
      <c r="R33" s="58"/>
    </row>
    <row r="34" spans="1:18" x14ac:dyDescent="0.25">
      <c r="A34" s="58" t="s">
        <v>442</v>
      </c>
      <c r="C34" s="58"/>
      <c r="D34" s="58"/>
      <c r="E34" s="58"/>
      <c r="F34" s="58"/>
      <c r="G34" s="58"/>
      <c r="H34" s="58"/>
      <c r="I34" s="58"/>
      <c r="J34" s="58"/>
      <c r="K34" s="58"/>
      <c r="L34" s="58"/>
      <c r="M34" s="58"/>
      <c r="N34" s="58"/>
      <c r="O34" s="58"/>
      <c r="P34" s="58"/>
      <c r="Q34" s="58"/>
      <c r="R34" s="58"/>
    </row>
    <row r="35" spans="1:18" x14ac:dyDescent="0.25">
      <c r="A35" s="58" t="s">
        <v>444</v>
      </c>
      <c r="C35" s="58"/>
      <c r="D35" s="58"/>
      <c r="E35" s="58"/>
      <c r="F35" s="58"/>
      <c r="G35" s="58"/>
      <c r="H35" s="58"/>
      <c r="I35" s="58"/>
      <c r="J35" s="58"/>
      <c r="K35" s="58"/>
      <c r="L35" s="58"/>
      <c r="M35" s="58"/>
      <c r="N35" s="58"/>
      <c r="O35" s="58"/>
      <c r="P35" s="58"/>
      <c r="Q35" s="58"/>
      <c r="R35" s="58"/>
    </row>
    <row r="36" spans="1:18" x14ac:dyDescent="0.25">
      <c r="A36" s="58" t="s">
        <v>439</v>
      </c>
      <c r="C36" s="58"/>
      <c r="D36" s="58"/>
      <c r="E36" s="58"/>
      <c r="F36" s="58"/>
      <c r="G36" s="58"/>
      <c r="H36" s="58"/>
      <c r="I36" s="58"/>
      <c r="J36" s="58"/>
      <c r="K36" s="58"/>
      <c r="L36" s="58"/>
      <c r="M36" s="58"/>
      <c r="N36" s="58"/>
      <c r="O36" s="58"/>
      <c r="P36" s="58"/>
      <c r="Q36" s="58"/>
      <c r="R36" s="58"/>
    </row>
    <row r="37" spans="1:18" x14ac:dyDescent="0.25">
      <c r="A37" s="58" t="s">
        <v>447</v>
      </c>
      <c r="C37" s="58"/>
      <c r="D37" s="58"/>
      <c r="E37" s="58"/>
      <c r="F37" s="58"/>
      <c r="G37" s="58"/>
      <c r="H37" s="58"/>
      <c r="I37" s="58"/>
      <c r="J37" s="58"/>
      <c r="K37" s="58"/>
      <c r="L37" s="58"/>
      <c r="M37" s="58"/>
      <c r="N37" s="58"/>
      <c r="O37" s="58"/>
      <c r="P37" s="58"/>
      <c r="Q37" s="58"/>
      <c r="R37" s="58"/>
    </row>
    <row r="38" spans="1:18" x14ac:dyDescent="0.25">
      <c r="A38" s="58" t="s">
        <v>443</v>
      </c>
      <c r="C38" s="58"/>
      <c r="D38" s="58"/>
      <c r="E38" s="58"/>
      <c r="F38" s="58"/>
      <c r="G38" s="58"/>
      <c r="H38" s="58"/>
      <c r="I38" s="58"/>
      <c r="J38" s="58"/>
      <c r="K38" s="58"/>
      <c r="L38" s="58"/>
      <c r="M38" s="58"/>
      <c r="N38" s="58"/>
      <c r="O38" s="58"/>
      <c r="P38" s="58"/>
      <c r="Q38" s="58"/>
      <c r="R38" s="58"/>
    </row>
  </sheetData>
  <sortState ref="B19:B33">
    <sortCondition ref="B19:B33"/>
  </sortState>
  <customSheetViews>
    <customSheetView guid="{7FB50B2F-45DA-4DA3-BDA5-580E793170E4}" state="hidden"/>
  </customSheetViews>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62"/>
  <sheetViews>
    <sheetView zoomScaleNormal="100" workbookViewId="0">
      <pane ySplit="41" topLeftCell="A104" activePane="bottomLeft" state="frozen"/>
      <selection pane="bottomLeft" activeCell="F29" sqref="F29"/>
    </sheetView>
  </sheetViews>
  <sheetFormatPr baseColWidth="10" defaultRowHeight="15" x14ac:dyDescent="0.25"/>
  <cols>
    <col min="1" max="1" width="11.42578125" style="377" customWidth="1"/>
    <col min="2" max="5" width="11.42578125" style="377"/>
    <col min="6" max="6" width="11.42578125" style="377" customWidth="1"/>
    <col min="7" max="16384" width="11.42578125" style="377"/>
  </cols>
  <sheetData>
    <row r="1" spans="1:24" x14ac:dyDescent="0.25">
      <c r="A1" s="376"/>
      <c r="B1" s="376"/>
      <c r="C1" s="376"/>
      <c r="D1" s="376"/>
      <c r="E1" s="376"/>
      <c r="F1" s="376"/>
      <c r="G1" s="376"/>
      <c r="H1" s="376"/>
      <c r="I1" s="376"/>
      <c r="J1" s="376"/>
      <c r="K1" s="376"/>
      <c r="L1" s="376"/>
      <c r="M1" s="376"/>
      <c r="N1" s="376"/>
      <c r="O1" s="376"/>
      <c r="P1" s="376"/>
      <c r="Q1" s="376"/>
      <c r="R1" s="376"/>
      <c r="S1" s="376"/>
      <c r="T1" s="376"/>
      <c r="U1" s="376"/>
      <c r="V1" s="376"/>
      <c r="W1" s="376"/>
      <c r="X1" s="376"/>
    </row>
    <row r="2" spans="1:24" x14ac:dyDescent="0.25">
      <c r="A2" s="376"/>
      <c r="B2" s="376"/>
      <c r="C2" s="376"/>
      <c r="D2" s="376"/>
      <c r="E2" s="376"/>
      <c r="F2" s="376"/>
      <c r="G2" s="376"/>
      <c r="H2" s="376"/>
      <c r="I2" s="376"/>
      <c r="J2" s="376"/>
      <c r="K2" s="376"/>
      <c r="L2" s="376"/>
      <c r="M2" s="376"/>
      <c r="N2" s="376"/>
      <c r="O2" s="376"/>
      <c r="P2" s="376"/>
      <c r="Q2" s="376"/>
      <c r="R2" s="376"/>
      <c r="S2" s="376"/>
      <c r="T2" s="376"/>
      <c r="U2" s="376"/>
      <c r="V2" s="376"/>
      <c r="W2" s="376"/>
      <c r="X2" s="376"/>
    </row>
    <row r="3" spans="1:24" x14ac:dyDescent="0.25">
      <c r="A3" s="376"/>
      <c r="B3" s="376"/>
      <c r="C3" s="376"/>
      <c r="D3" s="376"/>
      <c r="E3" s="376"/>
      <c r="F3" s="376"/>
      <c r="G3" s="376"/>
      <c r="H3" s="376"/>
      <c r="I3" s="376"/>
      <c r="J3" s="376"/>
      <c r="K3" s="376"/>
      <c r="L3" s="376"/>
      <c r="M3" s="376"/>
      <c r="N3" s="376"/>
      <c r="O3" s="376"/>
      <c r="P3" s="376"/>
      <c r="Q3" s="376"/>
      <c r="R3" s="376"/>
      <c r="S3" s="376"/>
      <c r="T3" s="376"/>
      <c r="U3" s="376"/>
      <c r="V3" s="376"/>
      <c r="W3" s="376"/>
      <c r="X3" s="376"/>
    </row>
    <row r="4" spans="1:24" x14ac:dyDescent="0.25">
      <c r="A4" s="376"/>
      <c r="B4" s="376"/>
      <c r="C4" s="376"/>
      <c r="D4" s="376"/>
      <c r="E4" s="376"/>
      <c r="F4" s="376"/>
      <c r="G4" s="376"/>
      <c r="H4" s="376"/>
      <c r="I4" s="376"/>
      <c r="J4" s="376"/>
      <c r="K4" s="376"/>
      <c r="L4" s="376"/>
      <c r="M4" s="376"/>
      <c r="N4" s="376"/>
      <c r="O4" s="376"/>
      <c r="P4" s="376"/>
      <c r="Q4" s="376"/>
      <c r="R4" s="376"/>
      <c r="S4" s="376"/>
      <c r="T4" s="376"/>
      <c r="U4" s="376"/>
      <c r="V4" s="376"/>
      <c r="W4" s="376"/>
      <c r="X4" s="376"/>
    </row>
    <row r="5" spans="1:24" x14ac:dyDescent="0.25">
      <c r="A5" s="376"/>
      <c r="B5" s="376"/>
      <c r="C5" s="376"/>
      <c r="D5" s="376"/>
      <c r="E5" s="376"/>
      <c r="F5" s="376"/>
      <c r="G5" s="376"/>
      <c r="H5" s="376"/>
      <c r="I5" s="376"/>
      <c r="J5" s="376"/>
      <c r="K5" s="376"/>
      <c r="L5" s="376"/>
      <c r="M5" s="376"/>
      <c r="N5" s="376"/>
      <c r="O5" s="376"/>
      <c r="P5" s="376"/>
      <c r="Q5" s="376"/>
      <c r="R5" s="376"/>
      <c r="S5" s="376"/>
      <c r="T5" s="376"/>
      <c r="U5" s="376"/>
      <c r="V5" s="376"/>
      <c r="W5" s="376"/>
      <c r="X5" s="376"/>
    </row>
    <row r="6" spans="1:24" x14ac:dyDescent="0.25">
      <c r="A6" s="376"/>
      <c r="B6" s="376"/>
      <c r="C6" s="376"/>
      <c r="D6" s="376"/>
      <c r="E6" s="376"/>
      <c r="F6" s="376"/>
      <c r="G6" s="376"/>
      <c r="H6" s="376"/>
      <c r="I6" s="376"/>
      <c r="J6" s="376"/>
      <c r="K6" s="376"/>
      <c r="L6" s="376"/>
      <c r="M6" s="376"/>
      <c r="N6" s="376"/>
      <c r="O6" s="376"/>
      <c r="P6" s="376"/>
      <c r="Q6" s="376"/>
      <c r="R6" s="376"/>
      <c r="S6" s="376"/>
      <c r="T6" s="376"/>
      <c r="U6" s="376"/>
      <c r="V6" s="376"/>
      <c r="W6" s="376"/>
      <c r="X6" s="376"/>
    </row>
    <row r="7" spans="1:24" x14ac:dyDescent="0.25">
      <c r="A7" s="376"/>
      <c r="B7" s="376"/>
      <c r="C7" s="376"/>
      <c r="D7" s="376"/>
      <c r="E7" s="376"/>
      <c r="F7" s="376"/>
      <c r="G7" s="376"/>
      <c r="H7" s="376"/>
      <c r="I7" s="376"/>
      <c r="J7" s="376"/>
      <c r="K7" s="376"/>
      <c r="L7" s="376"/>
      <c r="M7" s="376"/>
      <c r="N7" s="376"/>
      <c r="O7" s="376"/>
      <c r="P7" s="376"/>
      <c r="Q7" s="376"/>
      <c r="R7" s="376"/>
      <c r="S7" s="376"/>
      <c r="T7" s="376"/>
      <c r="U7" s="376"/>
      <c r="V7" s="376"/>
      <c r="W7" s="376"/>
      <c r="X7" s="376"/>
    </row>
    <row r="8" spans="1:24" x14ac:dyDescent="0.25">
      <c r="A8" s="376"/>
      <c r="B8" s="376"/>
      <c r="C8" s="376"/>
      <c r="D8" s="376"/>
      <c r="E8" s="376"/>
      <c r="F8" s="376"/>
      <c r="G8" s="376"/>
      <c r="H8" s="376"/>
      <c r="I8" s="376"/>
      <c r="J8" s="376"/>
      <c r="K8" s="376"/>
      <c r="L8" s="376"/>
      <c r="M8" s="376"/>
      <c r="N8" s="376"/>
      <c r="O8" s="376"/>
      <c r="P8" s="376"/>
      <c r="Q8" s="376"/>
      <c r="R8" s="376"/>
      <c r="S8" s="376"/>
      <c r="T8" s="376"/>
      <c r="U8" s="376"/>
      <c r="V8" s="376"/>
      <c r="W8" s="376"/>
      <c r="X8" s="376"/>
    </row>
    <row r="9" spans="1:24" x14ac:dyDescent="0.25">
      <c r="A9" s="376"/>
      <c r="B9" s="376"/>
      <c r="C9" s="376"/>
      <c r="D9" s="376"/>
      <c r="E9" s="376"/>
      <c r="F9" s="376"/>
      <c r="G9" s="376"/>
      <c r="H9" s="376"/>
      <c r="I9" s="376"/>
      <c r="J9" s="376"/>
      <c r="K9" s="376"/>
      <c r="L9" s="376"/>
      <c r="M9" s="376"/>
      <c r="N9" s="376"/>
      <c r="O9" s="376"/>
      <c r="P9" s="376"/>
      <c r="Q9" s="376"/>
      <c r="R9" s="376"/>
      <c r="S9" s="376"/>
      <c r="T9" s="376"/>
      <c r="U9" s="376"/>
      <c r="V9" s="376"/>
      <c r="W9" s="376"/>
      <c r="X9" s="376"/>
    </row>
    <row r="10" spans="1:24" x14ac:dyDescent="0.25">
      <c r="A10" s="376"/>
      <c r="B10" s="376"/>
      <c r="C10" s="376"/>
      <c r="D10" s="376"/>
      <c r="E10" s="376"/>
      <c r="F10" s="376"/>
      <c r="G10" s="376"/>
      <c r="H10" s="376"/>
      <c r="I10" s="376"/>
      <c r="J10" s="376"/>
      <c r="K10" s="376"/>
      <c r="L10" s="376"/>
      <c r="M10" s="376"/>
      <c r="N10" s="376"/>
      <c r="O10" s="376"/>
      <c r="P10" s="376"/>
      <c r="Q10" s="376"/>
      <c r="R10" s="376"/>
      <c r="S10" s="376"/>
      <c r="T10" s="376"/>
      <c r="U10" s="376"/>
      <c r="V10" s="376"/>
      <c r="W10" s="376"/>
      <c r="X10" s="376"/>
    </row>
    <row r="11" spans="1:24" x14ac:dyDescent="0.25">
      <c r="A11" s="378"/>
      <c r="B11" s="378"/>
      <c r="C11" s="378"/>
      <c r="D11" s="378"/>
      <c r="E11" s="378"/>
      <c r="F11" s="378"/>
      <c r="G11" s="378"/>
      <c r="H11" s="378"/>
      <c r="I11" s="378"/>
      <c r="J11" s="378"/>
      <c r="K11" s="378"/>
      <c r="L11" s="378"/>
      <c r="M11" s="378"/>
      <c r="N11" s="378"/>
      <c r="O11" s="378"/>
      <c r="P11" s="378"/>
      <c r="Q11" s="378"/>
      <c r="R11" s="378"/>
      <c r="S11" s="378"/>
      <c r="T11" s="378"/>
      <c r="U11" s="378"/>
      <c r="V11" s="378"/>
      <c r="W11" s="378"/>
      <c r="X11" s="378"/>
    </row>
    <row r="12" spans="1:24" x14ac:dyDescent="0.25">
      <c r="A12" s="378"/>
      <c r="B12" s="378"/>
      <c r="C12" s="378"/>
      <c r="D12" s="378"/>
      <c r="E12" s="378"/>
      <c r="F12" s="378"/>
      <c r="G12" s="378"/>
      <c r="H12" s="378"/>
      <c r="I12" s="378"/>
      <c r="J12" s="378"/>
      <c r="K12" s="378"/>
      <c r="L12" s="378"/>
      <c r="M12" s="378"/>
      <c r="N12" s="378"/>
      <c r="O12" s="378"/>
      <c r="P12" s="378"/>
      <c r="Q12" s="378"/>
      <c r="R12" s="378"/>
      <c r="S12" s="378"/>
      <c r="T12" s="378"/>
      <c r="U12" s="378"/>
      <c r="V12" s="378"/>
      <c r="W12" s="378"/>
      <c r="X12" s="378"/>
    </row>
    <row r="13" spans="1:24" x14ac:dyDescent="0.25">
      <c r="A13" s="378"/>
      <c r="B13" s="378"/>
      <c r="C13" s="378"/>
      <c r="D13" s="378"/>
      <c r="E13" s="378"/>
      <c r="F13" s="378"/>
      <c r="G13" s="378"/>
      <c r="H13" s="378"/>
      <c r="I13" s="378"/>
      <c r="J13" s="378"/>
      <c r="K13" s="378"/>
      <c r="L13" s="378"/>
      <c r="M13" s="378"/>
      <c r="N13" s="378"/>
      <c r="O13" s="378"/>
      <c r="P13" s="378"/>
      <c r="Q13" s="378"/>
      <c r="R13" s="378"/>
      <c r="S13" s="378"/>
      <c r="T13" s="378"/>
      <c r="U13" s="378"/>
      <c r="V13" s="378"/>
      <c r="W13" s="378"/>
      <c r="X13" s="378"/>
    </row>
    <row r="14" spans="1:24" x14ac:dyDescent="0.25">
      <c r="A14" s="378"/>
      <c r="B14" s="378"/>
      <c r="C14" s="378"/>
      <c r="D14" s="378"/>
      <c r="E14" s="378"/>
      <c r="F14" s="378"/>
      <c r="G14" s="378"/>
      <c r="H14" s="378"/>
      <c r="I14" s="378"/>
      <c r="J14" s="378"/>
      <c r="K14" s="378"/>
      <c r="L14" s="378"/>
      <c r="M14" s="378"/>
      <c r="N14" s="378"/>
      <c r="O14" s="378"/>
      <c r="P14" s="378"/>
      <c r="Q14" s="378"/>
      <c r="R14" s="378"/>
      <c r="S14" s="378"/>
      <c r="T14" s="378"/>
      <c r="U14" s="378"/>
      <c r="V14" s="378"/>
      <c r="W14" s="378"/>
      <c r="X14" s="378"/>
    </row>
    <row r="15" spans="1:24" x14ac:dyDescent="0.25">
      <c r="A15" s="378"/>
      <c r="B15" s="378"/>
      <c r="C15" s="378"/>
      <c r="D15" s="378"/>
      <c r="E15" s="378"/>
      <c r="F15" s="378"/>
      <c r="G15" s="378"/>
      <c r="H15" s="378"/>
      <c r="I15" s="378"/>
      <c r="J15" s="378"/>
      <c r="K15" s="378"/>
      <c r="L15" s="378"/>
      <c r="M15" s="378"/>
      <c r="N15" s="378"/>
      <c r="O15" s="378"/>
      <c r="P15" s="378"/>
      <c r="Q15" s="378"/>
      <c r="R15" s="378"/>
      <c r="S15" s="378"/>
      <c r="T15" s="378"/>
      <c r="U15" s="378"/>
      <c r="V15" s="378"/>
      <c r="W15" s="378"/>
      <c r="X15" s="378"/>
    </row>
    <row r="16" spans="1:24" x14ac:dyDescent="0.25">
      <c r="A16" s="378"/>
      <c r="B16" s="378"/>
      <c r="C16" s="378"/>
      <c r="D16" s="378"/>
      <c r="E16" s="378"/>
      <c r="F16" s="378"/>
      <c r="G16" s="378"/>
      <c r="H16" s="378"/>
      <c r="I16" s="378"/>
      <c r="J16" s="378"/>
      <c r="K16" s="378"/>
      <c r="L16" s="378"/>
      <c r="M16" s="378"/>
      <c r="N16" s="378"/>
      <c r="O16" s="378"/>
      <c r="P16" s="378"/>
      <c r="Q16" s="378"/>
      <c r="R16" s="378"/>
      <c r="S16" s="378"/>
      <c r="T16" s="378"/>
      <c r="U16" s="378"/>
      <c r="V16" s="378"/>
      <c r="W16" s="378"/>
      <c r="X16" s="378"/>
    </row>
    <row r="17" spans="1:24" x14ac:dyDescent="0.25">
      <c r="A17" s="378"/>
      <c r="B17" s="378"/>
      <c r="C17" s="378"/>
      <c r="D17" s="378"/>
      <c r="E17" s="378"/>
      <c r="F17" s="378"/>
      <c r="G17" s="378"/>
      <c r="H17" s="378"/>
      <c r="I17" s="378"/>
      <c r="J17" s="378"/>
      <c r="K17" s="378"/>
      <c r="L17" s="378"/>
      <c r="M17" s="378"/>
      <c r="N17" s="378"/>
      <c r="O17" s="378"/>
      <c r="P17" s="378"/>
      <c r="Q17" s="378"/>
      <c r="R17" s="378"/>
      <c r="S17" s="378"/>
      <c r="T17" s="378"/>
      <c r="U17" s="378"/>
      <c r="V17" s="378"/>
      <c r="W17" s="378"/>
      <c r="X17" s="378"/>
    </row>
    <row r="18" spans="1:24" x14ac:dyDescent="0.25">
      <c r="A18" s="378"/>
      <c r="B18" s="378"/>
      <c r="C18" s="378"/>
      <c r="D18" s="378"/>
      <c r="E18" s="378"/>
      <c r="F18" s="378"/>
      <c r="G18" s="378"/>
      <c r="H18" s="378"/>
      <c r="I18" s="378"/>
      <c r="J18" s="378"/>
      <c r="K18" s="378"/>
      <c r="L18" s="378"/>
      <c r="M18" s="378"/>
      <c r="N18" s="378"/>
      <c r="O18" s="378"/>
      <c r="P18" s="378"/>
      <c r="Q18" s="378"/>
      <c r="R18" s="378"/>
      <c r="S18" s="378"/>
      <c r="T18" s="378"/>
      <c r="U18" s="378"/>
      <c r="V18" s="378"/>
      <c r="W18" s="378"/>
      <c r="X18" s="378"/>
    </row>
    <row r="19" spans="1:24" x14ac:dyDescent="0.25">
      <c r="A19" s="378"/>
      <c r="B19" s="378"/>
      <c r="C19" s="378"/>
      <c r="D19" s="378"/>
      <c r="E19" s="378"/>
      <c r="F19" s="378"/>
      <c r="G19" s="378"/>
      <c r="H19" s="378"/>
      <c r="I19" s="378"/>
      <c r="J19" s="378"/>
      <c r="K19" s="378"/>
      <c r="L19" s="378"/>
      <c r="M19" s="378"/>
      <c r="N19" s="378"/>
      <c r="O19" s="378"/>
      <c r="P19" s="378"/>
      <c r="Q19" s="378"/>
      <c r="R19" s="378"/>
      <c r="S19" s="378"/>
      <c r="T19" s="378"/>
      <c r="U19" s="378"/>
      <c r="V19" s="378"/>
      <c r="W19" s="378"/>
      <c r="X19" s="378"/>
    </row>
    <row r="20" spans="1:24" x14ac:dyDescent="0.25">
      <c r="A20" s="378"/>
      <c r="B20" s="378"/>
      <c r="C20" s="378"/>
      <c r="D20" s="378"/>
      <c r="E20" s="378"/>
      <c r="F20" s="378"/>
      <c r="G20" s="378"/>
      <c r="H20" s="378"/>
      <c r="I20" s="378"/>
      <c r="J20" s="378"/>
      <c r="K20" s="378"/>
      <c r="L20" s="378"/>
      <c r="M20" s="378"/>
      <c r="N20" s="378"/>
      <c r="O20" s="378"/>
      <c r="P20" s="378"/>
      <c r="Q20" s="378"/>
      <c r="R20" s="378"/>
      <c r="S20" s="378"/>
      <c r="T20" s="378"/>
      <c r="U20" s="378"/>
      <c r="V20" s="378"/>
      <c r="W20" s="378"/>
      <c r="X20" s="378"/>
    </row>
    <row r="21" spans="1:24" x14ac:dyDescent="0.25">
      <c r="A21" s="378"/>
      <c r="B21" s="378"/>
      <c r="C21" s="378"/>
      <c r="D21" s="378"/>
      <c r="E21" s="378"/>
      <c r="F21" s="378"/>
      <c r="G21" s="378"/>
      <c r="H21" s="378"/>
      <c r="I21" s="378"/>
      <c r="J21" s="378"/>
      <c r="K21" s="378"/>
      <c r="L21" s="378"/>
      <c r="M21" s="378"/>
      <c r="N21" s="378"/>
      <c r="O21" s="378"/>
      <c r="P21" s="378"/>
      <c r="Q21" s="378"/>
      <c r="R21" s="378"/>
      <c r="S21" s="378"/>
      <c r="T21" s="378"/>
      <c r="U21" s="378"/>
      <c r="V21" s="378"/>
      <c r="W21" s="378"/>
      <c r="X21" s="378"/>
    </row>
    <row r="22" spans="1:24" x14ac:dyDescent="0.25">
      <c r="A22" s="378"/>
      <c r="B22" s="378"/>
      <c r="C22" s="378"/>
      <c r="D22" s="378"/>
      <c r="E22" s="378"/>
      <c r="F22" s="378"/>
      <c r="G22" s="378"/>
      <c r="H22" s="378"/>
      <c r="I22" s="1009"/>
      <c r="J22" s="378"/>
      <c r="K22" s="378"/>
      <c r="L22" s="378"/>
      <c r="M22" s="378"/>
      <c r="N22" s="378"/>
      <c r="O22" s="378"/>
      <c r="P22" s="378"/>
      <c r="Q22" s="378"/>
      <c r="R22" s="378"/>
      <c r="S22" s="378"/>
      <c r="T22" s="378"/>
      <c r="U22" s="378"/>
      <c r="V22" s="378"/>
      <c r="W22" s="378"/>
      <c r="X22" s="378"/>
    </row>
    <row r="23" spans="1:24" x14ac:dyDescent="0.25">
      <c r="A23" s="378"/>
      <c r="B23" s="378"/>
      <c r="C23" s="378"/>
      <c r="D23" s="378"/>
      <c r="E23" s="378"/>
      <c r="F23" s="378"/>
      <c r="G23" s="378"/>
      <c r="H23" s="378"/>
      <c r="I23" s="1009"/>
      <c r="J23" s="378"/>
      <c r="K23" s="378"/>
      <c r="L23" s="378"/>
      <c r="M23" s="378"/>
      <c r="N23" s="378"/>
      <c r="O23" s="378"/>
      <c r="P23" s="378"/>
      <c r="Q23" s="378"/>
      <c r="R23" s="378"/>
      <c r="S23" s="378"/>
      <c r="T23" s="378"/>
      <c r="U23" s="378"/>
      <c r="V23" s="378"/>
      <c r="W23" s="378"/>
      <c r="X23" s="378"/>
    </row>
    <row r="24" spans="1:24" x14ac:dyDescent="0.25">
      <c r="A24" s="378"/>
      <c r="B24" s="378"/>
      <c r="C24" s="378"/>
      <c r="D24" s="378"/>
      <c r="E24" s="378"/>
      <c r="F24" s="378"/>
      <c r="G24" s="378"/>
      <c r="H24" s="1010"/>
      <c r="I24" s="1009"/>
      <c r="J24" s="378"/>
      <c r="K24" s="378"/>
      <c r="L24" s="378"/>
      <c r="M24" s="378"/>
      <c r="N24" s="378"/>
      <c r="O24" s="378"/>
      <c r="P24" s="378"/>
      <c r="Q24" s="378"/>
      <c r="R24" s="378"/>
      <c r="S24" s="378"/>
      <c r="T24" s="378"/>
      <c r="U24" s="378"/>
      <c r="V24" s="378"/>
      <c r="W24" s="378"/>
      <c r="X24" s="378"/>
    </row>
    <row r="25" spans="1:24" x14ac:dyDescent="0.25">
      <c r="A25" s="378"/>
      <c r="B25" s="378"/>
      <c r="C25" s="378"/>
      <c r="D25" s="378"/>
      <c r="E25" s="378"/>
      <c r="F25" s="378"/>
      <c r="G25" s="378"/>
      <c r="H25" s="1011"/>
      <c r="I25" s="1009"/>
      <c r="J25" s="378"/>
      <c r="K25" s="378"/>
      <c r="L25" s="378"/>
      <c r="M25" s="378"/>
      <c r="N25" s="378"/>
      <c r="O25" s="378"/>
      <c r="P25" s="378"/>
      <c r="Q25" s="378"/>
      <c r="R25" s="378"/>
      <c r="S25" s="378"/>
      <c r="T25" s="378"/>
      <c r="U25" s="378"/>
      <c r="V25" s="378"/>
      <c r="W25" s="378"/>
      <c r="X25" s="378"/>
    </row>
    <row r="26" spans="1:24" x14ac:dyDescent="0.25">
      <c r="A26" s="378"/>
      <c r="B26" s="378"/>
      <c r="C26" s="378"/>
      <c r="D26" s="378"/>
      <c r="E26" s="378"/>
      <c r="F26" s="378"/>
      <c r="G26" s="378"/>
      <c r="H26" s="1011"/>
      <c r="I26" s="1009"/>
      <c r="J26" s="378"/>
      <c r="K26" s="378"/>
      <c r="L26" s="378"/>
      <c r="M26" s="378"/>
      <c r="N26" s="378"/>
      <c r="O26" s="378"/>
      <c r="P26" s="378"/>
      <c r="Q26" s="378"/>
      <c r="R26" s="378"/>
      <c r="S26" s="378"/>
      <c r="T26" s="378"/>
      <c r="U26" s="378"/>
      <c r="V26" s="378"/>
      <c r="W26" s="378"/>
      <c r="X26" s="378"/>
    </row>
    <row r="27" spans="1:24" x14ac:dyDescent="0.25">
      <c r="A27" s="378"/>
      <c r="B27" s="378"/>
      <c r="C27" s="378"/>
      <c r="D27" s="378"/>
      <c r="E27" s="378"/>
      <c r="F27" s="378"/>
      <c r="G27" s="378"/>
      <c r="H27" s="1011"/>
      <c r="I27" s="378"/>
      <c r="J27" s="378"/>
      <c r="K27" s="378"/>
      <c r="L27" s="378"/>
      <c r="M27" s="378"/>
      <c r="N27" s="378"/>
      <c r="O27" s="378"/>
      <c r="P27" s="378"/>
      <c r="Q27" s="378"/>
      <c r="R27" s="378"/>
      <c r="S27" s="378"/>
      <c r="T27" s="378"/>
      <c r="U27" s="378"/>
      <c r="V27" s="378"/>
      <c r="W27" s="378"/>
      <c r="X27" s="378"/>
    </row>
    <row r="28" spans="1:24" ht="9" customHeight="1" x14ac:dyDescent="0.25">
      <c r="A28" s="378"/>
      <c r="B28" s="378"/>
      <c r="C28" s="378"/>
      <c r="D28" s="378"/>
      <c r="E28" s="378"/>
      <c r="F28" s="378"/>
      <c r="G28" s="378"/>
      <c r="H28" s="378"/>
      <c r="I28" s="378"/>
      <c r="J28" s="378"/>
      <c r="K28" s="378"/>
      <c r="L28" s="378"/>
      <c r="M28" s="378"/>
      <c r="N28" s="378"/>
      <c r="O28" s="378"/>
      <c r="P28" s="378"/>
      <c r="Q28" s="378"/>
      <c r="R28" s="378"/>
      <c r="S28" s="378"/>
      <c r="T28" s="378"/>
      <c r="U28" s="378"/>
      <c r="V28" s="378"/>
      <c r="W28" s="378"/>
      <c r="X28" s="378"/>
    </row>
    <row r="29" spans="1:24" x14ac:dyDescent="0.25">
      <c r="A29" s="378"/>
      <c r="B29" s="378"/>
      <c r="C29" s="378"/>
      <c r="D29" s="378"/>
      <c r="E29" s="378"/>
      <c r="F29" s="378"/>
      <c r="G29" s="378"/>
      <c r="H29" s="378"/>
      <c r="I29" s="378"/>
      <c r="J29" s="378"/>
      <c r="K29" s="378"/>
      <c r="L29" s="378"/>
      <c r="M29" s="378"/>
      <c r="N29" s="378"/>
      <c r="O29" s="378"/>
      <c r="P29" s="378"/>
      <c r="Q29" s="378"/>
      <c r="R29" s="378"/>
      <c r="S29" s="378"/>
      <c r="T29" s="378"/>
      <c r="U29" s="378"/>
      <c r="V29" s="378"/>
      <c r="W29" s="378"/>
      <c r="X29" s="378"/>
    </row>
    <row r="30" spans="1:24" x14ac:dyDescent="0.25">
      <c r="A30" s="378"/>
      <c r="B30" s="378"/>
      <c r="C30" s="378"/>
      <c r="D30" s="378"/>
      <c r="E30" s="378"/>
      <c r="F30" s="378"/>
      <c r="G30" s="378"/>
      <c r="H30" s="378"/>
      <c r="I30" s="378"/>
      <c r="J30" s="378"/>
      <c r="K30" s="378"/>
      <c r="L30" s="378"/>
      <c r="M30" s="378"/>
      <c r="N30" s="378"/>
      <c r="O30" s="378"/>
      <c r="P30" s="378"/>
      <c r="Q30" s="378"/>
      <c r="R30" s="378"/>
      <c r="S30" s="378"/>
      <c r="T30" s="378"/>
      <c r="U30" s="378"/>
      <c r="V30" s="378"/>
      <c r="W30" s="378"/>
      <c r="X30" s="378"/>
    </row>
    <row r="31" spans="1:24" x14ac:dyDescent="0.25">
      <c r="A31" s="378"/>
      <c r="B31" s="378"/>
      <c r="C31" s="378"/>
      <c r="D31" s="378"/>
      <c r="E31" s="378"/>
      <c r="F31" s="378"/>
      <c r="G31" s="378"/>
      <c r="H31" s="378"/>
      <c r="I31" s="378"/>
      <c r="J31" s="378"/>
      <c r="K31" s="378"/>
      <c r="L31" s="378"/>
      <c r="M31" s="378"/>
      <c r="N31" s="378"/>
      <c r="O31" s="378"/>
      <c r="P31" s="378"/>
      <c r="Q31" s="378"/>
      <c r="R31" s="378"/>
      <c r="S31" s="378"/>
      <c r="T31" s="378"/>
      <c r="U31" s="378"/>
      <c r="V31" s="378"/>
      <c r="W31" s="378"/>
      <c r="X31" s="378"/>
    </row>
    <row r="32" spans="1:24" x14ac:dyDescent="0.25">
      <c r="A32" s="378"/>
      <c r="B32" s="378"/>
      <c r="C32" s="378"/>
      <c r="D32" s="378"/>
      <c r="E32" s="378"/>
      <c r="F32" s="379"/>
      <c r="G32" s="378"/>
      <c r="H32" s="378"/>
      <c r="I32" s="378"/>
      <c r="J32" s="378"/>
      <c r="K32" s="378"/>
      <c r="L32" s="378"/>
      <c r="M32" s="378"/>
      <c r="N32" s="378"/>
      <c r="O32" s="378"/>
      <c r="P32" s="378"/>
      <c r="Q32" s="378"/>
      <c r="R32" s="378"/>
      <c r="S32" s="378"/>
      <c r="T32" s="378"/>
      <c r="U32" s="378"/>
      <c r="V32" s="378"/>
      <c r="W32" s="378"/>
      <c r="X32" s="378"/>
    </row>
    <row r="33" spans="1:24" x14ac:dyDescent="0.25">
      <c r="A33" s="378"/>
      <c r="B33" s="378"/>
      <c r="C33" s="378"/>
      <c r="D33" s="378"/>
      <c r="E33" s="378"/>
      <c r="F33" s="378"/>
      <c r="G33" s="378"/>
      <c r="H33" s="378"/>
      <c r="I33" s="378"/>
      <c r="J33" s="378"/>
      <c r="K33" s="378"/>
      <c r="L33" s="378"/>
      <c r="M33" s="378"/>
      <c r="N33" s="378"/>
      <c r="O33" s="378"/>
      <c r="P33" s="378"/>
      <c r="Q33" s="378"/>
      <c r="R33" s="378"/>
      <c r="S33" s="378"/>
      <c r="T33" s="378"/>
      <c r="U33" s="378"/>
      <c r="V33" s="378"/>
      <c r="W33" s="378"/>
      <c r="X33" s="378"/>
    </row>
    <row r="34" spans="1:24" x14ac:dyDescent="0.25">
      <c r="A34" s="378"/>
      <c r="B34" s="378"/>
      <c r="C34" s="378"/>
      <c r="D34" s="378"/>
      <c r="E34" s="378"/>
      <c r="F34" s="378"/>
      <c r="G34" s="378"/>
      <c r="H34" s="378"/>
      <c r="I34" s="378"/>
      <c r="J34" s="378"/>
      <c r="K34" s="378"/>
      <c r="L34" s="378"/>
      <c r="M34" s="378"/>
      <c r="N34" s="378"/>
      <c r="O34" s="378"/>
      <c r="P34" s="378"/>
      <c r="Q34" s="378"/>
      <c r="R34" s="378"/>
      <c r="S34" s="378"/>
      <c r="T34" s="378"/>
      <c r="U34" s="378"/>
      <c r="V34" s="378"/>
      <c r="W34" s="378"/>
      <c r="X34" s="378"/>
    </row>
    <row r="35" spans="1:24" x14ac:dyDescent="0.25">
      <c r="A35" s="378"/>
      <c r="B35" s="378"/>
      <c r="C35" s="378"/>
      <c r="D35" s="378"/>
      <c r="E35" s="378"/>
      <c r="F35" s="378"/>
      <c r="G35" s="378"/>
      <c r="H35" s="378"/>
      <c r="I35" s="378"/>
      <c r="J35" s="378"/>
      <c r="K35" s="378"/>
      <c r="L35" s="378"/>
      <c r="M35" s="378"/>
      <c r="N35" s="378"/>
      <c r="O35" s="378"/>
      <c r="P35" s="378"/>
      <c r="Q35" s="378"/>
      <c r="R35" s="378"/>
      <c r="S35" s="378"/>
      <c r="T35" s="378"/>
      <c r="U35" s="378"/>
      <c r="V35" s="378"/>
      <c r="W35" s="378"/>
      <c r="X35" s="378"/>
    </row>
    <row r="36" spans="1:24" ht="15" customHeight="1" x14ac:dyDescent="0.25">
      <c r="A36" s="378"/>
      <c r="B36" s="378"/>
      <c r="C36" s="378"/>
      <c r="D36" s="378"/>
      <c r="E36" s="378"/>
      <c r="F36" s="378"/>
      <c r="G36" s="378"/>
      <c r="H36" s="378"/>
      <c r="I36" s="378"/>
      <c r="J36" s="378"/>
      <c r="K36" s="588"/>
      <c r="L36" s="588"/>
      <c r="M36" s="588"/>
      <c r="N36" s="588"/>
      <c r="O36" s="378"/>
      <c r="P36" s="378"/>
      <c r="Q36" s="378"/>
      <c r="R36" s="378"/>
      <c r="S36" s="378"/>
      <c r="T36" s="378"/>
      <c r="U36" s="378"/>
      <c r="V36" s="378"/>
      <c r="W36" s="378"/>
      <c r="X36" s="378"/>
    </row>
    <row r="37" spans="1:24" ht="15" customHeight="1" x14ac:dyDescent="0.25">
      <c r="A37" s="378"/>
      <c r="B37" s="378"/>
      <c r="C37" s="378"/>
      <c r="D37" s="378"/>
      <c r="E37" s="378"/>
      <c r="F37" s="378"/>
      <c r="G37" s="378"/>
      <c r="H37" s="378"/>
      <c r="I37" s="378"/>
      <c r="J37" s="378"/>
      <c r="K37" s="588"/>
      <c r="L37" s="588"/>
      <c r="M37" s="588"/>
      <c r="N37" s="588"/>
      <c r="O37" s="378"/>
      <c r="P37" s="378"/>
      <c r="Q37" s="378"/>
      <c r="R37" s="378"/>
      <c r="S37" s="378"/>
      <c r="T37" s="378"/>
      <c r="U37" s="378"/>
      <c r="V37" s="378"/>
      <c r="W37" s="378"/>
      <c r="X37" s="378"/>
    </row>
    <row r="38" spans="1:24" ht="15" customHeight="1" x14ac:dyDescent="0.25">
      <c r="A38" s="378"/>
      <c r="B38" s="378"/>
      <c r="C38" s="378"/>
      <c r="D38" s="378"/>
      <c r="E38" s="378"/>
      <c r="F38" s="378"/>
      <c r="G38" s="378"/>
      <c r="H38" s="378"/>
      <c r="I38" s="378"/>
      <c r="J38" s="378"/>
      <c r="K38" s="588"/>
      <c r="L38" s="588"/>
      <c r="M38" s="588"/>
      <c r="N38" s="588"/>
      <c r="O38" s="378"/>
      <c r="P38" s="378"/>
      <c r="Q38" s="378"/>
      <c r="R38" s="378"/>
      <c r="S38" s="378"/>
      <c r="T38" s="378"/>
      <c r="U38" s="378"/>
      <c r="V38" s="378"/>
      <c r="W38" s="378"/>
      <c r="X38" s="378"/>
    </row>
    <row r="39" spans="1:24" ht="15" customHeight="1" x14ac:dyDescent="0.25">
      <c r="A39" s="378"/>
      <c r="B39" s="378"/>
      <c r="C39" s="378"/>
      <c r="D39" s="378"/>
      <c r="E39" s="378"/>
      <c r="F39" s="378"/>
      <c r="G39" s="378"/>
      <c r="H39" s="378"/>
      <c r="I39" s="378"/>
      <c r="J39" s="378"/>
      <c r="K39" s="588"/>
      <c r="L39" s="588"/>
      <c r="M39" s="588"/>
      <c r="N39" s="588"/>
      <c r="O39" s="378"/>
      <c r="P39" s="378"/>
      <c r="Q39" s="378"/>
      <c r="R39" s="378"/>
      <c r="S39" s="378"/>
      <c r="T39" s="378"/>
      <c r="U39" s="378"/>
      <c r="V39" s="378"/>
      <c r="W39" s="378"/>
      <c r="X39" s="378"/>
    </row>
    <row r="40" spans="1:24" ht="15" customHeight="1" x14ac:dyDescent="0.25">
      <c r="A40" s="378"/>
      <c r="B40" s="378"/>
      <c r="C40" s="378"/>
      <c r="D40" s="378"/>
      <c r="E40" s="378"/>
      <c r="F40" s="378"/>
      <c r="G40" s="378"/>
      <c r="H40" s="378"/>
      <c r="I40" s="378"/>
      <c r="J40" s="378"/>
      <c r="K40" s="588"/>
      <c r="L40" s="588"/>
      <c r="M40" s="588"/>
      <c r="N40" s="588"/>
      <c r="O40" s="378"/>
      <c r="P40" s="378"/>
      <c r="Q40" s="378"/>
      <c r="R40" s="378"/>
      <c r="S40" s="378"/>
      <c r="T40" s="378"/>
      <c r="U40" s="378"/>
      <c r="V40" s="378"/>
      <c r="W40" s="378"/>
      <c r="X40" s="378"/>
    </row>
    <row r="41" spans="1:24" x14ac:dyDescent="0.25">
      <c r="A41" s="378"/>
      <c r="B41" s="378"/>
      <c r="C41" s="378"/>
      <c r="D41" s="378"/>
      <c r="E41" s="378"/>
      <c r="F41" s="378"/>
      <c r="G41" s="378"/>
      <c r="H41" s="378"/>
      <c r="I41" s="378"/>
      <c r="J41" s="378"/>
      <c r="K41" s="378"/>
      <c r="L41" s="378"/>
      <c r="M41" s="378"/>
      <c r="N41" s="378"/>
      <c r="O41" s="378"/>
      <c r="P41" s="378"/>
      <c r="Q41" s="378"/>
      <c r="R41" s="378"/>
      <c r="S41" s="378"/>
      <c r="T41" s="378"/>
      <c r="U41" s="378"/>
      <c r="V41" s="378"/>
      <c r="W41" s="378"/>
      <c r="X41" s="378"/>
    </row>
    <row r="42" spans="1:24" x14ac:dyDescent="0.25">
      <c r="A42" s="1009"/>
      <c r="B42" s="1009"/>
      <c r="C42" s="1009"/>
      <c r="D42" s="1009"/>
      <c r="E42" s="1009"/>
      <c r="F42" s="1009"/>
      <c r="G42" s="1009"/>
      <c r="H42" s="1009"/>
      <c r="I42" s="1009"/>
      <c r="J42" s="1009"/>
      <c r="K42" s="1009"/>
      <c r="L42" s="1009"/>
      <c r="M42" s="1009"/>
      <c r="N42" s="1009"/>
      <c r="O42" s="1009"/>
      <c r="P42" s="1009"/>
      <c r="Q42" s="1009"/>
      <c r="R42" s="1009"/>
      <c r="S42" s="1009"/>
      <c r="T42" s="1009"/>
      <c r="U42" s="1009"/>
      <c r="V42" s="1009"/>
      <c r="W42" s="1009"/>
      <c r="X42" s="1009"/>
    </row>
    <row r="43" spans="1:24" x14ac:dyDescent="0.25">
      <c r="A43" s="1009"/>
      <c r="B43" s="1009"/>
      <c r="C43" s="1009"/>
      <c r="D43" s="1009"/>
      <c r="E43" s="1009"/>
      <c r="F43" s="1009"/>
      <c r="G43" s="1009"/>
      <c r="H43" s="1009"/>
      <c r="I43" s="1009"/>
      <c r="J43" s="1009"/>
      <c r="K43" s="1009"/>
      <c r="L43" s="1009"/>
      <c r="M43" s="1009"/>
      <c r="N43" s="1009"/>
      <c r="O43" s="1009"/>
      <c r="P43" s="1009"/>
      <c r="Q43" s="1009"/>
      <c r="R43" s="1009"/>
      <c r="S43" s="1009"/>
      <c r="T43" s="1009"/>
      <c r="U43" s="1009"/>
      <c r="V43" s="1009"/>
      <c r="W43" s="1009"/>
      <c r="X43" s="1009"/>
    </row>
    <row r="44" spans="1:24" x14ac:dyDescent="0.25">
      <c r="A44" s="1009"/>
      <c r="B44" s="1009"/>
      <c r="C44" s="1009"/>
      <c r="D44" s="1009"/>
      <c r="E44" s="1009"/>
      <c r="F44" s="1009"/>
      <c r="G44" s="1009"/>
      <c r="H44" s="1009"/>
      <c r="I44" s="1009"/>
      <c r="J44" s="1009"/>
      <c r="K44" s="1009"/>
      <c r="L44" s="1009"/>
      <c r="M44" s="1009"/>
      <c r="N44" s="1009"/>
      <c r="O44" s="1009"/>
      <c r="P44" s="1009"/>
      <c r="Q44" s="1009"/>
      <c r="R44" s="1009"/>
      <c r="S44" s="1009"/>
      <c r="T44" s="1009"/>
      <c r="U44" s="1009"/>
      <c r="V44" s="1009"/>
      <c r="W44" s="1009"/>
      <c r="X44" s="1009"/>
    </row>
    <row r="45" spans="1:24" x14ac:dyDescent="0.25">
      <c r="A45" s="1009"/>
      <c r="B45" s="1009"/>
      <c r="C45" s="1009"/>
      <c r="D45" s="1009"/>
      <c r="E45" s="1009"/>
      <c r="F45" s="1009"/>
      <c r="G45" s="1009"/>
      <c r="H45" s="1009"/>
      <c r="I45" s="1009"/>
      <c r="J45" s="1009"/>
      <c r="K45" s="1009"/>
      <c r="L45" s="1009"/>
      <c r="M45" s="1009"/>
      <c r="N45" s="1009"/>
      <c r="O45" s="1009"/>
      <c r="P45" s="1009"/>
      <c r="Q45" s="1009"/>
      <c r="R45" s="1009"/>
      <c r="S45" s="1009"/>
      <c r="T45" s="1009"/>
      <c r="U45" s="1009"/>
      <c r="V45" s="1009"/>
      <c r="W45" s="1009"/>
      <c r="X45" s="1009"/>
    </row>
    <row r="46" spans="1:24" x14ac:dyDescent="0.25">
      <c r="A46" s="1009"/>
      <c r="B46" s="1009"/>
      <c r="C46" s="1009"/>
      <c r="D46" s="1009"/>
      <c r="E46" s="1009"/>
      <c r="F46" s="1009"/>
      <c r="G46" s="1009"/>
      <c r="H46" s="1009"/>
      <c r="I46" s="1009"/>
      <c r="J46" s="1009"/>
      <c r="K46" s="1009"/>
      <c r="L46" s="1009"/>
      <c r="M46" s="1009"/>
      <c r="N46" s="1009"/>
      <c r="O46" s="1009"/>
      <c r="P46" s="1009"/>
      <c r="Q46" s="1009"/>
      <c r="R46" s="1009"/>
      <c r="S46" s="1009"/>
      <c r="T46" s="1009"/>
      <c r="U46" s="1009"/>
      <c r="V46" s="1009"/>
      <c r="W46" s="1009"/>
      <c r="X46" s="1009"/>
    </row>
    <row r="47" spans="1:24" x14ac:dyDescent="0.25">
      <c r="A47" s="1009"/>
      <c r="B47" s="1009"/>
      <c r="C47" s="1009"/>
      <c r="D47" s="1009"/>
      <c r="E47" s="1009"/>
      <c r="F47" s="1009"/>
      <c r="G47" s="1009"/>
      <c r="H47" s="1009"/>
      <c r="I47" s="1009"/>
      <c r="J47" s="1009"/>
      <c r="K47" s="1009"/>
      <c r="L47" s="1009"/>
      <c r="M47" s="1009"/>
      <c r="N47" s="1009"/>
      <c r="O47" s="1009"/>
      <c r="P47" s="1009"/>
      <c r="Q47" s="1009"/>
      <c r="R47" s="1009"/>
      <c r="S47" s="1009"/>
      <c r="T47" s="1009"/>
      <c r="U47" s="1009"/>
      <c r="V47" s="1009"/>
      <c r="W47" s="1009"/>
      <c r="X47" s="1009"/>
    </row>
    <row r="48" spans="1:24" x14ac:dyDescent="0.25">
      <c r="A48" s="1009"/>
      <c r="B48" s="1009"/>
      <c r="C48" s="1009"/>
      <c r="D48" s="1009"/>
      <c r="E48" s="1009"/>
      <c r="F48" s="1009"/>
      <c r="G48" s="1009"/>
      <c r="H48" s="1009"/>
      <c r="I48" s="1009"/>
      <c r="J48" s="1009"/>
      <c r="K48" s="1009"/>
      <c r="L48" s="1009"/>
      <c r="M48" s="1009"/>
      <c r="N48" s="1009"/>
      <c r="O48" s="1009"/>
      <c r="P48" s="1009"/>
      <c r="Q48" s="1009"/>
      <c r="R48" s="1009"/>
      <c r="S48" s="1009"/>
      <c r="T48" s="1009"/>
      <c r="U48" s="1009"/>
      <c r="V48" s="1009"/>
      <c r="W48" s="1009"/>
      <c r="X48" s="1009"/>
    </row>
    <row r="49" spans="1:24" x14ac:dyDescent="0.25">
      <c r="A49" s="1009"/>
      <c r="B49" s="1009"/>
      <c r="C49" s="1009"/>
      <c r="D49" s="1009"/>
      <c r="E49" s="1009"/>
      <c r="F49" s="1009"/>
      <c r="G49" s="1009"/>
      <c r="H49" s="1009"/>
      <c r="I49" s="1009"/>
      <c r="J49" s="1009"/>
      <c r="K49" s="1009"/>
      <c r="L49" s="1009"/>
      <c r="M49" s="1009"/>
      <c r="N49" s="1009"/>
      <c r="O49" s="1009"/>
      <c r="P49" s="1009"/>
      <c r="Q49" s="1009"/>
      <c r="R49" s="1009"/>
      <c r="S49" s="1009"/>
      <c r="T49" s="1009"/>
      <c r="U49" s="1009"/>
      <c r="V49" s="1009"/>
      <c r="W49" s="1009"/>
      <c r="X49" s="1009"/>
    </row>
    <row r="50" spans="1:24" x14ac:dyDescent="0.25">
      <c r="A50" s="1009"/>
      <c r="B50" s="1009"/>
      <c r="C50" s="1009"/>
      <c r="D50" s="1009"/>
      <c r="E50" s="1009"/>
      <c r="F50" s="1009"/>
      <c r="G50" s="1009"/>
      <c r="H50" s="1009"/>
      <c r="I50" s="1009"/>
      <c r="J50" s="1009"/>
      <c r="K50" s="1009"/>
      <c r="L50" s="1009"/>
      <c r="M50" s="1009"/>
      <c r="N50" s="1009"/>
      <c r="O50" s="1009"/>
      <c r="P50" s="1009"/>
      <c r="Q50" s="1009"/>
      <c r="R50" s="1009"/>
      <c r="S50" s="1009"/>
      <c r="T50" s="1009"/>
      <c r="U50" s="1009"/>
      <c r="V50" s="1009"/>
      <c r="W50" s="1009"/>
      <c r="X50" s="1009"/>
    </row>
    <row r="51" spans="1:24" x14ac:dyDescent="0.25">
      <c r="A51" s="1009"/>
      <c r="B51" s="1009"/>
      <c r="C51" s="1009"/>
      <c r="D51" s="1009"/>
      <c r="E51" s="1009"/>
      <c r="F51" s="1009"/>
      <c r="G51" s="1009"/>
      <c r="H51" s="1009"/>
      <c r="I51" s="1009"/>
      <c r="J51" s="1009"/>
      <c r="K51" s="1009"/>
      <c r="L51" s="1009"/>
      <c r="M51" s="1009"/>
      <c r="N51" s="1009"/>
      <c r="O51" s="1009"/>
      <c r="P51" s="1009"/>
      <c r="Q51" s="1009"/>
      <c r="R51" s="1009"/>
      <c r="S51" s="1009"/>
      <c r="T51" s="1009"/>
      <c r="U51" s="1009"/>
      <c r="V51" s="1009"/>
      <c r="W51" s="1009"/>
      <c r="X51" s="1009"/>
    </row>
    <row r="52" spans="1:24" x14ac:dyDescent="0.25">
      <c r="A52" s="1009"/>
      <c r="B52" s="1009"/>
      <c r="C52" s="1009"/>
      <c r="D52" s="1009"/>
      <c r="E52" s="1009"/>
      <c r="F52" s="1009"/>
      <c r="G52" s="1009"/>
      <c r="H52" s="1009"/>
      <c r="I52" s="1009"/>
      <c r="J52" s="1009"/>
      <c r="K52" s="1009"/>
      <c r="L52" s="1009"/>
      <c r="M52" s="1009"/>
      <c r="N52" s="1009"/>
      <c r="O52" s="1009"/>
      <c r="P52" s="1009"/>
      <c r="Q52" s="1009"/>
      <c r="R52" s="1009"/>
      <c r="S52" s="1009"/>
      <c r="T52" s="1009"/>
      <c r="U52" s="1009"/>
      <c r="V52" s="1009"/>
      <c r="W52" s="1009"/>
      <c r="X52" s="1009"/>
    </row>
    <row r="53" spans="1:24" x14ac:dyDescent="0.25">
      <c r="A53" s="1009"/>
      <c r="B53" s="1009"/>
      <c r="C53" s="1009"/>
      <c r="D53" s="1009"/>
      <c r="E53" s="1009"/>
      <c r="F53" s="1009"/>
      <c r="G53" s="1009"/>
      <c r="H53" s="1009"/>
      <c r="I53" s="1009"/>
      <c r="J53" s="1009"/>
      <c r="K53" s="1009"/>
      <c r="L53" s="1009"/>
      <c r="M53" s="1009"/>
      <c r="N53" s="1009"/>
      <c r="O53" s="1009"/>
      <c r="P53" s="1009"/>
      <c r="Q53" s="1009"/>
      <c r="R53" s="1009"/>
      <c r="S53" s="1009"/>
      <c r="T53" s="1009"/>
      <c r="U53" s="1009"/>
      <c r="V53" s="1009"/>
      <c r="W53" s="1009"/>
      <c r="X53" s="1009"/>
    </row>
    <row r="54" spans="1:24" x14ac:dyDescent="0.25">
      <c r="A54" s="1009"/>
      <c r="B54" s="1009"/>
      <c r="C54" s="1009"/>
      <c r="D54" s="1009"/>
      <c r="E54" s="1009"/>
      <c r="F54" s="1009"/>
      <c r="G54" s="1009"/>
      <c r="H54" s="1009"/>
      <c r="I54" s="1009"/>
      <c r="J54" s="1009"/>
      <c r="K54" s="1009"/>
      <c r="L54" s="1009"/>
      <c r="M54" s="1009"/>
      <c r="N54" s="1009"/>
      <c r="O54" s="1009"/>
      <c r="P54" s="1009"/>
      <c r="Q54" s="1009"/>
      <c r="R54" s="1009"/>
      <c r="S54" s="1009"/>
      <c r="T54" s="1009"/>
      <c r="U54" s="1009"/>
      <c r="V54" s="1009"/>
      <c r="W54" s="1009"/>
      <c r="X54" s="1009"/>
    </row>
    <row r="55" spans="1:24" x14ac:dyDescent="0.25">
      <c r="A55" s="1009"/>
      <c r="B55" s="1009"/>
      <c r="C55" s="1009"/>
      <c r="D55" s="1009"/>
      <c r="E55" s="1009"/>
      <c r="F55" s="1009"/>
      <c r="G55" s="1009"/>
      <c r="H55" s="1009"/>
      <c r="I55" s="1009"/>
      <c r="J55" s="1009"/>
      <c r="K55" s="1009"/>
      <c r="L55" s="1009"/>
      <c r="M55" s="1009"/>
      <c r="N55" s="1009"/>
      <c r="O55" s="1009"/>
      <c r="P55" s="1009"/>
      <c r="Q55" s="1009"/>
      <c r="R55" s="1009"/>
      <c r="S55" s="1009"/>
      <c r="T55" s="1009"/>
      <c r="U55" s="1009"/>
      <c r="V55" s="1009"/>
      <c r="W55" s="1009"/>
      <c r="X55" s="1009"/>
    </row>
    <row r="56" spans="1:24" x14ac:dyDescent="0.25">
      <c r="A56" s="1009"/>
      <c r="B56" s="1009"/>
      <c r="C56" s="1009"/>
      <c r="D56" s="1009"/>
      <c r="E56" s="1009"/>
      <c r="F56" s="1009"/>
      <c r="G56" s="1009"/>
      <c r="H56" s="1009"/>
      <c r="I56" s="1009"/>
      <c r="J56" s="1009"/>
      <c r="K56" s="1009"/>
      <c r="L56" s="1009"/>
      <c r="M56" s="1009"/>
      <c r="N56" s="1009"/>
      <c r="O56" s="1009"/>
      <c r="P56" s="1009"/>
      <c r="Q56" s="1009"/>
      <c r="R56" s="1009"/>
      <c r="S56" s="1009"/>
      <c r="T56" s="1009"/>
      <c r="U56" s="1009"/>
      <c r="V56" s="1009"/>
      <c r="W56" s="1009"/>
      <c r="X56" s="1009"/>
    </row>
    <row r="57" spans="1:24" x14ac:dyDescent="0.25">
      <c r="A57" s="1009"/>
      <c r="B57" s="1009"/>
      <c r="C57" s="1009"/>
      <c r="D57" s="1009"/>
      <c r="E57" s="1009"/>
      <c r="F57" s="1009"/>
      <c r="G57" s="1009"/>
      <c r="H57" s="1009"/>
      <c r="I57" s="1009"/>
      <c r="J57" s="1009"/>
      <c r="K57" s="1009"/>
      <c r="L57" s="1009"/>
      <c r="M57" s="1009"/>
      <c r="N57" s="1009"/>
      <c r="O57" s="1009"/>
      <c r="P57" s="1009"/>
      <c r="Q57" s="1009"/>
      <c r="R57" s="1009"/>
      <c r="S57" s="1009"/>
      <c r="T57" s="1009"/>
      <c r="U57" s="1009"/>
      <c r="V57" s="1009"/>
      <c r="W57" s="1009"/>
      <c r="X57" s="1009"/>
    </row>
    <row r="58" spans="1:24" x14ac:dyDescent="0.25">
      <c r="A58" s="1009"/>
      <c r="B58" s="1009"/>
      <c r="C58" s="1009"/>
      <c r="D58" s="1009"/>
      <c r="E58" s="1009"/>
      <c r="F58" s="1009"/>
      <c r="G58" s="1009"/>
      <c r="H58" s="1009"/>
      <c r="I58" s="1009"/>
      <c r="J58" s="1009"/>
      <c r="K58" s="1009"/>
      <c r="L58" s="1009"/>
      <c r="M58" s="1009"/>
      <c r="N58" s="1009"/>
      <c r="O58" s="1009"/>
      <c r="P58" s="1009"/>
      <c r="Q58" s="1009"/>
      <c r="R58" s="1009"/>
      <c r="S58" s="1009"/>
      <c r="T58" s="1009"/>
      <c r="U58" s="1009"/>
      <c r="V58" s="1009"/>
      <c r="W58" s="1009"/>
      <c r="X58" s="1009"/>
    </row>
    <row r="59" spans="1:24" x14ac:dyDescent="0.25">
      <c r="A59" s="1009"/>
      <c r="B59" s="1009"/>
      <c r="C59" s="1009"/>
      <c r="D59" s="1009"/>
      <c r="E59" s="1009"/>
      <c r="F59" s="1009"/>
      <c r="G59" s="1009"/>
      <c r="H59" s="1009"/>
      <c r="I59" s="1009"/>
      <c r="J59" s="1009"/>
      <c r="K59" s="1009"/>
      <c r="L59" s="1009"/>
      <c r="M59" s="1009"/>
      <c r="N59" s="1009"/>
      <c r="O59" s="1009"/>
      <c r="P59" s="1009"/>
      <c r="Q59" s="1009"/>
      <c r="R59" s="1009"/>
      <c r="S59" s="1009"/>
      <c r="T59" s="1009"/>
      <c r="U59" s="1009"/>
      <c r="V59" s="1009"/>
      <c r="W59" s="1009"/>
      <c r="X59" s="1009"/>
    </row>
    <row r="60" spans="1:24" x14ac:dyDescent="0.25">
      <c r="A60" s="1009"/>
      <c r="B60" s="1009"/>
      <c r="C60" s="1009"/>
      <c r="D60" s="1009"/>
      <c r="E60" s="1009"/>
      <c r="F60" s="1009"/>
      <c r="G60" s="1009"/>
      <c r="H60" s="1009"/>
      <c r="I60" s="1009"/>
      <c r="J60" s="1009"/>
      <c r="K60" s="1009"/>
      <c r="L60" s="1009"/>
      <c r="M60" s="1009"/>
      <c r="N60" s="1009"/>
      <c r="O60" s="1009"/>
      <c r="P60" s="1009"/>
      <c r="Q60" s="1009"/>
      <c r="R60" s="1009"/>
      <c r="S60" s="1009"/>
      <c r="T60" s="1009"/>
      <c r="U60" s="1009"/>
      <c r="V60" s="1009"/>
      <c r="W60" s="1009"/>
      <c r="X60" s="1009"/>
    </row>
    <row r="61" spans="1:24" x14ac:dyDescent="0.25">
      <c r="A61" s="1009"/>
      <c r="B61" s="1009"/>
      <c r="C61" s="1009"/>
      <c r="D61" s="1009"/>
      <c r="E61" s="1009"/>
      <c r="F61" s="1009"/>
      <c r="G61" s="1009"/>
      <c r="H61" s="1009"/>
      <c r="I61" s="1009"/>
      <c r="J61" s="1009"/>
      <c r="K61" s="1009"/>
      <c r="L61" s="1009"/>
      <c r="M61" s="1009"/>
      <c r="N61" s="1009"/>
      <c r="O61" s="1009"/>
      <c r="P61" s="1009"/>
      <c r="Q61" s="1009"/>
      <c r="R61" s="1009"/>
      <c r="S61" s="1009"/>
      <c r="T61" s="1009"/>
      <c r="U61" s="1009"/>
      <c r="V61" s="1009"/>
      <c r="W61" s="1009"/>
      <c r="X61" s="1009"/>
    </row>
    <row r="62" spans="1:24" x14ac:dyDescent="0.25">
      <c r="A62" s="1009"/>
      <c r="B62" s="1009"/>
      <c r="C62" s="1009"/>
      <c r="D62" s="1009"/>
      <c r="E62" s="1009"/>
      <c r="F62" s="1009"/>
      <c r="G62" s="1009"/>
      <c r="H62" s="1009"/>
      <c r="I62" s="1009"/>
      <c r="J62" s="1009"/>
      <c r="K62" s="1009"/>
      <c r="L62" s="1009"/>
      <c r="M62" s="1009"/>
      <c r="N62" s="1009"/>
      <c r="O62" s="1009"/>
      <c r="P62" s="1009"/>
      <c r="Q62" s="1009"/>
      <c r="R62" s="1009"/>
      <c r="S62" s="1009"/>
      <c r="T62" s="1009"/>
      <c r="U62" s="1009"/>
      <c r="V62" s="1009"/>
      <c r="W62" s="1009"/>
      <c r="X62" s="1009"/>
    </row>
  </sheetData>
  <mergeCells count="3">
    <mergeCell ref="I22:I26"/>
    <mergeCell ref="H24:H27"/>
    <mergeCell ref="A42:X62"/>
  </mergeCells>
  <printOptions horizontalCentered="1" verticalCentered="1"/>
  <pageMargins left="0" right="0" top="0" bottom="0" header="0" footer="0"/>
  <pageSetup paperSize="9" scale="53" orientation="landscape" horizontalDpi="4294967295" verticalDpi="4294967295"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2"/>
  <dimension ref="A1:Y47"/>
  <sheetViews>
    <sheetView showGridLines="0" showZeros="0" tabSelected="1" topLeftCell="E1" zoomScaleNormal="100" workbookViewId="0">
      <pane ySplit="37" topLeftCell="A38" activePane="bottomLeft" state="frozen"/>
      <selection activeCell="E1" sqref="E1"/>
      <selection pane="bottomLeft" activeCell="E38" sqref="A38:XFD38"/>
    </sheetView>
  </sheetViews>
  <sheetFormatPr baseColWidth="10" defaultColWidth="0" defaultRowHeight="15" zeroHeight="1" x14ac:dyDescent="0.25"/>
  <cols>
    <col min="1" max="4" width="0" hidden="1" customWidth="1"/>
    <col min="5" max="25" width="11" customWidth="1"/>
    <col min="26" max="16384" width="11" hidden="1"/>
  </cols>
  <sheetData>
    <row r="1" spans="5:25" x14ac:dyDescent="0.25">
      <c r="E1" s="134"/>
      <c r="F1" s="134"/>
      <c r="G1" s="134"/>
      <c r="H1" s="134"/>
      <c r="I1" s="134"/>
      <c r="J1" s="134"/>
      <c r="K1" s="134"/>
      <c r="L1" s="134"/>
      <c r="M1" s="134"/>
      <c r="N1" s="134"/>
      <c r="O1" s="134"/>
      <c r="P1" s="134"/>
      <c r="Q1" s="134"/>
      <c r="R1" s="134"/>
      <c r="S1" s="134"/>
      <c r="T1" s="134"/>
      <c r="U1" s="134"/>
      <c r="V1" s="134"/>
      <c r="W1" s="134"/>
      <c r="X1" s="134"/>
      <c r="Y1" s="134"/>
    </row>
    <row r="2" spans="5:25" x14ac:dyDescent="0.25">
      <c r="E2" s="134"/>
      <c r="F2" s="134"/>
      <c r="G2" s="134"/>
      <c r="H2" s="134"/>
      <c r="I2" s="134"/>
      <c r="J2" s="134"/>
      <c r="K2" s="134"/>
      <c r="L2" s="134"/>
      <c r="M2" s="134"/>
      <c r="N2" s="134"/>
      <c r="O2" s="134"/>
      <c r="P2" s="134"/>
      <c r="Q2" s="134"/>
      <c r="R2" s="134"/>
      <c r="S2" s="134"/>
      <c r="T2" s="134"/>
      <c r="U2" s="134"/>
      <c r="V2" s="134"/>
      <c r="W2" s="134"/>
      <c r="X2" s="134"/>
      <c r="Y2" s="134"/>
    </row>
    <row r="3" spans="5:25" x14ac:dyDescent="0.25">
      <c r="E3" s="134"/>
      <c r="F3" s="134"/>
      <c r="G3" s="134"/>
      <c r="H3" s="134"/>
      <c r="I3" s="134"/>
      <c r="J3" s="134"/>
      <c r="K3" s="134"/>
      <c r="L3" s="134"/>
      <c r="M3" s="134"/>
      <c r="N3" s="134"/>
      <c r="O3" s="134"/>
      <c r="P3" s="134"/>
      <c r="Q3" s="134"/>
      <c r="R3" s="134"/>
      <c r="S3" s="134"/>
      <c r="T3" s="134"/>
      <c r="U3" s="134"/>
      <c r="V3" s="134"/>
      <c r="W3" s="134"/>
      <c r="X3" s="134"/>
      <c r="Y3" s="134"/>
    </row>
    <row r="4" spans="5:25" x14ac:dyDescent="0.25">
      <c r="E4" s="134"/>
      <c r="F4" s="134"/>
      <c r="G4" s="134"/>
      <c r="H4" s="134"/>
      <c r="I4" s="134"/>
      <c r="J4" s="134"/>
      <c r="K4" s="134"/>
      <c r="L4" s="134"/>
      <c r="M4" s="134"/>
      <c r="N4" s="134"/>
      <c r="O4" s="134"/>
      <c r="P4" s="134"/>
      <c r="Q4" s="134"/>
      <c r="R4" s="134"/>
      <c r="S4" s="134"/>
      <c r="T4" s="134"/>
      <c r="U4" s="134"/>
      <c r="V4" s="134"/>
      <c r="W4" s="134"/>
      <c r="X4" s="134"/>
      <c r="Y4" s="134"/>
    </row>
    <row r="5" spans="5:25" x14ac:dyDescent="0.25">
      <c r="E5" s="134"/>
      <c r="F5" s="134"/>
      <c r="G5" s="134"/>
      <c r="H5" s="134"/>
      <c r="I5" s="134"/>
      <c r="J5" s="134"/>
      <c r="K5" s="134"/>
      <c r="L5" s="134"/>
      <c r="M5" s="134"/>
      <c r="N5" s="134"/>
      <c r="O5" s="134"/>
      <c r="P5" s="134"/>
      <c r="Q5" s="134"/>
      <c r="R5" s="134"/>
      <c r="S5" s="134"/>
      <c r="T5" s="134"/>
      <c r="U5" s="134"/>
      <c r="V5" s="134"/>
      <c r="W5" s="134"/>
      <c r="X5" s="134"/>
      <c r="Y5" s="134"/>
    </row>
    <row r="6" spans="5:25" x14ac:dyDescent="0.25">
      <c r="E6" s="134"/>
      <c r="F6" s="134"/>
      <c r="G6" s="134"/>
      <c r="H6" s="134"/>
      <c r="I6" s="134"/>
      <c r="J6" s="134"/>
      <c r="K6" s="134"/>
      <c r="L6" s="134"/>
      <c r="M6" s="134"/>
      <c r="N6" s="134"/>
      <c r="O6" s="134"/>
      <c r="P6" s="134"/>
      <c r="Q6" s="134"/>
      <c r="R6" s="134"/>
      <c r="S6" s="134"/>
      <c r="T6" s="134"/>
      <c r="U6" s="134"/>
      <c r="V6" s="134"/>
      <c r="W6" s="134"/>
      <c r="X6" s="134"/>
      <c r="Y6" s="134"/>
    </row>
    <row r="7" spans="5:25" x14ac:dyDescent="0.25">
      <c r="E7" s="134"/>
      <c r="F7" s="134"/>
      <c r="G7" s="134"/>
      <c r="H7" s="134"/>
      <c r="I7" s="134"/>
      <c r="J7" s="134"/>
      <c r="K7" s="134"/>
      <c r="L7" s="134"/>
      <c r="M7" s="134"/>
      <c r="N7" s="134"/>
      <c r="O7" s="134"/>
      <c r="P7" s="134"/>
      <c r="Q7" s="134"/>
      <c r="R7" s="134"/>
      <c r="S7" s="134"/>
      <c r="T7" s="134"/>
      <c r="U7" s="134"/>
      <c r="V7" s="134"/>
      <c r="W7" s="134"/>
      <c r="X7" s="134"/>
      <c r="Y7" s="134"/>
    </row>
    <row r="8" spans="5:25" x14ac:dyDescent="0.25">
      <c r="E8" s="134"/>
      <c r="F8" s="134"/>
      <c r="G8" s="134"/>
      <c r="H8" s="134"/>
      <c r="I8" s="134"/>
      <c r="J8" s="134"/>
      <c r="K8" s="134"/>
      <c r="L8" s="134"/>
      <c r="M8" s="134"/>
      <c r="N8" s="134"/>
      <c r="O8" s="134"/>
      <c r="P8" s="134"/>
      <c r="Q8" s="134"/>
      <c r="R8" s="134"/>
      <c r="S8" s="134"/>
      <c r="T8" s="134"/>
      <c r="U8" s="134"/>
      <c r="V8" s="134"/>
      <c r="W8" s="134"/>
      <c r="X8" s="134"/>
      <c r="Y8" s="134"/>
    </row>
    <row r="9" spans="5:25" x14ac:dyDescent="0.25">
      <c r="E9" s="134"/>
      <c r="F9" s="134"/>
      <c r="G9" s="134"/>
      <c r="H9" s="134"/>
      <c r="I9" s="134"/>
      <c r="J9" s="134"/>
      <c r="K9" s="134"/>
      <c r="L9" s="134"/>
      <c r="M9" s="134"/>
      <c r="N9" s="134"/>
      <c r="O9" s="134"/>
      <c r="P9" s="134"/>
      <c r="Q9" s="134"/>
      <c r="R9" s="134"/>
      <c r="S9" s="134"/>
      <c r="T9" s="134"/>
      <c r="U9" s="134"/>
      <c r="V9" s="134"/>
      <c r="W9" s="134"/>
      <c r="X9" s="134"/>
      <c r="Y9" s="134"/>
    </row>
    <row r="10" spans="5:25" x14ac:dyDescent="0.25">
      <c r="E10" s="134"/>
      <c r="F10" s="134"/>
      <c r="G10" s="134"/>
      <c r="H10" s="134"/>
      <c r="I10" s="134"/>
      <c r="J10" s="134"/>
      <c r="K10" s="134"/>
      <c r="L10" s="134"/>
      <c r="M10" s="134"/>
      <c r="N10" s="134"/>
      <c r="O10" s="134"/>
      <c r="P10" s="134"/>
      <c r="Q10" s="134"/>
      <c r="R10" s="134"/>
      <c r="S10" s="134"/>
      <c r="T10" s="134"/>
      <c r="U10" s="134"/>
      <c r="V10" s="134"/>
      <c r="W10" s="134"/>
      <c r="X10" s="134"/>
      <c r="Y10" s="134"/>
    </row>
    <row r="11" spans="5:25" x14ac:dyDescent="0.25">
      <c r="E11" s="134"/>
      <c r="F11" s="134"/>
      <c r="G11" s="134"/>
      <c r="H11" s="134"/>
      <c r="I11" s="134"/>
      <c r="J11" s="134"/>
      <c r="K11" s="134"/>
      <c r="L11" s="134"/>
      <c r="M11" s="134"/>
      <c r="N11" s="134"/>
      <c r="O11" s="134"/>
      <c r="P11" s="134"/>
      <c r="Q11" s="134"/>
      <c r="R11" s="134"/>
      <c r="S11" s="134"/>
      <c r="T11" s="134"/>
      <c r="U11" s="134"/>
      <c r="V11" s="134"/>
      <c r="W11" s="134"/>
      <c r="X11" s="134"/>
      <c r="Y11" s="134"/>
    </row>
    <row r="12" spans="5:25" x14ac:dyDescent="0.25">
      <c r="E12" s="134"/>
      <c r="F12" s="134"/>
      <c r="G12" s="134"/>
      <c r="H12" s="134"/>
      <c r="I12" s="134"/>
      <c r="J12" s="134"/>
      <c r="K12" s="134"/>
      <c r="L12" s="134"/>
      <c r="M12" s="134"/>
      <c r="N12" s="134"/>
      <c r="O12" s="134"/>
      <c r="P12" s="134"/>
      <c r="Q12" s="134"/>
      <c r="R12" s="134"/>
      <c r="S12" s="134"/>
      <c r="T12" s="134"/>
      <c r="U12" s="134"/>
      <c r="V12" s="134"/>
      <c r="W12" s="134"/>
      <c r="X12" s="134"/>
      <c r="Y12" s="134"/>
    </row>
    <row r="13" spans="5:25" x14ac:dyDescent="0.25">
      <c r="E13" s="134"/>
      <c r="F13" s="134"/>
      <c r="G13" s="134"/>
      <c r="H13" s="134"/>
      <c r="I13" s="134"/>
      <c r="J13" s="134"/>
      <c r="K13" s="134"/>
      <c r="L13" s="134"/>
      <c r="M13" s="134"/>
      <c r="N13" s="134"/>
      <c r="O13" s="134"/>
      <c r="P13" s="134"/>
      <c r="Q13" s="134"/>
      <c r="R13" s="134"/>
      <c r="S13" s="134"/>
      <c r="T13" s="134"/>
      <c r="U13" s="134"/>
      <c r="V13" s="134"/>
      <c r="W13" s="134"/>
      <c r="X13" s="134"/>
      <c r="Y13" s="134"/>
    </row>
    <row r="14" spans="5:25" x14ac:dyDescent="0.25">
      <c r="E14" s="134"/>
      <c r="F14" s="134"/>
      <c r="G14" s="134"/>
      <c r="H14" s="134"/>
      <c r="I14" s="134"/>
      <c r="J14" s="134"/>
      <c r="K14" s="134"/>
      <c r="L14" s="134"/>
      <c r="M14" s="134"/>
      <c r="N14" s="134"/>
      <c r="O14" s="134"/>
      <c r="P14" s="134"/>
      <c r="Q14" s="134"/>
      <c r="R14" s="134"/>
      <c r="S14" s="134"/>
      <c r="T14" s="134"/>
      <c r="U14" s="134"/>
      <c r="V14" s="134"/>
      <c r="W14" s="134"/>
      <c r="X14" s="134"/>
      <c r="Y14" s="134"/>
    </row>
    <row r="15" spans="5:25" x14ac:dyDescent="0.25">
      <c r="E15" s="134"/>
      <c r="F15" s="134"/>
      <c r="G15" s="134"/>
      <c r="H15" s="134"/>
      <c r="I15" s="134"/>
      <c r="J15" s="134"/>
      <c r="K15" s="134"/>
      <c r="L15" s="134"/>
      <c r="M15" s="134"/>
      <c r="N15" s="134"/>
      <c r="O15" s="134"/>
      <c r="P15" s="134"/>
      <c r="Q15" s="134"/>
      <c r="R15" s="134"/>
      <c r="S15" s="134"/>
      <c r="T15" s="134"/>
      <c r="U15" s="134"/>
      <c r="V15" s="134"/>
      <c r="W15" s="134"/>
      <c r="X15" s="134"/>
      <c r="Y15" s="134"/>
    </row>
    <row r="16" spans="5:25" x14ac:dyDescent="0.25">
      <c r="E16" s="134"/>
      <c r="F16" s="134"/>
      <c r="G16" s="134"/>
      <c r="H16" s="134"/>
      <c r="I16" s="134"/>
      <c r="J16" s="134"/>
      <c r="K16" s="134"/>
      <c r="L16" s="134"/>
      <c r="M16" s="134"/>
      <c r="N16" s="134"/>
      <c r="O16" s="134"/>
      <c r="P16" s="134"/>
      <c r="Q16" s="134"/>
      <c r="R16" s="134"/>
      <c r="S16" s="134"/>
      <c r="T16" s="134"/>
      <c r="U16" s="134"/>
      <c r="V16" s="134"/>
      <c r="W16" s="134"/>
      <c r="X16" s="134"/>
      <c r="Y16" s="134"/>
    </row>
    <row r="17" spans="5:25" x14ac:dyDescent="0.25">
      <c r="E17" s="134"/>
      <c r="F17" s="134"/>
      <c r="G17" s="134"/>
      <c r="H17" s="134"/>
      <c r="I17" s="134"/>
      <c r="J17" s="134"/>
      <c r="K17" s="134"/>
      <c r="L17" s="134"/>
      <c r="M17" s="134"/>
      <c r="N17" s="134"/>
      <c r="O17" s="134"/>
      <c r="P17" s="134"/>
      <c r="Q17" s="134"/>
      <c r="R17" s="134"/>
      <c r="S17" s="134"/>
      <c r="T17" s="134"/>
      <c r="U17" s="134"/>
      <c r="V17" s="134"/>
      <c r="W17" s="134"/>
      <c r="X17" s="134"/>
      <c r="Y17" s="134"/>
    </row>
    <row r="18" spans="5:25" x14ac:dyDescent="0.25">
      <c r="E18" s="134"/>
      <c r="F18" s="134"/>
      <c r="G18" s="134"/>
      <c r="H18" s="134"/>
      <c r="I18" s="134"/>
      <c r="J18" s="134"/>
      <c r="K18" s="134"/>
      <c r="L18" s="134"/>
      <c r="M18" s="134"/>
      <c r="N18" s="134"/>
      <c r="O18" s="134"/>
      <c r="P18" s="134"/>
      <c r="Q18" s="134"/>
      <c r="R18" s="134"/>
      <c r="S18" s="134"/>
      <c r="T18" s="134"/>
      <c r="U18" s="134"/>
      <c r="V18" s="134"/>
      <c r="W18" s="134"/>
      <c r="X18" s="134"/>
      <c r="Y18" s="134"/>
    </row>
    <row r="19" spans="5:25" x14ac:dyDescent="0.25">
      <c r="E19" s="134"/>
      <c r="F19" s="134"/>
      <c r="G19" s="134"/>
      <c r="H19" s="134"/>
      <c r="I19" s="134"/>
      <c r="J19" s="134"/>
      <c r="K19" s="134"/>
      <c r="L19" s="134"/>
      <c r="M19" s="134"/>
      <c r="N19" s="134"/>
      <c r="O19" s="134"/>
      <c r="P19" s="134"/>
      <c r="Q19" s="134"/>
      <c r="R19" s="134"/>
      <c r="S19" s="134"/>
      <c r="T19" s="134"/>
      <c r="U19" s="134"/>
      <c r="V19" s="134"/>
      <c r="W19" s="134"/>
      <c r="X19" s="134"/>
      <c r="Y19" s="134"/>
    </row>
    <row r="20" spans="5:25" x14ac:dyDescent="0.25">
      <c r="E20" s="134"/>
      <c r="F20" s="134"/>
      <c r="G20" s="134"/>
      <c r="H20" s="134"/>
      <c r="I20" s="134"/>
      <c r="J20" s="134"/>
      <c r="K20" s="134"/>
      <c r="L20" s="134"/>
      <c r="M20" s="134"/>
      <c r="N20" s="134"/>
      <c r="O20" s="134"/>
      <c r="P20" s="134"/>
      <c r="Q20" s="134"/>
      <c r="R20" s="134"/>
      <c r="S20" s="134"/>
      <c r="T20" s="134"/>
      <c r="U20" s="134"/>
      <c r="V20" s="134"/>
      <c r="W20" s="134"/>
      <c r="X20" s="134"/>
      <c r="Y20" s="134"/>
    </row>
    <row r="21" spans="5:25" x14ac:dyDescent="0.25">
      <c r="E21" s="134"/>
      <c r="F21" s="134"/>
      <c r="G21" s="135"/>
      <c r="H21" s="135"/>
      <c r="I21" s="135"/>
      <c r="J21" s="135"/>
      <c r="K21" s="134"/>
      <c r="L21" s="134"/>
      <c r="M21" s="134"/>
      <c r="N21" s="134"/>
      <c r="O21" s="134"/>
      <c r="P21" s="134"/>
      <c r="Q21" s="134"/>
      <c r="R21" s="134"/>
      <c r="S21" s="134"/>
      <c r="T21" s="1012"/>
      <c r="U21" s="1012"/>
      <c r="V21" s="1012"/>
      <c r="W21" s="1012"/>
      <c r="X21" s="134"/>
      <c r="Y21" s="134"/>
    </row>
    <row r="22" spans="5:25" x14ac:dyDescent="0.25">
      <c r="E22" s="134"/>
      <c r="F22" s="134"/>
      <c r="G22" s="135"/>
      <c r="H22" s="135"/>
      <c r="I22" s="135"/>
      <c r="J22" s="135"/>
      <c r="K22" s="134"/>
      <c r="L22" s="134"/>
      <c r="M22" s="134"/>
      <c r="N22" s="134"/>
      <c r="O22" s="134"/>
      <c r="P22" s="134"/>
      <c r="Q22" s="134"/>
      <c r="R22" s="134"/>
      <c r="S22" s="134"/>
      <c r="T22" s="1012"/>
      <c r="U22" s="1012"/>
      <c r="V22" s="1012"/>
      <c r="W22" s="1012"/>
      <c r="X22" s="134"/>
      <c r="Y22" s="134"/>
    </row>
    <row r="23" spans="5:25" x14ac:dyDescent="0.25">
      <c r="E23" s="134"/>
      <c r="F23" s="134"/>
      <c r="G23" s="135"/>
      <c r="H23" s="135"/>
      <c r="I23" s="135"/>
      <c r="J23" s="135"/>
      <c r="K23" s="134"/>
      <c r="L23" s="134"/>
      <c r="M23" s="134"/>
      <c r="N23" s="134"/>
      <c r="O23" s="134"/>
      <c r="P23" s="134"/>
      <c r="Q23" s="134"/>
      <c r="R23" s="134"/>
      <c r="S23" s="134"/>
      <c r="T23" s="1012"/>
      <c r="U23" s="1012"/>
      <c r="V23" s="1012"/>
      <c r="W23" s="1012"/>
      <c r="X23" s="134"/>
      <c r="Y23" s="134"/>
    </row>
    <row r="24" spans="5:25" x14ac:dyDescent="0.25">
      <c r="E24" s="134"/>
      <c r="F24" s="134"/>
      <c r="G24" s="135"/>
      <c r="H24" s="135"/>
      <c r="I24" s="135"/>
      <c r="J24" s="135"/>
      <c r="K24" s="134"/>
      <c r="L24" s="134"/>
      <c r="M24" s="134"/>
      <c r="N24" s="134"/>
      <c r="O24" s="134"/>
      <c r="P24" s="134"/>
      <c r="Q24" s="134"/>
      <c r="R24" s="134"/>
      <c r="S24" s="134"/>
      <c r="T24" s="1012"/>
      <c r="U24" s="1012"/>
      <c r="V24" s="1012"/>
      <c r="W24" s="1012"/>
      <c r="X24" s="134"/>
      <c r="Y24" s="134"/>
    </row>
    <row r="25" spans="5:25" x14ac:dyDescent="0.25">
      <c r="E25" s="134"/>
      <c r="F25" s="134"/>
      <c r="G25" s="134"/>
      <c r="H25" s="134"/>
      <c r="I25" s="134"/>
      <c r="J25" s="134"/>
      <c r="K25" s="134"/>
      <c r="L25" s="134"/>
      <c r="M25" s="134"/>
      <c r="N25" s="134"/>
      <c r="O25" s="134"/>
      <c r="P25" s="134"/>
      <c r="Q25" s="134"/>
      <c r="R25" s="134"/>
      <c r="S25" s="134"/>
      <c r="T25" s="134"/>
      <c r="U25" s="134"/>
      <c r="V25" s="134"/>
      <c r="W25" s="134"/>
      <c r="X25" s="134"/>
      <c r="Y25" s="134"/>
    </row>
    <row r="26" spans="5:25" x14ac:dyDescent="0.25">
      <c r="E26" s="134"/>
      <c r="F26" s="134"/>
      <c r="G26" s="134"/>
      <c r="H26" s="134"/>
      <c r="I26" s="134"/>
      <c r="J26" s="134"/>
      <c r="K26" s="134"/>
      <c r="L26" s="134"/>
      <c r="M26" s="134"/>
      <c r="N26" s="134"/>
      <c r="O26" s="134"/>
      <c r="P26" s="134"/>
      <c r="Q26" s="134"/>
      <c r="R26" s="134"/>
      <c r="S26" s="134"/>
      <c r="T26" s="134"/>
      <c r="U26" s="134"/>
      <c r="V26" s="134"/>
      <c r="W26" s="134"/>
      <c r="X26" s="134"/>
      <c r="Y26" s="134"/>
    </row>
    <row r="27" spans="5:25" x14ac:dyDescent="0.25">
      <c r="E27" s="134"/>
      <c r="F27" s="134"/>
      <c r="G27" s="134"/>
      <c r="H27" s="134"/>
      <c r="I27" s="134"/>
      <c r="J27" s="134"/>
      <c r="K27" s="134"/>
      <c r="L27" s="134"/>
      <c r="M27" s="134"/>
      <c r="N27" s="134"/>
      <c r="O27" s="134"/>
      <c r="P27" s="134"/>
      <c r="Q27" s="134"/>
      <c r="R27" s="134"/>
      <c r="S27" s="134"/>
      <c r="T27" s="134"/>
      <c r="U27" s="134"/>
      <c r="V27" s="134"/>
      <c r="W27" s="134"/>
      <c r="X27" s="134"/>
      <c r="Y27" s="134"/>
    </row>
    <row r="28" spans="5:25" x14ac:dyDescent="0.25">
      <c r="E28" s="134"/>
      <c r="F28" s="134"/>
      <c r="G28" s="134"/>
      <c r="H28" s="134"/>
      <c r="I28" s="134"/>
      <c r="J28" s="134"/>
      <c r="K28" s="134"/>
      <c r="L28" s="134"/>
      <c r="M28" s="134"/>
      <c r="N28" s="134"/>
      <c r="O28" s="134"/>
      <c r="P28" s="134"/>
      <c r="Q28" s="134"/>
      <c r="R28" s="134"/>
      <c r="S28" s="134"/>
      <c r="T28" s="134"/>
      <c r="U28" s="134"/>
      <c r="V28" s="134"/>
      <c r="W28" s="134"/>
      <c r="X28" s="134"/>
      <c r="Y28" s="134"/>
    </row>
    <row r="29" spans="5:25" x14ac:dyDescent="0.25">
      <c r="E29" s="134"/>
      <c r="F29" s="134"/>
      <c r="G29" s="134"/>
      <c r="H29" s="134"/>
      <c r="I29" s="134"/>
      <c r="J29" s="134"/>
      <c r="K29" s="134"/>
      <c r="L29" s="134"/>
      <c r="M29" s="134"/>
      <c r="N29" s="134"/>
      <c r="O29" s="134"/>
      <c r="P29" s="134"/>
      <c r="Q29" s="134"/>
      <c r="R29" s="134"/>
      <c r="S29" s="134"/>
      <c r="T29" s="134"/>
      <c r="U29" s="134"/>
      <c r="V29" s="134"/>
      <c r="W29" s="134"/>
      <c r="X29" s="134"/>
      <c r="Y29" s="134"/>
    </row>
    <row r="30" spans="5:25" x14ac:dyDescent="0.25">
      <c r="E30" s="134"/>
      <c r="F30" s="134"/>
      <c r="G30" s="134"/>
      <c r="H30" s="134"/>
      <c r="I30" s="134"/>
      <c r="J30" s="134"/>
      <c r="K30" s="134"/>
      <c r="L30" s="134"/>
      <c r="M30" s="134"/>
      <c r="N30" s="134"/>
      <c r="O30" s="134"/>
      <c r="P30" s="134"/>
      <c r="Q30" s="134"/>
      <c r="R30" s="134"/>
      <c r="S30" s="134"/>
      <c r="T30" s="134"/>
      <c r="U30" s="134"/>
      <c r="V30" s="134"/>
      <c r="W30" s="134"/>
      <c r="X30" s="134"/>
      <c r="Y30" s="134"/>
    </row>
    <row r="31" spans="5:25" x14ac:dyDescent="0.25">
      <c r="E31" s="134"/>
      <c r="F31" s="134"/>
      <c r="G31" s="134"/>
      <c r="H31" s="134"/>
      <c r="I31" s="134"/>
      <c r="J31" s="134"/>
      <c r="K31" s="134"/>
      <c r="L31" s="134"/>
      <c r="M31" s="134"/>
      <c r="N31" s="134"/>
      <c r="O31" s="134"/>
      <c r="P31" s="134"/>
      <c r="Q31" s="134"/>
      <c r="R31" s="134"/>
      <c r="S31" s="134"/>
      <c r="T31" s="134"/>
      <c r="U31" s="134"/>
      <c r="V31" s="134"/>
      <c r="W31" s="134"/>
      <c r="X31" s="134"/>
      <c r="Y31" s="134"/>
    </row>
    <row r="32" spans="5:25" x14ac:dyDescent="0.25">
      <c r="E32" s="134"/>
      <c r="F32" s="134"/>
      <c r="G32" s="134"/>
      <c r="H32" s="134"/>
      <c r="I32" s="134"/>
      <c r="J32" s="134"/>
      <c r="K32" s="134"/>
      <c r="L32" s="134"/>
      <c r="M32" s="134"/>
      <c r="N32" s="134"/>
      <c r="O32" s="134"/>
      <c r="P32" s="134"/>
      <c r="Q32" s="134"/>
      <c r="R32" s="134"/>
      <c r="S32" s="134"/>
      <c r="T32" s="134"/>
      <c r="U32" s="134"/>
      <c r="V32" s="134"/>
      <c r="W32" s="134"/>
      <c r="X32" s="134"/>
      <c r="Y32" s="134"/>
    </row>
    <row r="33" spans="5:25" x14ac:dyDescent="0.25">
      <c r="E33" s="134"/>
      <c r="F33" s="134"/>
      <c r="G33" s="134"/>
      <c r="H33" s="134"/>
      <c r="I33" s="134"/>
      <c r="J33" s="134"/>
      <c r="K33" s="134"/>
      <c r="L33" s="134"/>
      <c r="M33" s="134"/>
      <c r="N33" s="134"/>
      <c r="O33" s="134"/>
      <c r="P33" s="134"/>
      <c r="Q33" s="134"/>
      <c r="R33" s="134"/>
      <c r="S33" s="134"/>
      <c r="T33" s="134"/>
      <c r="U33" s="134"/>
      <c r="V33" s="134"/>
      <c r="W33" s="134"/>
      <c r="X33" s="134"/>
      <c r="Y33" s="134"/>
    </row>
    <row r="34" spans="5:25" x14ac:dyDescent="0.25">
      <c r="E34" s="134"/>
      <c r="F34" s="134"/>
      <c r="G34" s="134"/>
      <c r="H34" s="134"/>
      <c r="I34" s="134"/>
      <c r="J34" s="134"/>
      <c r="K34" s="134"/>
      <c r="L34" s="134"/>
      <c r="M34" s="134"/>
      <c r="N34" s="134"/>
      <c r="O34" s="134"/>
      <c r="P34" s="134"/>
      <c r="Q34" s="134"/>
      <c r="R34" s="134"/>
      <c r="S34" s="134"/>
      <c r="T34" s="134"/>
      <c r="U34" s="134"/>
      <c r="V34" s="134"/>
      <c r="W34" s="134"/>
      <c r="X34" s="134"/>
      <c r="Y34" s="134"/>
    </row>
    <row r="35" spans="5:25" x14ac:dyDescent="0.25">
      <c r="E35" s="134"/>
      <c r="F35" s="134"/>
      <c r="G35" s="134"/>
      <c r="H35" s="134"/>
      <c r="I35" s="134"/>
      <c r="J35" s="134"/>
      <c r="K35" s="134"/>
      <c r="L35" s="134"/>
      <c r="M35" s="134"/>
      <c r="N35" s="134"/>
      <c r="O35" s="134"/>
      <c r="P35" s="134"/>
      <c r="Q35" s="134"/>
      <c r="R35" s="134"/>
      <c r="S35" s="134"/>
      <c r="T35" s="134"/>
      <c r="U35" s="134"/>
      <c r="V35" s="134"/>
      <c r="W35" s="134"/>
      <c r="X35" s="134"/>
      <c r="Y35" s="134"/>
    </row>
    <row r="36" spans="5:25" x14ac:dyDescent="0.25">
      <c r="E36" s="134"/>
      <c r="F36" s="134"/>
      <c r="G36" s="134"/>
      <c r="H36" s="134"/>
      <c r="I36" s="134"/>
      <c r="J36" s="134"/>
      <c r="K36" s="134"/>
      <c r="L36" s="134"/>
      <c r="M36" s="134"/>
      <c r="N36" s="134"/>
      <c r="O36" s="134"/>
      <c r="P36" s="134"/>
      <c r="Q36" s="134"/>
      <c r="R36" s="134"/>
      <c r="S36" s="134"/>
      <c r="T36" s="134"/>
      <c r="U36" s="134"/>
      <c r="V36" s="134"/>
      <c r="W36" s="134"/>
      <c r="X36" s="134"/>
      <c r="Y36" s="134"/>
    </row>
    <row r="37" spans="5:25" x14ac:dyDescent="0.25">
      <c r="E37" s="134"/>
      <c r="F37" s="134"/>
      <c r="G37" s="134"/>
      <c r="H37" s="134"/>
      <c r="I37" s="134"/>
      <c r="J37" s="134"/>
      <c r="K37" s="134"/>
      <c r="L37" s="134"/>
      <c r="M37" s="134"/>
      <c r="N37" s="134"/>
      <c r="O37" s="134"/>
      <c r="P37" s="134"/>
      <c r="Q37" s="134"/>
      <c r="R37" s="134"/>
      <c r="S37" s="134"/>
      <c r="T37" s="134"/>
      <c r="U37" s="134"/>
      <c r="V37" s="134"/>
      <c r="W37" s="134"/>
      <c r="X37" s="134"/>
      <c r="Y37" s="134"/>
    </row>
    <row r="38" spans="5:25" x14ac:dyDescent="0.25">
      <c r="E38" s="101"/>
      <c r="F38" s="101"/>
      <c r="G38" s="101"/>
      <c r="H38" s="101"/>
      <c r="I38" s="101"/>
      <c r="J38" s="101"/>
      <c r="K38" s="101"/>
      <c r="L38" s="101"/>
      <c r="M38" s="101"/>
      <c r="N38" s="101"/>
      <c r="O38" s="101"/>
      <c r="P38" s="101"/>
      <c r="Q38" s="101"/>
      <c r="R38" s="101"/>
      <c r="S38" s="101"/>
      <c r="T38" s="101"/>
      <c r="U38" s="101"/>
      <c r="V38" s="101"/>
      <c r="W38" s="101"/>
      <c r="X38" s="101"/>
      <c r="Y38" s="101"/>
    </row>
    <row r="39" spans="5:25" x14ac:dyDescent="0.25">
      <c r="E39" s="101"/>
      <c r="F39" s="101"/>
      <c r="G39" s="101"/>
      <c r="H39" s="101"/>
      <c r="I39" s="101"/>
      <c r="J39" s="101"/>
      <c r="K39" s="101"/>
      <c r="L39" s="101"/>
      <c r="M39" s="101"/>
      <c r="N39" s="101"/>
      <c r="O39" s="101"/>
      <c r="P39" s="101"/>
      <c r="Q39" s="101"/>
      <c r="R39" s="101"/>
      <c r="S39" s="101"/>
      <c r="T39" s="101"/>
      <c r="U39" s="101"/>
      <c r="V39" s="101"/>
      <c r="W39" s="101"/>
      <c r="X39" s="101"/>
      <c r="Y39" s="101"/>
    </row>
    <row r="40" spans="5:25" x14ac:dyDescent="0.25">
      <c r="E40" s="101"/>
      <c r="F40" s="101"/>
      <c r="G40" s="101"/>
      <c r="H40" s="101"/>
      <c r="I40" s="101"/>
      <c r="J40" s="101"/>
      <c r="K40" s="101"/>
      <c r="L40" s="101"/>
      <c r="M40" s="101"/>
      <c r="N40" s="101"/>
      <c r="O40" s="101"/>
      <c r="P40" s="101"/>
      <c r="Q40" s="101"/>
      <c r="R40" s="101"/>
      <c r="S40" s="101"/>
      <c r="T40" s="101"/>
      <c r="U40" s="101"/>
      <c r="V40" s="101"/>
      <c r="W40" s="101"/>
      <c r="X40" s="101"/>
      <c r="Y40" s="101"/>
    </row>
    <row r="41" spans="5:25" x14ac:dyDescent="0.25">
      <c r="E41" s="101"/>
      <c r="F41" s="101"/>
      <c r="G41" s="101"/>
      <c r="H41" s="101"/>
      <c r="I41" s="101"/>
      <c r="J41" s="101"/>
      <c r="K41" s="101"/>
      <c r="L41" s="101"/>
      <c r="M41" s="101"/>
      <c r="N41" s="101"/>
      <c r="O41" s="101"/>
      <c r="P41" s="101"/>
      <c r="Q41" s="101"/>
      <c r="R41" s="101"/>
      <c r="S41" s="101"/>
      <c r="T41" s="101"/>
      <c r="U41" s="101"/>
      <c r="V41" s="101"/>
      <c r="W41" s="101"/>
      <c r="X41" s="101"/>
      <c r="Y41" s="101"/>
    </row>
    <row r="42" spans="5:25" x14ac:dyDescent="0.25">
      <c r="E42" s="101"/>
      <c r="F42" s="101"/>
      <c r="G42" s="101"/>
      <c r="H42" s="101"/>
      <c r="I42" s="101"/>
      <c r="J42" s="101"/>
      <c r="K42" s="101"/>
      <c r="L42" s="101"/>
      <c r="M42" s="101"/>
      <c r="N42" s="101"/>
      <c r="O42" s="101"/>
      <c r="P42" s="101"/>
      <c r="Q42" s="101"/>
      <c r="R42" s="101"/>
      <c r="S42" s="101"/>
      <c r="T42" s="101"/>
      <c r="U42" s="101"/>
      <c r="V42" s="101"/>
      <c r="W42" s="101"/>
      <c r="X42" s="101"/>
      <c r="Y42" s="101"/>
    </row>
    <row r="43" spans="5:25" x14ac:dyDescent="0.25">
      <c r="E43" s="101"/>
      <c r="F43" s="101"/>
      <c r="G43" s="101"/>
      <c r="H43" s="101"/>
      <c r="I43" s="101"/>
      <c r="J43" s="101"/>
      <c r="K43" s="101"/>
      <c r="L43" s="101"/>
      <c r="M43" s="101"/>
      <c r="N43" s="101"/>
      <c r="O43" s="101"/>
      <c r="P43" s="101"/>
      <c r="Q43" s="101"/>
      <c r="R43" s="101"/>
      <c r="S43" s="101"/>
      <c r="T43" s="101"/>
      <c r="U43" s="101"/>
      <c r="V43" s="101"/>
      <c r="W43" s="101"/>
      <c r="X43" s="101"/>
      <c r="Y43" s="101"/>
    </row>
    <row r="44" spans="5:25" x14ac:dyDescent="0.25">
      <c r="E44" s="101"/>
      <c r="F44" s="101"/>
      <c r="G44" s="101"/>
      <c r="H44" s="101"/>
      <c r="I44" s="101"/>
      <c r="J44" s="101"/>
      <c r="K44" s="101"/>
      <c r="L44" s="101"/>
      <c r="M44" s="101"/>
      <c r="N44" s="101"/>
      <c r="O44" s="101"/>
      <c r="P44" s="101"/>
      <c r="Q44" s="101"/>
      <c r="R44" s="101"/>
      <c r="S44" s="101"/>
      <c r="T44" s="101"/>
      <c r="U44" s="101"/>
      <c r="V44" s="101"/>
      <c r="W44" s="101"/>
      <c r="X44" s="101"/>
      <c r="Y44" s="101"/>
    </row>
    <row r="45" spans="5:25" x14ac:dyDescent="0.25">
      <c r="E45" s="101"/>
      <c r="F45" s="101"/>
      <c r="G45" s="101"/>
      <c r="H45" s="101"/>
      <c r="I45" s="101"/>
      <c r="J45" s="101"/>
      <c r="K45" s="101"/>
      <c r="L45" s="101"/>
      <c r="M45" s="101"/>
      <c r="N45" s="101"/>
      <c r="O45" s="101"/>
      <c r="P45" s="101"/>
      <c r="Q45" s="101"/>
      <c r="R45" s="101"/>
      <c r="S45" s="101"/>
      <c r="T45" s="101"/>
      <c r="U45" s="101"/>
      <c r="V45" s="101"/>
      <c r="W45" s="101"/>
      <c r="X45" s="101"/>
      <c r="Y45" s="101"/>
    </row>
    <row r="46" spans="5:25" x14ac:dyDescent="0.25">
      <c r="E46" s="101"/>
      <c r="F46" s="101"/>
      <c r="G46" s="101"/>
      <c r="H46" s="101"/>
      <c r="I46" s="101"/>
      <c r="J46" s="101"/>
      <c r="K46" s="101"/>
      <c r="L46" s="101"/>
      <c r="M46" s="101"/>
      <c r="N46" s="101"/>
      <c r="O46" s="101"/>
      <c r="P46" s="101"/>
      <c r="Q46" s="101"/>
      <c r="R46" s="101"/>
      <c r="S46" s="101"/>
      <c r="T46" s="101"/>
      <c r="U46" s="101"/>
      <c r="V46" s="101"/>
      <c r="W46" s="101"/>
      <c r="X46" s="101"/>
      <c r="Y46" s="101"/>
    </row>
    <row r="47" spans="5:25" x14ac:dyDescent="0.25">
      <c r="E47" s="101"/>
      <c r="F47" s="101"/>
      <c r="G47" s="101"/>
      <c r="H47" s="101"/>
      <c r="I47" s="101"/>
      <c r="J47" s="101"/>
      <c r="K47" s="101"/>
      <c r="L47" s="101"/>
      <c r="M47" s="101"/>
      <c r="N47" s="101"/>
      <c r="O47" s="101"/>
      <c r="P47" s="101"/>
      <c r="Q47" s="101"/>
      <c r="R47" s="101"/>
      <c r="S47" s="101"/>
      <c r="T47" s="101"/>
      <c r="U47" s="101"/>
      <c r="V47" s="101"/>
      <c r="W47" s="101"/>
      <c r="X47" s="101"/>
      <c r="Y47" s="101"/>
    </row>
  </sheetData>
  <sheetProtection selectLockedCells="1" selectUnlockedCells="1"/>
  <customSheetViews>
    <customSheetView guid="{7FB50B2F-45DA-4DA3-BDA5-580E793170E4}" showGridLines="0" showRowCol="0" topLeftCell="E1">
      <selection activeCell="E1" sqref="E1"/>
    </customSheetView>
  </customSheetViews>
  <mergeCells count="1">
    <mergeCell ref="T21:W24"/>
  </mergeCells>
  <pageMargins left="0.7" right="0.7" top="0.75" bottom="0.75" header="0.3" footer="0.3"/>
  <pageSetup orientation="portrait"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2:W79"/>
  <sheetViews>
    <sheetView workbookViewId="0">
      <pane ySplit="7965" topLeftCell="A71" activePane="bottomLeft"/>
      <selection activeCell="N4" sqref="N4"/>
      <selection pane="bottomLeft" activeCell="A76" sqref="A76"/>
    </sheetView>
  </sheetViews>
  <sheetFormatPr baseColWidth="10" defaultRowHeight="15" x14ac:dyDescent="0.25"/>
  <cols>
    <col min="1" max="1" width="26.85546875" customWidth="1"/>
    <col min="2" max="2" width="134" style="371" bestFit="1" customWidth="1"/>
    <col min="8" max="8" width="11.28515625" customWidth="1"/>
    <col min="12" max="12" width="11.42578125" style="185"/>
    <col min="14" max="14" width="10" style="365" bestFit="1" customWidth="1"/>
    <col min="15" max="19" width="11.42578125" style="185"/>
  </cols>
  <sheetData>
    <row r="2" spans="1:19" x14ac:dyDescent="0.25">
      <c r="B2"/>
      <c r="H2" s="156" t="s">
        <v>394</v>
      </c>
      <c r="L2"/>
      <c r="O2"/>
      <c r="P2"/>
      <c r="Q2"/>
      <c r="R2"/>
      <c r="S2"/>
    </row>
    <row r="3" spans="1:19" x14ac:dyDescent="0.25">
      <c r="A3" s="156" t="s">
        <v>5</v>
      </c>
      <c r="B3" s="156" t="s">
        <v>47</v>
      </c>
      <c r="C3" s="156" t="s">
        <v>64</v>
      </c>
      <c r="D3" s="156" t="s">
        <v>65</v>
      </c>
      <c r="E3" s="156" t="s">
        <v>66</v>
      </c>
      <c r="F3" s="156" t="s">
        <v>67</v>
      </c>
      <c r="G3" s="156" t="s">
        <v>68</v>
      </c>
      <c r="H3" t="s">
        <v>395</v>
      </c>
      <c r="I3" t="s">
        <v>397</v>
      </c>
      <c r="J3" t="s">
        <v>399</v>
      </c>
      <c r="K3" t="s">
        <v>400</v>
      </c>
      <c r="L3" t="s">
        <v>402</v>
      </c>
      <c r="N3" s="365" t="s">
        <v>554</v>
      </c>
      <c r="O3" s="365" t="s">
        <v>555</v>
      </c>
      <c r="P3" s="365" t="s">
        <v>556</v>
      </c>
      <c r="Q3" s="365" t="s">
        <v>557</v>
      </c>
      <c r="R3" s="365" t="s">
        <v>558</v>
      </c>
      <c r="S3"/>
    </row>
    <row r="4" spans="1:19" s="10" customFormat="1" ht="45" x14ac:dyDescent="0.25">
      <c r="A4" s="263" t="s">
        <v>114</v>
      </c>
      <c r="B4" s="263" t="s">
        <v>113</v>
      </c>
      <c r="C4" s="10">
        <v>0.3</v>
      </c>
      <c r="D4" s="10">
        <v>1.7</v>
      </c>
      <c r="E4">
        <v>0</v>
      </c>
      <c r="F4" t="s">
        <v>357</v>
      </c>
      <c r="G4" t="s">
        <v>357</v>
      </c>
      <c r="H4" s="157">
        <v>1</v>
      </c>
      <c r="I4" s="157">
        <v>1</v>
      </c>
      <c r="J4" s="157">
        <v>2</v>
      </c>
      <c r="K4" s="157">
        <v>2</v>
      </c>
      <c r="L4" s="157">
        <v>1</v>
      </c>
      <c r="M4"/>
      <c r="N4" s="367">
        <f t="shared" ref="N4:N9" si="0">IFERROR((C4/H4),"")</f>
        <v>0.3</v>
      </c>
      <c r="O4" s="367">
        <f t="shared" ref="O4:R9" si="1">IFERROR((D4/I4),"")</f>
        <v>1.7</v>
      </c>
      <c r="P4" s="367">
        <f t="shared" si="1"/>
        <v>0</v>
      </c>
      <c r="Q4" s="367" t="str">
        <f t="shared" si="1"/>
        <v/>
      </c>
      <c r="R4" s="367" t="str">
        <f t="shared" si="1"/>
        <v/>
      </c>
      <c r="S4" s="366"/>
    </row>
    <row r="5" spans="1:19" x14ac:dyDescent="0.25">
      <c r="A5" s="263"/>
      <c r="B5" s="17" t="s">
        <v>469</v>
      </c>
      <c r="C5">
        <v>0</v>
      </c>
      <c r="D5">
        <v>0.35</v>
      </c>
      <c r="E5">
        <v>0.44999999999999996</v>
      </c>
      <c r="F5" t="s">
        <v>357</v>
      </c>
      <c r="G5" t="s">
        <v>357</v>
      </c>
      <c r="H5" s="157">
        <v>0</v>
      </c>
      <c r="I5" s="157">
        <v>0.35</v>
      </c>
      <c r="J5" s="157">
        <v>0.35</v>
      </c>
      <c r="K5" s="157">
        <v>0.3</v>
      </c>
      <c r="L5" s="157">
        <v>0</v>
      </c>
      <c r="N5" s="367" t="str">
        <f t="shared" si="0"/>
        <v/>
      </c>
      <c r="O5" s="367">
        <f t="shared" si="1"/>
        <v>1</v>
      </c>
      <c r="P5" s="367">
        <f t="shared" si="1"/>
        <v>1.2857142857142856</v>
      </c>
      <c r="Q5" s="367" t="str">
        <f t="shared" si="1"/>
        <v/>
      </c>
      <c r="R5" s="367" t="str">
        <f t="shared" si="1"/>
        <v/>
      </c>
      <c r="S5" s="157"/>
    </row>
    <row r="6" spans="1:19" x14ac:dyDescent="0.25">
      <c r="A6" s="263"/>
      <c r="B6" s="17" t="s">
        <v>344</v>
      </c>
      <c r="C6" t="s">
        <v>92</v>
      </c>
      <c r="D6">
        <v>1</v>
      </c>
      <c r="E6" t="s">
        <v>760</v>
      </c>
      <c r="F6" t="s">
        <v>357</v>
      </c>
      <c r="G6" t="s">
        <v>357</v>
      </c>
      <c r="H6" s="157">
        <v>0</v>
      </c>
      <c r="I6" s="157">
        <v>1</v>
      </c>
      <c r="J6" s="157">
        <v>0</v>
      </c>
      <c r="K6" s="157">
        <v>0</v>
      </c>
      <c r="L6" s="157">
        <v>0</v>
      </c>
      <c r="N6" s="367" t="str">
        <f t="shared" si="0"/>
        <v/>
      </c>
      <c r="O6" s="367">
        <f t="shared" si="1"/>
        <v>1</v>
      </c>
      <c r="P6" s="367" t="str">
        <f t="shared" si="1"/>
        <v/>
      </c>
      <c r="Q6" s="367" t="str">
        <f t="shared" si="1"/>
        <v/>
      </c>
      <c r="R6" s="367" t="str">
        <f t="shared" si="1"/>
        <v/>
      </c>
      <c r="S6" s="157"/>
    </row>
    <row r="7" spans="1:19" x14ac:dyDescent="0.25">
      <c r="A7" s="263"/>
      <c r="B7" s="17" t="s">
        <v>337</v>
      </c>
      <c r="C7" t="s">
        <v>92</v>
      </c>
      <c r="D7">
        <v>1</v>
      </c>
      <c r="E7" t="s">
        <v>581</v>
      </c>
      <c r="F7" t="s">
        <v>357</v>
      </c>
      <c r="G7" t="s">
        <v>357</v>
      </c>
      <c r="H7" s="157">
        <v>0</v>
      </c>
      <c r="I7" s="157">
        <v>1</v>
      </c>
      <c r="J7" s="157">
        <v>0</v>
      </c>
      <c r="K7" s="157">
        <v>0</v>
      </c>
      <c r="L7" s="157">
        <v>0</v>
      </c>
      <c r="N7" s="367" t="str">
        <f t="shared" si="0"/>
        <v/>
      </c>
      <c r="O7" s="367">
        <f t="shared" si="1"/>
        <v>1</v>
      </c>
      <c r="P7" s="367" t="str">
        <f t="shared" si="1"/>
        <v/>
      </c>
      <c r="Q7" s="367" t="str">
        <f t="shared" si="1"/>
        <v/>
      </c>
      <c r="R7" s="367" t="str">
        <f t="shared" si="1"/>
        <v/>
      </c>
      <c r="S7" s="157"/>
    </row>
    <row r="8" spans="1:19" x14ac:dyDescent="0.25">
      <c r="A8" s="263"/>
      <c r="B8" t="s">
        <v>882</v>
      </c>
      <c r="C8">
        <v>0</v>
      </c>
      <c r="D8">
        <v>0.1</v>
      </c>
      <c r="E8">
        <v>0</v>
      </c>
      <c r="F8" t="s">
        <v>357</v>
      </c>
      <c r="G8" t="s">
        <v>357</v>
      </c>
      <c r="H8" s="157">
        <v>0</v>
      </c>
      <c r="I8" s="157">
        <v>0.1</v>
      </c>
      <c r="J8" s="157">
        <v>0.4</v>
      </c>
      <c r="K8" s="157">
        <v>0.25</v>
      </c>
      <c r="L8" s="157">
        <v>0.25</v>
      </c>
      <c r="N8" s="367" t="str">
        <f t="shared" si="0"/>
        <v/>
      </c>
      <c r="O8" s="367">
        <f t="shared" si="1"/>
        <v>1</v>
      </c>
      <c r="P8" s="367">
        <f t="shared" si="1"/>
        <v>0</v>
      </c>
      <c r="Q8" s="367" t="str">
        <f t="shared" si="1"/>
        <v/>
      </c>
      <c r="R8" s="367" t="str">
        <f t="shared" si="1"/>
        <v/>
      </c>
      <c r="S8" s="157"/>
    </row>
    <row r="9" spans="1:19" s="9" customFormat="1" ht="23.25" customHeight="1" x14ac:dyDescent="0.25">
      <c r="A9" s="263"/>
      <c r="B9"/>
      <c r="C9">
        <v>0.01</v>
      </c>
      <c r="D9">
        <v>0.14000000000000001</v>
      </c>
      <c r="E9">
        <v>0.16999999999999998</v>
      </c>
      <c r="F9" t="s">
        <v>357</v>
      </c>
      <c r="G9" t="s">
        <v>357</v>
      </c>
      <c r="H9" s="157">
        <v>0.03</v>
      </c>
      <c r="I9" s="157">
        <v>0.17</v>
      </c>
      <c r="J9" s="157">
        <v>0.3</v>
      </c>
      <c r="K9" s="157">
        <v>0.3</v>
      </c>
      <c r="L9" s="157">
        <v>0.2</v>
      </c>
      <c r="N9" s="367">
        <f t="shared" si="0"/>
        <v>0.33333333333333337</v>
      </c>
      <c r="O9" s="367">
        <f>IFERROR((D9/I9),"")</f>
        <v>0.82352941176470595</v>
      </c>
      <c r="P9" s="367">
        <f t="shared" si="1"/>
        <v>0.56666666666666665</v>
      </c>
      <c r="Q9" s="367" t="str">
        <f t="shared" ref="Q9" si="2">IFERROR((F9/K9),"")</f>
        <v/>
      </c>
      <c r="R9" s="367" t="str">
        <f t="shared" ref="R9" si="3">IFERROR((G9/L9),"")</f>
        <v/>
      </c>
      <c r="S9" s="369"/>
    </row>
    <row r="10" spans="1:19" s="24" customFormat="1" x14ac:dyDescent="0.25">
      <c r="A10" s="448" t="s">
        <v>545</v>
      </c>
      <c r="B10" s="448"/>
      <c r="C10" s="448"/>
      <c r="D10" s="448"/>
      <c r="E10" s="448"/>
      <c r="F10" s="448"/>
      <c r="G10" s="448"/>
      <c r="H10" s="368">
        <v>1</v>
      </c>
      <c r="I10" s="368">
        <v>1</v>
      </c>
      <c r="J10" s="368">
        <v>2</v>
      </c>
      <c r="K10" s="447">
        <v>2</v>
      </c>
      <c r="L10" s="368">
        <v>1</v>
      </c>
      <c r="M10"/>
      <c r="N10" s="370">
        <f>IFERROR(AVERAGEIF(N4:N9,"&gt;0"),"")</f>
        <v>0.31666666666666665</v>
      </c>
      <c r="O10" s="370">
        <f>IFERROR(AVERAGEIF(O4:O9,"&gt;0"),"")</f>
        <v>1.0872549019607842</v>
      </c>
      <c r="P10" s="370">
        <f>IFERROR(AVERAGEIF(P4:P9,"&gt;0"),"")</f>
        <v>0.92619047619047612</v>
      </c>
      <c r="Q10" s="370" t="str">
        <f t="shared" ref="Q10:R10" si="4">IFERROR(AVERAGEIF(Q4:Q9,"&gt;0"),"")</f>
        <v/>
      </c>
      <c r="R10" s="370" t="str">
        <f t="shared" si="4"/>
        <v/>
      </c>
      <c r="S10" s="157"/>
    </row>
    <row r="11" spans="1:19" ht="30" x14ac:dyDescent="0.25">
      <c r="A11" s="17" t="s">
        <v>247</v>
      </c>
      <c r="B11" t="s">
        <v>77</v>
      </c>
      <c r="C11">
        <v>15</v>
      </c>
      <c r="D11">
        <v>21.9</v>
      </c>
      <c r="E11">
        <v>22.3</v>
      </c>
      <c r="F11" t="s">
        <v>357</v>
      </c>
      <c r="G11" t="s">
        <v>357</v>
      </c>
      <c r="H11" s="157">
        <v>23</v>
      </c>
      <c r="I11" s="157">
        <v>22.7</v>
      </c>
      <c r="J11" s="157">
        <v>22.5</v>
      </c>
      <c r="K11" s="157">
        <v>22.3</v>
      </c>
      <c r="L11" s="157">
        <v>22</v>
      </c>
      <c r="N11" s="367">
        <f>IFERROR((C11/H11),"")</f>
        <v>0.65217391304347827</v>
      </c>
      <c r="O11" s="367">
        <f t="shared" ref="O11:R11" si="5">IFERROR((D11/I11),"")</f>
        <v>0.96475770925110127</v>
      </c>
      <c r="P11" s="367">
        <f t="shared" si="5"/>
        <v>0.99111111111111116</v>
      </c>
      <c r="Q11" s="367" t="str">
        <f t="shared" si="5"/>
        <v/>
      </c>
      <c r="R11" s="367" t="str">
        <f t="shared" si="5"/>
        <v/>
      </c>
      <c r="S11" s="157"/>
    </row>
    <row r="12" spans="1:19" x14ac:dyDescent="0.25">
      <c r="A12" s="17"/>
      <c r="B12" t="s">
        <v>540</v>
      </c>
      <c r="C12" t="s">
        <v>92</v>
      </c>
      <c r="D12">
        <v>1</v>
      </c>
      <c r="E12" t="s">
        <v>581</v>
      </c>
      <c r="F12" t="s">
        <v>357</v>
      </c>
      <c r="G12" t="s">
        <v>357</v>
      </c>
      <c r="H12" s="157">
        <v>0</v>
      </c>
      <c r="I12" s="157">
        <v>1</v>
      </c>
      <c r="J12" s="157">
        <v>0</v>
      </c>
      <c r="K12" s="157">
        <v>0</v>
      </c>
      <c r="L12" s="157">
        <v>0</v>
      </c>
      <c r="N12" s="367" t="str">
        <f t="shared" ref="N12:N36" si="6">IFERROR((C12/H12),"")</f>
        <v/>
      </c>
      <c r="O12" s="367">
        <f t="shared" ref="O12:O34" si="7">IFERROR((D12/I12),"")</f>
        <v>1</v>
      </c>
      <c r="P12" s="367" t="str">
        <f t="shared" ref="P12:P34" si="8">IFERROR((E12/J12),"")</f>
        <v/>
      </c>
      <c r="Q12" s="367" t="str">
        <f t="shared" ref="Q12:Q34" si="9">IFERROR((F12/K12),"")</f>
        <v/>
      </c>
      <c r="R12" s="367" t="str">
        <f t="shared" ref="R12:R34" si="10">IFERROR((G12/L12),"")</f>
        <v/>
      </c>
      <c r="S12" s="157"/>
    </row>
    <row r="13" spans="1:19" x14ac:dyDescent="0.25">
      <c r="A13" s="17"/>
      <c r="B13" t="s">
        <v>316</v>
      </c>
      <c r="C13" t="s">
        <v>92</v>
      </c>
      <c r="D13">
        <v>1</v>
      </c>
      <c r="E13" t="s">
        <v>581</v>
      </c>
      <c r="F13" t="s">
        <v>357</v>
      </c>
      <c r="G13" t="s">
        <v>357</v>
      </c>
      <c r="H13" s="157">
        <v>0</v>
      </c>
      <c r="I13" s="157">
        <v>1</v>
      </c>
      <c r="J13" s="157">
        <v>0</v>
      </c>
      <c r="K13" s="157">
        <v>0</v>
      </c>
      <c r="L13" s="157">
        <v>0</v>
      </c>
      <c r="N13" s="367" t="str">
        <f t="shared" si="6"/>
        <v/>
      </c>
      <c r="O13" s="367">
        <f t="shared" si="7"/>
        <v>1</v>
      </c>
      <c r="P13" s="367" t="str">
        <f t="shared" si="8"/>
        <v/>
      </c>
      <c r="Q13" s="367" t="str">
        <f t="shared" si="9"/>
        <v/>
      </c>
      <c r="R13" s="367" t="str">
        <f t="shared" si="10"/>
        <v/>
      </c>
      <c r="S13" s="157"/>
    </row>
    <row r="14" spans="1:19" x14ac:dyDescent="0.25">
      <c r="A14" s="17"/>
      <c r="B14" t="s">
        <v>360</v>
      </c>
      <c r="C14" t="s">
        <v>92</v>
      </c>
      <c r="D14">
        <v>0.98</v>
      </c>
      <c r="E14">
        <v>0.78</v>
      </c>
      <c r="F14" t="s">
        <v>357</v>
      </c>
      <c r="G14" t="s">
        <v>357</v>
      </c>
      <c r="H14" s="157">
        <v>0</v>
      </c>
      <c r="I14" s="157">
        <v>0.95</v>
      </c>
      <c r="J14" s="157">
        <v>0.95</v>
      </c>
      <c r="K14" s="157">
        <v>0.95</v>
      </c>
      <c r="L14" s="157">
        <v>0.95</v>
      </c>
      <c r="N14" s="367" t="str">
        <f t="shared" si="6"/>
        <v/>
      </c>
      <c r="O14" s="367">
        <f t="shared" si="7"/>
        <v>1.0315789473684212</v>
      </c>
      <c r="P14" s="367">
        <f t="shared" si="8"/>
        <v>0.82105263157894748</v>
      </c>
      <c r="Q14" s="367" t="str">
        <f t="shared" si="9"/>
        <v/>
      </c>
      <c r="R14" s="367" t="str">
        <f t="shared" si="10"/>
        <v/>
      </c>
      <c r="S14" s="157"/>
    </row>
    <row r="15" spans="1:19" x14ac:dyDescent="0.25">
      <c r="A15" s="17"/>
      <c r="B15" t="s">
        <v>315</v>
      </c>
      <c r="C15" t="s">
        <v>92</v>
      </c>
      <c r="D15">
        <v>0.6</v>
      </c>
      <c r="E15">
        <v>1</v>
      </c>
      <c r="F15" t="s">
        <v>357</v>
      </c>
      <c r="G15" t="s">
        <v>357</v>
      </c>
      <c r="H15" s="157">
        <v>0</v>
      </c>
      <c r="I15" s="157">
        <v>0.6</v>
      </c>
      <c r="J15" s="157">
        <v>0.4</v>
      </c>
      <c r="K15" s="157">
        <v>0</v>
      </c>
      <c r="L15" s="157">
        <v>0</v>
      </c>
      <c r="N15" s="367" t="str">
        <f t="shared" si="6"/>
        <v/>
      </c>
      <c r="O15" s="367">
        <f t="shared" si="7"/>
        <v>1</v>
      </c>
      <c r="P15" s="367">
        <f t="shared" si="8"/>
        <v>2.5</v>
      </c>
      <c r="Q15" s="367" t="str">
        <f t="shared" si="9"/>
        <v/>
      </c>
      <c r="R15" s="367" t="str">
        <f t="shared" si="10"/>
        <v/>
      </c>
      <c r="S15" s="157"/>
    </row>
    <row r="16" spans="1:19" x14ac:dyDescent="0.25">
      <c r="A16" s="17"/>
      <c r="B16" t="s">
        <v>252</v>
      </c>
      <c r="C16" t="s">
        <v>92</v>
      </c>
      <c r="D16">
        <v>0.5</v>
      </c>
      <c r="E16" t="s">
        <v>755</v>
      </c>
      <c r="F16" t="s">
        <v>357</v>
      </c>
      <c r="G16" t="s">
        <v>357</v>
      </c>
      <c r="H16" s="157">
        <v>0</v>
      </c>
      <c r="I16" s="157">
        <v>0.5</v>
      </c>
      <c r="J16" s="157">
        <v>0.4</v>
      </c>
      <c r="K16" s="157">
        <v>0.1</v>
      </c>
      <c r="L16" s="157">
        <v>0</v>
      </c>
      <c r="N16" s="367" t="str">
        <f t="shared" si="6"/>
        <v/>
      </c>
      <c r="O16" s="367">
        <f t="shared" si="7"/>
        <v>1</v>
      </c>
      <c r="P16" s="367" t="str">
        <f t="shared" si="8"/>
        <v/>
      </c>
      <c r="Q16" s="367" t="str">
        <f t="shared" si="9"/>
        <v/>
      </c>
      <c r="R16" s="367" t="str">
        <f t="shared" si="10"/>
        <v/>
      </c>
      <c r="S16" s="157"/>
    </row>
    <row r="17" spans="1:19" x14ac:dyDescent="0.25">
      <c r="A17" s="17"/>
      <c r="B17" t="s">
        <v>275</v>
      </c>
      <c r="C17" t="s">
        <v>92</v>
      </c>
      <c r="D17">
        <v>0.9</v>
      </c>
      <c r="E17">
        <v>0.82</v>
      </c>
      <c r="F17" t="s">
        <v>357</v>
      </c>
      <c r="G17" t="s">
        <v>357</v>
      </c>
      <c r="H17" s="157">
        <v>0</v>
      </c>
      <c r="I17" s="157">
        <v>0.9</v>
      </c>
      <c r="J17" s="157">
        <v>0.91</v>
      </c>
      <c r="K17" s="157">
        <v>0.92</v>
      </c>
      <c r="L17" s="157">
        <v>0.93</v>
      </c>
      <c r="N17" s="367" t="str">
        <f t="shared" si="6"/>
        <v/>
      </c>
      <c r="O17" s="367">
        <f t="shared" si="7"/>
        <v>1</v>
      </c>
      <c r="P17" s="367">
        <f t="shared" si="8"/>
        <v>0.90109890109890101</v>
      </c>
      <c r="Q17" s="367" t="str">
        <f t="shared" si="9"/>
        <v/>
      </c>
      <c r="R17" s="367" t="str">
        <f t="shared" si="10"/>
        <v/>
      </c>
      <c r="S17" s="157"/>
    </row>
    <row r="18" spans="1:19" x14ac:dyDescent="0.25">
      <c r="A18" s="17"/>
      <c r="B18" t="s">
        <v>250</v>
      </c>
      <c r="C18" t="s">
        <v>92</v>
      </c>
      <c r="D18" t="s">
        <v>357</v>
      </c>
      <c r="E18" t="s">
        <v>357</v>
      </c>
      <c r="F18" t="s">
        <v>357</v>
      </c>
      <c r="G18" t="s">
        <v>357</v>
      </c>
      <c r="H18" s="157">
        <v>0</v>
      </c>
      <c r="I18" s="157">
        <v>0</v>
      </c>
      <c r="J18" s="157">
        <v>0</v>
      </c>
      <c r="K18" s="157">
        <v>0</v>
      </c>
      <c r="L18" s="157">
        <v>0</v>
      </c>
      <c r="N18" s="367" t="str">
        <f t="shared" si="6"/>
        <v/>
      </c>
      <c r="O18" s="367" t="str">
        <f t="shared" si="7"/>
        <v/>
      </c>
      <c r="P18" s="367" t="str">
        <f t="shared" si="8"/>
        <v/>
      </c>
      <c r="Q18" s="367" t="str">
        <f t="shared" si="9"/>
        <v/>
      </c>
      <c r="R18" s="367" t="str">
        <f t="shared" si="10"/>
        <v/>
      </c>
      <c r="S18" s="157"/>
    </row>
    <row r="19" spans="1:19" x14ac:dyDescent="0.25">
      <c r="A19" s="17"/>
      <c r="B19" t="s">
        <v>476</v>
      </c>
      <c r="C19" t="s">
        <v>92</v>
      </c>
      <c r="D19">
        <v>1</v>
      </c>
      <c r="E19">
        <v>1</v>
      </c>
      <c r="F19" t="s">
        <v>357</v>
      </c>
      <c r="G19" t="s">
        <v>357</v>
      </c>
      <c r="H19" s="157">
        <v>0</v>
      </c>
      <c r="I19" s="157">
        <v>1</v>
      </c>
      <c r="J19" s="157">
        <v>1</v>
      </c>
      <c r="K19" s="157">
        <v>1</v>
      </c>
      <c r="L19" s="157">
        <v>1</v>
      </c>
      <c r="N19" s="367" t="str">
        <f t="shared" si="6"/>
        <v/>
      </c>
      <c r="O19" s="367">
        <f t="shared" si="7"/>
        <v>1</v>
      </c>
      <c r="P19" s="367">
        <f t="shared" si="8"/>
        <v>1</v>
      </c>
      <c r="Q19" s="367" t="str">
        <f t="shared" si="9"/>
        <v/>
      </c>
      <c r="R19" s="367" t="str">
        <f t="shared" si="10"/>
        <v/>
      </c>
      <c r="S19" s="157"/>
    </row>
    <row r="20" spans="1:19" x14ac:dyDescent="0.25">
      <c r="A20" s="17"/>
      <c r="B20" t="s">
        <v>489</v>
      </c>
      <c r="C20" t="s">
        <v>92</v>
      </c>
      <c r="D20">
        <v>1</v>
      </c>
      <c r="E20">
        <v>0.16700000000000001</v>
      </c>
      <c r="F20" t="s">
        <v>357</v>
      </c>
      <c r="G20" t="s">
        <v>357</v>
      </c>
      <c r="H20" s="157">
        <v>0</v>
      </c>
      <c r="I20" s="157">
        <v>1</v>
      </c>
      <c r="J20" s="157">
        <v>1</v>
      </c>
      <c r="K20" s="157">
        <v>1</v>
      </c>
      <c r="L20" s="157">
        <v>1</v>
      </c>
      <c r="N20" s="367" t="str">
        <f t="shared" si="6"/>
        <v/>
      </c>
      <c r="O20" s="367">
        <f t="shared" si="7"/>
        <v>1</v>
      </c>
      <c r="P20" s="367">
        <f t="shared" si="8"/>
        <v>0.16700000000000001</v>
      </c>
      <c r="Q20" s="367" t="str">
        <f t="shared" si="9"/>
        <v/>
      </c>
      <c r="R20" s="367" t="str">
        <f t="shared" si="10"/>
        <v/>
      </c>
      <c r="S20" s="157"/>
    </row>
    <row r="21" spans="1:19" x14ac:dyDescent="0.25">
      <c r="A21" s="17"/>
      <c r="B21" t="s">
        <v>503</v>
      </c>
      <c r="C21">
        <v>0.5</v>
      </c>
      <c r="D21">
        <v>0.5</v>
      </c>
      <c r="E21" t="s">
        <v>581</v>
      </c>
      <c r="F21" t="s">
        <v>357</v>
      </c>
      <c r="G21" t="s">
        <v>357</v>
      </c>
      <c r="H21" s="157">
        <v>1</v>
      </c>
      <c r="I21" s="157">
        <v>0</v>
      </c>
      <c r="J21" s="157">
        <v>0</v>
      </c>
      <c r="K21" s="157">
        <v>0</v>
      </c>
      <c r="L21" s="157">
        <v>0</v>
      </c>
      <c r="N21" s="367">
        <f t="shared" si="6"/>
        <v>0.5</v>
      </c>
      <c r="O21" s="367" t="str">
        <f t="shared" si="7"/>
        <v/>
      </c>
      <c r="P21" s="367" t="str">
        <f t="shared" si="8"/>
        <v/>
      </c>
      <c r="Q21" s="367" t="str">
        <f t="shared" si="9"/>
        <v/>
      </c>
      <c r="R21" s="367" t="str">
        <f t="shared" si="10"/>
        <v/>
      </c>
      <c r="S21" s="157"/>
    </row>
    <row r="22" spans="1:19" x14ac:dyDescent="0.25">
      <c r="A22" s="17"/>
      <c r="B22" t="s">
        <v>336</v>
      </c>
      <c r="C22" t="s">
        <v>92</v>
      </c>
      <c r="D22">
        <v>0.9</v>
      </c>
      <c r="E22">
        <v>0.36</v>
      </c>
      <c r="F22" t="s">
        <v>357</v>
      </c>
      <c r="G22" t="s">
        <v>357</v>
      </c>
      <c r="H22" s="157">
        <v>0</v>
      </c>
      <c r="I22" s="157">
        <v>0.8</v>
      </c>
      <c r="J22" s="157">
        <v>0.8</v>
      </c>
      <c r="K22" s="157">
        <v>0.8</v>
      </c>
      <c r="L22" s="157">
        <v>0.8</v>
      </c>
      <c r="N22" s="367" t="str">
        <f t="shared" si="6"/>
        <v/>
      </c>
      <c r="O22" s="367">
        <f t="shared" si="7"/>
        <v>1.125</v>
      </c>
      <c r="P22" s="367">
        <f t="shared" si="8"/>
        <v>0.44999999999999996</v>
      </c>
      <c r="Q22" s="367" t="str">
        <f t="shared" si="9"/>
        <v/>
      </c>
      <c r="R22" s="367" t="str">
        <f t="shared" si="10"/>
        <v/>
      </c>
      <c r="S22" s="157"/>
    </row>
    <row r="23" spans="1:19" x14ac:dyDescent="0.25">
      <c r="A23" s="17"/>
      <c r="B23" t="s">
        <v>739</v>
      </c>
      <c r="C23" t="s">
        <v>92</v>
      </c>
      <c r="D23">
        <v>1</v>
      </c>
      <c r="E23">
        <v>1</v>
      </c>
      <c r="F23" t="s">
        <v>357</v>
      </c>
      <c r="G23" t="s">
        <v>357</v>
      </c>
      <c r="H23" s="157">
        <v>0</v>
      </c>
      <c r="I23" s="157">
        <v>1</v>
      </c>
      <c r="J23" s="157">
        <v>1</v>
      </c>
      <c r="K23" s="157">
        <v>1</v>
      </c>
      <c r="L23" s="157">
        <v>1</v>
      </c>
      <c r="N23" s="367" t="str">
        <f t="shared" si="6"/>
        <v/>
      </c>
      <c r="O23" s="367">
        <f t="shared" si="7"/>
        <v>1</v>
      </c>
      <c r="P23" s="367">
        <f t="shared" si="8"/>
        <v>1</v>
      </c>
      <c r="Q23" s="367" t="str">
        <f t="shared" si="9"/>
        <v/>
      </c>
      <c r="R23" s="367" t="str">
        <f t="shared" si="10"/>
        <v/>
      </c>
      <c r="S23" s="157"/>
    </row>
    <row r="24" spans="1:19" x14ac:dyDescent="0.25">
      <c r="A24" s="17"/>
      <c r="B24" t="s">
        <v>730</v>
      </c>
      <c r="C24" t="s">
        <v>92</v>
      </c>
      <c r="D24">
        <v>0.6</v>
      </c>
      <c r="E24">
        <v>0.2</v>
      </c>
      <c r="F24" t="s">
        <v>357</v>
      </c>
      <c r="G24" t="s">
        <v>357</v>
      </c>
      <c r="H24" s="157">
        <v>0</v>
      </c>
      <c r="I24" s="157">
        <v>0.6</v>
      </c>
      <c r="J24" s="157">
        <v>0.4</v>
      </c>
      <c r="K24" s="157">
        <v>0</v>
      </c>
      <c r="L24" s="157">
        <v>0</v>
      </c>
      <c r="N24" s="367" t="str">
        <f t="shared" si="6"/>
        <v/>
      </c>
      <c r="O24" s="367">
        <f t="shared" si="7"/>
        <v>1</v>
      </c>
      <c r="P24" s="367">
        <f t="shared" si="8"/>
        <v>0.5</v>
      </c>
      <c r="Q24" s="367" t="str">
        <f t="shared" si="9"/>
        <v/>
      </c>
      <c r="R24" s="367" t="str">
        <f t="shared" si="10"/>
        <v/>
      </c>
      <c r="S24" s="157"/>
    </row>
    <row r="25" spans="1:19" x14ac:dyDescent="0.25">
      <c r="A25" s="17"/>
      <c r="B25" t="s">
        <v>771</v>
      </c>
      <c r="C25" t="s">
        <v>92</v>
      </c>
      <c r="D25">
        <v>0.3</v>
      </c>
      <c r="E25">
        <v>0.4</v>
      </c>
      <c r="F25" t="s">
        <v>357</v>
      </c>
      <c r="G25" t="s">
        <v>357</v>
      </c>
      <c r="H25" s="157">
        <v>0</v>
      </c>
      <c r="I25" s="157">
        <v>0.3</v>
      </c>
      <c r="J25" s="157">
        <v>0.7</v>
      </c>
      <c r="K25" s="157">
        <v>0</v>
      </c>
      <c r="L25" s="157">
        <v>0</v>
      </c>
      <c r="N25" s="367" t="str">
        <f t="shared" si="6"/>
        <v/>
      </c>
      <c r="O25" s="367">
        <f t="shared" si="7"/>
        <v>1</v>
      </c>
      <c r="P25" s="367">
        <f t="shared" si="8"/>
        <v>0.57142857142857151</v>
      </c>
      <c r="Q25" s="367" t="str">
        <f t="shared" si="9"/>
        <v/>
      </c>
      <c r="R25" s="367" t="str">
        <f t="shared" si="10"/>
        <v/>
      </c>
      <c r="S25" s="157"/>
    </row>
    <row r="26" spans="1:19" x14ac:dyDescent="0.25">
      <c r="A26" s="17"/>
      <c r="B26" t="s">
        <v>765</v>
      </c>
      <c r="C26" t="s">
        <v>92</v>
      </c>
      <c r="D26">
        <v>0.76890000000000003</v>
      </c>
      <c r="E26">
        <v>0.41799999999999998</v>
      </c>
      <c r="F26" t="s">
        <v>357</v>
      </c>
      <c r="G26" t="s">
        <v>357</v>
      </c>
      <c r="H26" s="157">
        <v>0</v>
      </c>
      <c r="I26" s="157">
        <v>0.9</v>
      </c>
      <c r="J26" s="157">
        <v>0.92</v>
      </c>
      <c r="K26" s="157">
        <v>0.93</v>
      </c>
      <c r="L26" s="157">
        <v>0.94</v>
      </c>
      <c r="N26" s="367" t="str">
        <f t="shared" si="6"/>
        <v/>
      </c>
      <c r="O26" s="367">
        <f t="shared" si="7"/>
        <v>0.85433333333333339</v>
      </c>
      <c r="P26" s="367">
        <f t="shared" si="8"/>
        <v>0.45434782608695651</v>
      </c>
      <c r="Q26" s="367" t="str">
        <f t="shared" si="9"/>
        <v/>
      </c>
      <c r="R26" s="367" t="str">
        <f t="shared" si="10"/>
        <v/>
      </c>
      <c r="S26" s="157"/>
    </row>
    <row r="27" spans="1:19" x14ac:dyDescent="0.25">
      <c r="A27" s="17"/>
      <c r="B27" t="s">
        <v>769</v>
      </c>
      <c r="C27">
        <v>0.03</v>
      </c>
      <c r="D27">
        <v>0.35</v>
      </c>
      <c r="E27">
        <v>0.14000000000000001</v>
      </c>
      <c r="F27" t="s">
        <v>357</v>
      </c>
      <c r="G27" t="s">
        <v>357</v>
      </c>
      <c r="H27" s="157">
        <v>0.1</v>
      </c>
      <c r="I27" s="157">
        <v>0.3</v>
      </c>
      <c r="J27" s="157">
        <v>0.3</v>
      </c>
      <c r="K27" s="157">
        <v>0.2</v>
      </c>
      <c r="L27" s="157">
        <v>0.1</v>
      </c>
      <c r="N27" s="367">
        <f t="shared" si="6"/>
        <v>0.3</v>
      </c>
      <c r="O27" s="367">
        <f t="shared" si="7"/>
        <v>1.1666666666666667</v>
      </c>
      <c r="P27" s="367">
        <f t="shared" si="8"/>
        <v>0.46666666666666673</v>
      </c>
      <c r="Q27" s="367" t="str">
        <f t="shared" si="9"/>
        <v/>
      </c>
      <c r="R27" s="367" t="str">
        <f t="shared" si="10"/>
        <v/>
      </c>
      <c r="S27" s="157"/>
    </row>
    <row r="28" spans="1:19" x14ac:dyDescent="0.25">
      <c r="A28" s="17"/>
      <c r="B28" t="s">
        <v>768</v>
      </c>
      <c r="C28" t="s">
        <v>92</v>
      </c>
      <c r="D28">
        <v>1</v>
      </c>
      <c r="E28">
        <v>2</v>
      </c>
      <c r="F28" t="s">
        <v>357</v>
      </c>
      <c r="G28" t="s">
        <v>357</v>
      </c>
      <c r="H28" s="157">
        <v>0</v>
      </c>
      <c r="I28" s="157">
        <v>1</v>
      </c>
      <c r="J28" s="157">
        <v>4</v>
      </c>
      <c r="K28" s="157">
        <v>4</v>
      </c>
      <c r="L28" s="157">
        <v>4</v>
      </c>
      <c r="N28" s="367" t="str">
        <f t="shared" si="6"/>
        <v/>
      </c>
      <c r="O28" s="367">
        <f t="shared" si="7"/>
        <v>1</v>
      </c>
      <c r="P28" s="367">
        <f t="shared" si="8"/>
        <v>0.5</v>
      </c>
      <c r="Q28" s="367" t="str">
        <f t="shared" si="9"/>
        <v/>
      </c>
      <c r="R28" s="367" t="str">
        <f t="shared" si="10"/>
        <v/>
      </c>
      <c r="S28" s="157"/>
    </row>
    <row r="29" spans="1:19" x14ac:dyDescent="0.25">
      <c r="A29" s="17"/>
      <c r="B29" t="s">
        <v>733</v>
      </c>
      <c r="C29" t="s">
        <v>357</v>
      </c>
      <c r="D29" t="s">
        <v>357</v>
      </c>
      <c r="E29">
        <v>1</v>
      </c>
      <c r="F29" t="s">
        <v>357</v>
      </c>
      <c r="G29" t="s">
        <v>357</v>
      </c>
      <c r="H29" s="157">
        <v>0</v>
      </c>
      <c r="I29" s="157">
        <v>0</v>
      </c>
      <c r="J29" s="157">
        <v>1</v>
      </c>
      <c r="K29" s="157">
        <v>1</v>
      </c>
      <c r="L29" s="157">
        <v>1</v>
      </c>
      <c r="N29" s="367" t="str">
        <f t="shared" si="6"/>
        <v/>
      </c>
      <c r="O29" s="367" t="str">
        <f t="shared" si="7"/>
        <v/>
      </c>
      <c r="P29" s="367">
        <f t="shared" si="8"/>
        <v>1</v>
      </c>
      <c r="Q29" s="367" t="str">
        <f t="shared" si="9"/>
        <v/>
      </c>
      <c r="R29" s="367" t="str">
        <f t="shared" si="10"/>
        <v/>
      </c>
      <c r="S29" s="157"/>
    </row>
    <row r="30" spans="1:19" x14ac:dyDescent="0.25">
      <c r="A30" s="17"/>
      <c r="B30" t="s">
        <v>732</v>
      </c>
      <c r="C30" t="s">
        <v>92</v>
      </c>
      <c r="D30">
        <v>0.39999999999999997</v>
      </c>
      <c r="E30">
        <v>0.6</v>
      </c>
      <c r="F30" t="s">
        <v>357</v>
      </c>
      <c r="G30" t="s">
        <v>357</v>
      </c>
      <c r="H30" s="157">
        <v>0</v>
      </c>
      <c r="I30" s="157">
        <v>0.4</v>
      </c>
      <c r="J30" s="157">
        <v>0</v>
      </c>
      <c r="K30" s="157">
        <v>0</v>
      </c>
      <c r="L30" s="157">
        <v>0</v>
      </c>
      <c r="N30" s="367" t="str">
        <f t="shared" si="6"/>
        <v/>
      </c>
      <c r="O30" s="367">
        <f t="shared" si="7"/>
        <v>0.99999999999999989</v>
      </c>
      <c r="P30" s="367" t="str">
        <f t="shared" si="8"/>
        <v/>
      </c>
      <c r="Q30" s="367" t="str">
        <f t="shared" si="9"/>
        <v/>
      </c>
      <c r="R30" s="367" t="str">
        <f t="shared" si="10"/>
        <v/>
      </c>
      <c r="S30" s="157"/>
    </row>
    <row r="31" spans="1:19" x14ac:dyDescent="0.25">
      <c r="A31" s="17"/>
      <c r="B31" t="s">
        <v>777</v>
      </c>
      <c r="C31">
        <v>0.9</v>
      </c>
      <c r="D31">
        <v>0.94569999999999999</v>
      </c>
      <c r="E31">
        <v>0.87</v>
      </c>
      <c r="F31" t="s">
        <v>357</v>
      </c>
      <c r="G31" t="s">
        <v>357</v>
      </c>
      <c r="H31" s="157">
        <v>0.88</v>
      </c>
      <c r="I31" s="157">
        <v>0.88</v>
      </c>
      <c r="J31" s="157">
        <v>0.88</v>
      </c>
      <c r="K31" s="157">
        <v>0.88</v>
      </c>
      <c r="L31" s="157">
        <v>0.88</v>
      </c>
      <c r="N31" s="367">
        <f t="shared" si="6"/>
        <v>1.0227272727272727</v>
      </c>
      <c r="O31" s="367">
        <f t="shared" si="7"/>
        <v>1.074659090909091</v>
      </c>
      <c r="P31" s="367">
        <f t="shared" si="8"/>
        <v>0.98863636363636365</v>
      </c>
      <c r="Q31" s="367" t="str">
        <f t="shared" si="9"/>
        <v/>
      </c>
      <c r="R31" s="367" t="str">
        <f t="shared" si="10"/>
        <v/>
      </c>
      <c r="S31" s="157"/>
    </row>
    <row r="32" spans="1:19" x14ac:dyDescent="0.25">
      <c r="A32" s="17"/>
      <c r="B32" t="s">
        <v>740</v>
      </c>
      <c r="C32" t="s">
        <v>92</v>
      </c>
      <c r="D32">
        <v>1</v>
      </c>
      <c r="E32">
        <v>1</v>
      </c>
      <c r="F32" t="s">
        <v>357</v>
      </c>
      <c r="G32" t="s">
        <v>357</v>
      </c>
      <c r="H32" s="157">
        <v>0</v>
      </c>
      <c r="I32" s="157">
        <v>1</v>
      </c>
      <c r="J32" s="157">
        <v>1</v>
      </c>
      <c r="K32" s="157">
        <v>1</v>
      </c>
      <c r="L32" s="157">
        <v>1</v>
      </c>
      <c r="N32" s="367" t="str">
        <f t="shared" si="6"/>
        <v/>
      </c>
      <c r="O32" s="367">
        <f t="shared" si="7"/>
        <v>1</v>
      </c>
      <c r="P32" s="367">
        <f t="shared" si="8"/>
        <v>1</v>
      </c>
      <c r="Q32" s="367" t="str">
        <f t="shared" si="9"/>
        <v/>
      </c>
      <c r="R32" s="367" t="str">
        <f t="shared" si="10"/>
        <v/>
      </c>
      <c r="S32" s="157"/>
    </row>
    <row r="33" spans="1:23" x14ac:dyDescent="0.25">
      <c r="A33" s="17"/>
      <c r="B33" t="s">
        <v>749</v>
      </c>
      <c r="C33" t="s">
        <v>92</v>
      </c>
      <c r="D33">
        <v>1</v>
      </c>
      <c r="E33">
        <v>1</v>
      </c>
      <c r="F33" t="s">
        <v>357</v>
      </c>
      <c r="G33" t="s">
        <v>357</v>
      </c>
      <c r="H33" s="157">
        <v>0</v>
      </c>
      <c r="I33" s="157">
        <v>1</v>
      </c>
      <c r="J33" s="157">
        <v>1</v>
      </c>
      <c r="K33" s="157">
        <v>1</v>
      </c>
      <c r="L33" s="157">
        <v>1</v>
      </c>
      <c r="N33" s="367" t="str">
        <f t="shared" si="6"/>
        <v/>
      </c>
      <c r="O33" s="367">
        <f t="shared" si="7"/>
        <v>1</v>
      </c>
      <c r="P33" s="367">
        <f t="shared" si="8"/>
        <v>1</v>
      </c>
      <c r="Q33" s="367" t="str">
        <f t="shared" si="9"/>
        <v/>
      </c>
      <c r="R33" s="367" t="str">
        <f t="shared" si="10"/>
        <v/>
      </c>
      <c r="S33" s="157"/>
    </row>
    <row r="34" spans="1:23" s="351" customFormat="1" x14ac:dyDescent="0.25">
      <c r="A34" s="17"/>
      <c r="B34" t="s">
        <v>767</v>
      </c>
      <c r="C34" t="s">
        <v>92</v>
      </c>
      <c r="D34" t="s">
        <v>92</v>
      </c>
      <c r="E34">
        <v>0.2</v>
      </c>
      <c r="F34" t="s">
        <v>357</v>
      </c>
      <c r="G34" t="s">
        <v>357</v>
      </c>
      <c r="H34" s="157">
        <v>0</v>
      </c>
      <c r="I34" s="157">
        <v>0</v>
      </c>
      <c r="J34" s="157">
        <v>0.4</v>
      </c>
      <c r="K34" s="157">
        <v>1</v>
      </c>
      <c r="L34" s="157">
        <v>0</v>
      </c>
      <c r="M34"/>
      <c r="N34" s="367" t="str">
        <f t="shared" si="6"/>
        <v/>
      </c>
      <c r="O34" s="367" t="str">
        <f t="shared" si="7"/>
        <v/>
      </c>
      <c r="P34" s="367">
        <f t="shared" si="8"/>
        <v>0.5</v>
      </c>
      <c r="Q34" s="367" t="str">
        <f t="shared" si="9"/>
        <v/>
      </c>
      <c r="R34" s="367" t="str">
        <f t="shared" si="10"/>
        <v/>
      </c>
      <c r="S34" s="157"/>
      <c r="T34"/>
      <c r="U34"/>
      <c r="V34"/>
      <c r="W34"/>
    </row>
    <row r="35" spans="1:23" x14ac:dyDescent="0.25">
      <c r="A35" s="17"/>
      <c r="B35" t="s">
        <v>745</v>
      </c>
      <c r="C35" t="s">
        <v>92</v>
      </c>
      <c r="D35" t="s">
        <v>92</v>
      </c>
      <c r="E35">
        <v>0.03</v>
      </c>
      <c r="F35" t="s">
        <v>357</v>
      </c>
      <c r="G35" t="s">
        <v>357</v>
      </c>
      <c r="H35" s="157">
        <v>0</v>
      </c>
      <c r="I35" s="157">
        <v>0</v>
      </c>
      <c r="J35" s="157">
        <v>0.3</v>
      </c>
      <c r="K35" s="157">
        <v>0.8</v>
      </c>
      <c r="L35" s="157">
        <v>1</v>
      </c>
      <c r="N35" s="370">
        <f>IFERROR(AVERAGEIF(N11:N34,"&gt;0"),"")</f>
        <v>0.6187252964426877</v>
      </c>
      <c r="O35" s="370">
        <f>IFERROR(AVERAGEIF(O11:O34,"&gt;0"),"")</f>
        <v>1.0108497873764306</v>
      </c>
      <c r="P35" s="370">
        <f>IFERROR(AVERAGEIF(P11:P34,"&gt;0"),"")</f>
        <v>0.82285233731152874</v>
      </c>
      <c r="Q35" s="370" t="str">
        <f>IFERROR(AVERAGEIF(Q11:Q34,"&gt;0"),"")</f>
        <v/>
      </c>
      <c r="R35" s="370" t="str">
        <f>IFERROR(AVERAGEIF(R11:R34,"&gt;0"),"")</f>
        <v/>
      </c>
      <c r="S35" s="157"/>
      <c r="T35" s="351"/>
      <c r="U35" s="351"/>
      <c r="V35" s="351"/>
      <c r="W35" s="351"/>
    </row>
    <row r="36" spans="1:23" x14ac:dyDescent="0.25">
      <c r="A36" s="17"/>
      <c r="B36" t="s">
        <v>743</v>
      </c>
      <c r="C36" t="s">
        <v>92</v>
      </c>
      <c r="D36" t="s">
        <v>92</v>
      </c>
      <c r="E36">
        <v>0.3</v>
      </c>
      <c r="F36" t="s">
        <v>357</v>
      </c>
      <c r="G36" t="s">
        <v>357</v>
      </c>
      <c r="H36" s="157">
        <v>0</v>
      </c>
      <c r="I36" s="157">
        <v>0</v>
      </c>
      <c r="J36" s="157">
        <v>1</v>
      </c>
      <c r="K36" s="157">
        <v>1</v>
      </c>
      <c r="L36" s="157">
        <v>1</v>
      </c>
      <c r="N36" s="367" t="str">
        <f t="shared" si="6"/>
        <v/>
      </c>
      <c r="O36" s="367" t="str">
        <f t="shared" ref="O36" si="11">IFERROR((D36/I36),"")</f>
        <v/>
      </c>
      <c r="P36" s="367">
        <f t="shared" ref="P36" si="12">IFERROR((E36/J36),"")</f>
        <v>0.3</v>
      </c>
      <c r="Q36" s="367" t="str">
        <f t="shared" ref="Q36" si="13">IFERROR((F36/K36),"")</f>
        <v/>
      </c>
      <c r="R36" s="367" t="str">
        <f t="shared" ref="R36" si="14">IFERROR((G36/L36),"")</f>
        <v/>
      </c>
      <c r="S36" s="157"/>
    </row>
    <row r="37" spans="1:23" x14ac:dyDescent="0.25">
      <c r="A37" s="17"/>
      <c r="B37" t="s">
        <v>729</v>
      </c>
      <c r="C37" t="s">
        <v>92</v>
      </c>
      <c r="D37" t="s">
        <v>92</v>
      </c>
      <c r="E37">
        <v>0.35</v>
      </c>
      <c r="F37" t="s">
        <v>357</v>
      </c>
      <c r="G37" t="s">
        <v>357</v>
      </c>
      <c r="H37" s="157">
        <v>0</v>
      </c>
      <c r="I37" s="157">
        <v>0</v>
      </c>
      <c r="J37" s="157">
        <v>1</v>
      </c>
      <c r="K37" s="157">
        <v>0</v>
      </c>
      <c r="L37" s="157">
        <v>0</v>
      </c>
      <c r="N37" s="367" t="str">
        <f t="shared" ref="N37:N56" si="15">IFERROR((C37/H37),"")</f>
        <v/>
      </c>
      <c r="O37" s="367" t="str">
        <f t="shared" ref="O37:O50" si="16">IFERROR((D37/I37),"")</f>
        <v/>
      </c>
      <c r="P37" s="367">
        <f t="shared" ref="P37:P50" si="17">IFERROR((E37/J37),"")</f>
        <v>0.35</v>
      </c>
      <c r="Q37" s="367" t="str">
        <f t="shared" ref="Q37:Q50" si="18">IFERROR((F37/K37),"")</f>
        <v/>
      </c>
      <c r="R37" s="367" t="str">
        <f t="shared" ref="R37:R50" si="19">IFERROR((G37/L37),"")</f>
        <v/>
      </c>
      <c r="S37" s="157"/>
    </row>
    <row r="38" spans="1:23" x14ac:dyDescent="0.25">
      <c r="A38" s="17"/>
      <c r="B38" t="s">
        <v>888</v>
      </c>
      <c r="C38" t="s">
        <v>92</v>
      </c>
      <c r="D38">
        <v>1</v>
      </c>
      <c r="E38">
        <v>1</v>
      </c>
      <c r="F38" t="s">
        <v>357</v>
      </c>
      <c r="G38" t="s">
        <v>357</v>
      </c>
      <c r="H38" s="157">
        <v>0</v>
      </c>
      <c r="I38" s="157">
        <v>1</v>
      </c>
      <c r="J38" s="157">
        <v>1</v>
      </c>
      <c r="K38" s="157">
        <v>1</v>
      </c>
      <c r="L38" s="157">
        <v>1</v>
      </c>
      <c r="N38" s="367" t="str">
        <f t="shared" si="15"/>
        <v/>
      </c>
      <c r="O38" s="367">
        <f t="shared" si="16"/>
        <v>1</v>
      </c>
      <c r="P38" s="367">
        <f t="shared" si="17"/>
        <v>1</v>
      </c>
      <c r="Q38" s="367" t="str">
        <f t="shared" si="18"/>
        <v/>
      </c>
      <c r="R38" s="367" t="str">
        <f t="shared" si="19"/>
        <v/>
      </c>
      <c r="S38" s="157"/>
    </row>
    <row r="39" spans="1:23" x14ac:dyDescent="0.25">
      <c r="A39" s="361" t="s">
        <v>546</v>
      </c>
      <c r="B39" s="361"/>
      <c r="C39" s="361"/>
      <c r="D39" s="361"/>
      <c r="E39" s="361"/>
      <c r="F39" s="361"/>
      <c r="G39" s="361"/>
      <c r="H39" s="362">
        <v>23</v>
      </c>
      <c r="I39" s="362">
        <v>22.7</v>
      </c>
      <c r="J39" s="362">
        <v>22.5</v>
      </c>
      <c r="K39" s="362">
        <v>22.3</v>
      </c>
      <c r="L39" s="362">
        <v>22</v>
      </c>
      <c r="N39" s="367">
        <f t="shared" si="15"/>
        <v>0</v>
      </c>
      <c r="O39" s="367">
        <f t="shared" si="16"/>
        <v>0</v>
      </c>
      <c r="P39" s="367">
        <f t="shared" si="17"/>
        <v>0</v>
      </c>
      <c r="Q39" s="367">
        <f t="shared" si="18"/>
        <v>0</v>
      </c>
      <c r="R39" s="367">
        <f t="shared" si="19"/>
        <v>0</v>
      </c>
      <c r="S39" s="157"/>
    </row>
    <row r="40" spans="1:23" ht="30" x14ac:dyDescent="0.25">
      <c r="A40" s="17" t="s">
        <v>94</v>
      </c>
      <c r="B40" t="s">
        <v>93</v>
      </c>
      <c r="C40">
        <v>2</v>
      </c>
      <c r="D40">
        <v>5</v>
      </c>
      <c r="E40">
        <v>1</v>
      </c>
      <c r="F40" t="s">
        <v>357</v>
      </c>
      <c r="G40" t="s">
        <v>357</v>
      </c>
      <c r="H40" s="157">
        <v>2</v>
      </c>
      <c r="I40" s="157">
        <v>5</v>
      </c>
      <c r="J40" s="157">
        <v>6</v>
      </c>
      <c r="K40" s="157">
        <v>5</v>
      </c>
      <c r="L40" s="157">
        <v>2</v>
      </c>
      <c r="N40" s="367">
        <f t="shared" si="15"/>
        <v>1</v>
      </c>
      <c r="O40" s="367">
        <f t="shared" si="16"/>
        <v>1</v>
      </c>
      <c r="P40" s="367">
        <f t="shared" si="17"/>
        <v>0.16666666666666666</v>
      </c>
      <c r="Q40" s="367" t="str">
        <f t="shared" si="18"/>
        <v/>
      </c>
      <c r="R40" s="367" t="str">
        <f t="shared" si="19"/>
        <v/>
      </c>
      <c r="S40" s="157"/>
    </row>
    <row r="41" spans="1:23" x14ac:dyDescent="0.25">
      <c r="A41" s="17"/>
      <c r="B41" t="s">
        <v>101</v>
      </c>
      <c r="C41">
        <v>4</v>
      </c>
      <c r="D41">
        <v>14</v>
      </c>
      <c r="E41">
        <v>2</v>
      </c>
      <c r="F41" t="s">
        <v>357</v>
      </c>
      <c r="G41" t="s">
        <v>357</v>
      </c>
      <c r="H41" s="157">
        <v>4</v>
      </c>
      <c r="I41" s="157">
        <v>14</v>
      </c>
      <c r="J41" s="157">
        <v>10</v>
      </c>
      <c r="K41" s="157">
        <v>13</v>
      </c>
      <c r="L41" s="157">
        <v>5</v>
      </c>
      <c r="N41" s="367">
        <f t="shared" si="15"/>
        <v>1</v>
      </c>
      <c r="O41" s="367">
        <f t="shared" si="16"/>
        <v>1</v>
      </c>
      <c r="P41" s="367">
        <f t="shared" si="17"/>
        <v>0.2</v>
      </c>
      <c r="Q41" s="367" t="str">
        <f t="shared" si="18"/>
        <v/>
      </c>
      <c r="R41" s="367" t="str">
        <f t="shared" si="19"/>
        <v/>
      </c>
      <c r="S41" s="157"/>
    </row>
    <row r="42" spans="1:23" x14ac:dyDescent="0.25">
      <c r="A42" s="17"/>
      <c r="B42" t="s">
        <v>107</v>
      </c>
      <c r="C42">
        <v>0.87</v>
      </c>
      <c r="D42">
        <v>0.91300000000000003</v>
      </c>
      <c r="E42">
        <v>0.95</v>
      </c>
      <c r="F42" t="s">
        <v>357</v>
      </c>
      <c r="G42" t="s">
        <v>357</v>
      </c>
      <c r="H42" s="157">
        <v>0.86</v>
      </c>
      <c r="I42" s="157">
        <v>0.86099999999999999</v>
      </c>
      <c r="J42" s="157">
        <v>0.86499999999999999</v>
      </c>
      <c r="K42" s="157">
        <v>0.86699999999999999</v>
      </c>
      <c r="L42" s="157">
        <v>0.87</v>
      </c>
      <c r="N42" s="367">
        <f t="shared" si="15"/>
        <v>1.0116279069767442</v>
      </c>
      <c r="O42" s="367">
        <f t="shared" si="16"/>
        <v>1.0603948896631823</v>
      </c>
      <c r="P42" s="367">
        <f t="shared" si="17"/>
        <v>1.0982658959537572</v>
      </c>
      <c r="Q42" s="367" t="str">
        <f t="shared" si="18"/>
        <v/>
      </c>
      <c r="R42" s="367" t="str">
        <f t="shared" si="19"/>
        <v/>
      </c>
      <c r="S42" s="157"/>
    </row>
    <row r="43" spans="1:23" x14ac:dyDescent="0.25">
      <c r="A43" s="17"/>
      <c r="B43" t="s">
        <v>111</v>
      </c>
      <c r="C43">
        <v>0</v>
      </c>
      <c r="D43">
        <v>2426</v>
      </c>
      <c r="E43">
        <v>865</v>
      </c>
      <c r="F43" t="s">
        <v>357</v>
      </c>
      <c r="G43" t="s">
        <v>357</v>
      </c>
      <c r="H43" s="157">
        <v>0</v>
      </c>
      <c r="I43" s="157">
        <v>2000</v>
      </c>
      <c r="J43" s="157">
        <v>4000</v>
      </c>
      <c r="K43" s="157">
        <v>4000</v>
      </c>
      <c r="L43" s="157">
        <v>2000</v>
      </c>
      <c r="N43" s="367" t="str">
        <f t="shared" si="15"/>
        <v/>
      </c>
      <c r="O43" s="367">
        <f t="shared" si="16"/>
        <v>1.2130000000000001</v>
      </c>
      <c r="P43" s="367">
        <f t="shared" si="17"/>
        <v>0.21625</v>
      </c>
      <c r="Q43" s="367" t="str">
        <f t="shared" si="18"/>
        <v/>
      </c>
      <c r="R43" s="367" t="str">
        <f t="shared" si="19"/>
        <v/>
      </c>
      <c r="S43" s="157"/>
    </row>
    <row r="44" spans="1:23" x14ac:dyDescent="0.25">
      <c r="A44" s="17"/>
      <c r="B44" t="s">
        <v>112</v>
      </c>
      <c r="C44">
        <v>1</v>
      </c>
      <c r="D44">
        <v>1</v>
      </c>
      <c r="E44">
        <v>0</v>
      </c>
      <c r="F44" t="s">
        <v>357</v>
      </c>
      <c r="G44" t="s">
        <v>357</v>
      </c>
      <c r="H44" s="157">
        <v>1</v>
      </c>
      <c r="I44" s="157">
        <v>1</v>
      </c>
      <c r="J44" s="157">
        <v>2</v>
      </c>
      <c r="K44" s="157">
        <v>1</v>
      </c>
      <c r="L44" s="157">
        <v>0</v>
      </c>
      <c r="N44" s="367">
        <f t="shared" si="15"/>
        <v>1</v>
      </c>
      <c r="O44" s="367">
        <f t="shared" si="16"/>
        <v>1</v>
      </c>
      <c r="P44" s="367">
        <f t="shared" si="17"/>
        <v>0</v>
      </c>
      <c r="Q44" s="367" t="str">
        <f t="shared" si="18"/>
        <v/>
      </c>
      <c r="R44" s="367" t="str">
        <f t="shared" si="19"/>
        <v/>
      </c>
      <c r="S44" s="157"/>
    </row>
    <row r="45" spans="1:23" x14ac:dyDescent="0.25">
      <c r="A45" s="17"/>
      <c r="B45" t="s">
        <v>335</v>
      </c>
      <c r="C45" t="s">
        <v>92</v>
      </c>
      <c r="D45">
        <v>0.3</v>
      </c>
      <c r="E45">
        <v>0.4</v>
      </c>
      <c r="F45" t="s">
        <v>357</v>
      </c>
      <c r="G45" t="s">
        <v>357</v>
      </c>
      <c r="H45" s="157">
        <v>0</v>
      </c>
      <c r="I45" s="157">
        <v>0.3</v>
      </c>
      <c r="J45" s="157">
        <v>0.6</v>
      </c>
      <c r="K45" s="157">
        <v>1</v>
      </c>
      <c r="L45" s="157">
        <v>0</v>
      </c>
      <c r="N45" s="367" t="str">
        <f t="shared" si="15"/>
        <v/>
      </c>
      <c r="O45" s="367">
        <f t="shared" si="16"/>
        <v>1</v>
      </c>
      <c r="P45" s="367">
        <f t="shared" si="17"/>
        <v>0.66666666666666674</v>
      </c>
      <c r="Q45" s="367" t="str">
        <f t="shared" si="18"/>
        <v/>
      </c>
      <c r="R45" s="367" t="str">
        <f t="shared" si="19"/>
        <v/>
      </c>
      <c r="S45" s="157"/>
    </row>
    <row r="46" spans="1:23" x14ac:dyDescent="0.25">
      <c r="A46" s="17"/>
      <c r="B46" t="s">
        <v>475</v>
      </c>
      <c r="C46" t="s">
        <v>92</v>
      </c>
      <c r="D46">
        <v>7</v>
      </c>
      <c r="E46">
        <v>1</v>
      </c>
      <c r="F46" t="s">
        <v>357</v>
      </c>
      <c r="G46" t="s">
        <v>357</v>
      </c>
      <c r="H46" s="157">
        <v>0</v>
      </c>
      <c r="I46" s="157">
        <v>2</v>
      </c>
      <c r="J46" s="157">
        <v>2</v>
      </c>
      <c r="K46" s="157">
        <v>2</v>
      </c>
      <c r="L46" s="157">
        <v>2</v>
      </c>
      <c r="N46" s="367" t="str">
        <f t="shared" si="15"/>
        <v/>
      </c>
      <c r="O46" s="367">
        <f t="shared" si="16"/>
        <v>3.5</v>
      </c>
      <c r="P46" s="367">
        <f t="shared" si="17"/>
        <v>0.5</v>
      </c>
      <c r="Q46" s="367" t="str">
        <f t="shared" si="18"/>
        <v/>
      </c>
      <c r="R46" s="367" t="str">
        <f t="shared" si="19"/>
        <v/>
      </c>
      <c r="S46" s="157"/>
    </row>
    <row r="47" spans="1:23" x14ac:dyDescent="0.25">
      <c r="A47" s="17"/>
      <c r="B47" t="s">
        <v>359</v>
      </c>
      <c r="C47" t="s">
        <v>357</v>
      </c>
      <c r="D47" t="s">
        <v>357</v>
      </c>
      <c r="E47" t="s">
        <v>357</v>
      </c>
      <c r="F47" t="s">
        <v>357</v>
      </c>
      <c r="G47" t="s">
        <v>357</v>
      </c>
      <c r="H47" s="157">
        <v>0</v>
      </c>
      <c r="I47" s="157">
        <v>0</v>
      </c>
      <c r="J47" s="157">
        <v>0</v>
      </c>
      <c r="K47" s="157">
        <v>1</v>
      </c>
      <c r="L47" s="157">
        <v>0</v>
      </c>
      <c r="N47" s="367" t="str">
        <f t="shared" si="15"/>
        <v/>
      </c>
      <c r="O47" s="367" t="str">
        <f t="shared" si="16"/>
        <v/>
      </c>
      <c r="P47" s="367" t="str">
        <f t="shared" si="17"/>
        <v/>
      </c>
      <c r="Q47" s="367" t="str">
        <f t="shared" si="18"/>
        <v/>
      </c>
      <c r="R47" s="367" t="str">
        <f t="shared" si="19"/>
        <v/>
      </c>
      <c r="S47" s="157"/>
    </row>
    <row r="48" spans="1:23" x14ac:dyDescent="0.25">
      <c r="A48" s="17"/>
      <c r="B48" t="s">
        <v>355</v>
      </c>
      <c r="C48">
        <v>0.89</v>
      </c>
      <c r="D48">
        <v>0.87270000000000003</v>
      </c>
      <c r="E48">
        <v>0.86</v>
      </c>
      <c r="F48" t="s">
        <v>357</v>
      </c>
      <c r="G48" t="s">
        <v>357</v>
      </c>
      <c r="H48" s="157">
        <v>0.82</v>
      </c>
      <c r="I48" s="157">
        <v>0.82</v>
      </c>
      <c r="J48" s="157">
        <v>0.82</v>
      </c>
      <c r="K48" s="157">
        <v>0.82</v>
      </c>
      <c r="L48" s="157">
        <v>0.82</v>
      </c>
      <c r="N48" s="367">
        <f t="shared" si="15"/>
        <v>1.0853658536585367</v>
      </c>
      <c r="O48" s="367">
        <f t="shared" si="16"/>
        <v>1.064268292682927</v>
      </c>
      <c r="P48" s="367">
        <f t="shared" si="17"/>
        <v>1.0487804878048781</v>
      </c>
      <c r="Q48" s="367" t="str">
        <f t="shared" si="18"/>
        <v/>
      </c>
      <c r="R48" s="367" t="str">
        <f t="shared" si="19"/>
        <v/>
      </c>
      <c r="S48" s="157"/>
    </row>
    <row r="49" spans="1:23" x14ac:dyDescent="0.25">
      <c r="A49" s="17"/>
      <c r="B49" t="s">
        <v>411</v>
      </c>
      <c r="C49" t="s">
        <v>92</v>
      </c>
      <c r="D49">
        <v>9</v>
      </c>
      <c r="E49">
        <v>7</v>
      </c>
      <c r="F49" t="s">
        <v>357</v>
      </c>
      <c r="G49" t="s">
        <v>357</v>
      </c>
      <c r="H49" s="157">
        <v>0</v>
      </c>
      <c r="I49" s="157">
        <v>8</v>
      </c>
      <c r="J49" s="157">
        <v>8</v>
      </c>
      <c r="K49" s="157">
        <v>8</v>
      </c>
      <c r="L49" s="157">
        <v>8</v>
      </c>
      <c r="N49" s="367" t="str">
        <f t="shared" si="15"/>
        <v/>
      </c>
      <c r="O49" s="367">
        <f t="shared" si="16"/>
        <v>1.125</v>
      </c>
      <c r="P49" s="367">
        <f t="shared" si="17"/>
        <v>0.875</v>
      </c>
      <c r="Q49" s="367" t="str">
        <f t="shared" si="18"/>
        <v/>
      </c>
      <c r="R49" s="367" t="str">
        <f t="shared" si="19"/>
        <v/>
      </c>
      <c r="S49" s="157"/>
    </row>
    <row r="50" spans="1:23" s="351" customFormat="1" x14ac:dyDescent="0.25">
      <c r="A50" s="17"/>
      <c r="B50" t="s">
        <v>485</v>
      </c>
      <c r="C50" t="s">
        <v>92</v>
      </c>
      <c r="D50">
        <v>1</v>
      </c>
      <c r="E50">
        <v>0.5</v>
      </c>
      <c r="F50" t="s">
        <v>357</v>
      </c>
      <c r="G50" t="s">
        <v>357</v>
      </c>
      <c r="H50" s="157">
        <v>0</v>
      </c>
      <c r="I50" s="157">
        <v>1</v>
      </c>
      <c r="J50" s="157">
        <v>1</v>
      </c>
      <c r="K50" s="157">
        <v>1</v>
      </c>
      <c r="L50" s="157">
        <v>1</v>
      </c>
      <c r="M50"/>
      <c r="N50" s="367" t="str">
        <f t="shared" si="15"/>
        <v/>
      </c>
      <c r="O50" s="367">
        <f t="shared" si="16"/>
        <v>1</v>
      </c>
      <c r="P50" s="367">
        <f t="shared" si="17"/>
        <v>0.5</v>
      </c>
      <c r="Q50" s="367" t="str">
        <f t="shared" si="18"/>
        <v/>
      </c>
      <c r="R50" s="367" t="str">
        <f t="shared" si="19"/>
        <v/>
      </c>
      <c r="S50" s="157"/>
      <c r="T50"/>
      <c r="U50"/>
      <c r="V50"/>
      <c r="W50"/>
    </row>
    <row r="51" spans="1:23" x14ac:dyDescent="0.25">
      <c r="A51" s="17"/>
      <c r="B51" t="s">
        <v>314</v>
      </c>
      <c r="C51" t="s">
        <v>92</v>
      </c>
      <c r="D51">
        <v>1</v>
      </c>
      <c r="E51">
        <v>0.25</v>
      </c>
      <c r="F51" t="s">
        <v>357</v>
      </c>
      <c r="G51" t="s">
        <v>357</v>
      </c>
      <c r="H51" s="157">
        <v>0</v>
      </c>
      <c r="I51" s="157">
        <v>1</v>
      </c>
      <c r="J51" s="157">
        <v>1</v>
      </c>
      <c r="K51" s="157">
        <v>1</v>
      </c>
      <c r="L51" s="157">
        <v>1</v>
      </c>
      <c r="N51" s="370">
        <f>IFERROR(AVERAGEIF(N36:N50,"&gt;0"),"")</f>
        <v>1.019398752127056</v>
      </c>
      <c r="O51" s="370">
        <f>IFERROR(AVERAGEIF(O36:O50,"&gt;0"),"")</f>
        <v>1.2693330165769192</v>
      </c>
      <c r="P51" s="370">
        <f>IFERROR(AVERAGEIF(P36:P50,"&gt;0"),"")</f>
        <v>0.57680247642433069</v>
      </c>
      <c r="Q51" s="370" t="str">
        <f>IFERROR(AVERAGEIF(Q36:Q50,"&gt;0"),"")</f>
        <v/>
      </c>
      <c r="R51" s="370" t="str">
        <f>IFERROR(AVERAGEIF(R36:R50,"&gt;0"),"")</f>
        <v/>
      </c>
      <c r="S51" s="157"/>
      <c r="T51" s="351"/>
      <c r="U51" s="351"/>
      <c r="V51" s="351"/>
      <c r="W51" s="351"/>
    </row>
    <row r="52" spans="1:23" x14ac:dyDescent="0.25">
      <c r="A52" s="17"/>
      <c r="B52" t="s">
        <v>770</v>
      </c>
      <c r="C52" t="s">
        <v>92</v>
      </c>
      <c r="D52" t="s">
        <v>92</v>
      </c>
      <c r="E52">
        <v>0</v>
      </c>
      <c r="F52" t="s">
        <v>357</v>
      </c>
      <c r="G52" t="s">
        <v>357</v>
      </c>
      <c r="H52" s="157">
        <v>0</v>
      </c>
      <c r="I52" s="157">
        <v>0</v>
      </c>
      <c r="J52" s="157">
        <v>1</v>
      </c>
      <c r="K52" s="157">
        <v>1</v>
      </c>
      <c r="L52" s="157">
        <v>0</v>
      </c>
      <c r="N52" s="367" t="str">
        <f t="shared" si="15"/>
        <v/>
      </c>
      <c r="O52" s="367" t="str">
        <f t="shared" ref="O52:O56" si="20">IFERROR((D52/I52),"")</f>
        <v/>
      </c>
      <c r="P52" s="367">
        <f t="shared" ref="P52:P56" si="21">IFERROR((E52/J52),"")</f>
        <v>0</v>
      </c>
      <c r="Q52" s="367" t="str">
        <f t="shared" ref="Q52:Q56" si="22">IFERROR((F52/K52),"")</f>
        <v/>
      </c>
      <c r="R52" s="367" t="str">
        <f t="shared" ref="R52:R56" si="23">IFERROR((G52/L52),"")</f>
        <v/>
      </c>
      <c r="S52" s="157"/>
    </row>
    <row r="53" spans="1:23" x14ac:dyDescent="0.25">
      <c r="A53" s="17"/>
      <c r="B53" t="s">
        <v>748</v>
      </c>
      <c r="C53" t="s">
        <v>92</v>
      </c>
      <c r="D53">
        <v>0.25</v>
      </c>
      <c r="E53">
        <v>0.25</v>
      </c>
      <c r="F53" t="s">
        <v>357</v>
      </c>
      <c r="G53" t="s">
        <v>357</v>
      </c>
      <c r="H53" s="157">
        <v>0</v>
      </c>
      <c r="I53" s="157">
        <v>0.25</v>
      </c>
      <c r="J53" s="157">
        <v>0.75</v>
      </c>
      <c r="K53" s="157">
        <v>0.9</v>
      </c>
      <c r="L53" s="157">
        <v>1</v>
      </c>
      <c r="N53" s="367" t="str">
        <f t="shared" si="15"/>
        <v/>
      </c>
      <c r="O53" s="367">
        <f t="shared" si="20"/>
        <v>1</v>
      </c>
      <c r="P53" s="367">
        <f t="shared" si="21"/>
        <v>0.33333333333333331</v>
      </c>
      <c r="Q53" s="367" t="str">
        <f t="shared" si="22"/>
        <v/>
      </c>
      <c r="R53" s="367" t="str">
        <f t="shared" si="23"/>
        <v/>
      </c>
      <c r="S53" s="157"/>
    </row>
    <row r="54" spans="1:23" x14ac:dyDescent="0.25">
      <c r="A54" s="17"/>
      <c r="B54" t="s">
        <v>313</v>
      </c>
      <c r="C54" t="s">
        <v>92</v>
      </c>
      <c r="D54">
        <v>1</v>
      </c>
      <c r="E54">
        <v>1</v>
      </c>
      <c r="F54" t="s">
        <v>357</v>
      </c>
      <c r="G54" t="s">
        <v>357</v>
      </c>
      <c r="H54" s="157">
        <v>0</v>
      </c>
      <c r="I54" s="157">
        <v>1</v>
      </c>
      <c r="J54" s="157">
        <v>1</v>
      </c>
      <c r="K54" s="157">
        <v>1</v>
      </c>
      <c r="L54" s="157">
        <v>1</v>
      </c>
      <c r="N54" s="367" t="str">
        <f t="shared" si="15"/>
        <v/>
      </c>
      <c r="O54" s="367">
        <f t="shared" si="20"/>
        <v>1</v>
      </c>
      <c r="P54" s="367">
        <f t="shared" si="21"/>
        <v>1</v>
      </c>
      <c r="Q54" s="367" t="str">
        <f t="shared" si="22"/>
        <v/>
      </c>
      <c r="R54" s="367" t="str">
        <f t="shared" si="23"/>
        <v/>
      </c>
      <c r="S54" s="157"/>
    </row>
    <row r="55" spans="1:23" x14ac:dyDescent="0.25">
      <c r="A55" s="17"/>
      <c r="B55" t="s">
        <v>758</v>
      </c>
      <c r="C55" t="s">
        <v>357</v>
      </c>
      <c r="D55" t="s">
        <v>357</v>
      </c>
      <c r="E55">
        <v>0</v>
      </c>
      <c r="F55" t="s">
        <v>357</v>
      </c>
      <c r="G55" t="s">
        <v>357</v>
      </c>
      <c r="H55" s="157">
        <v>0</v>
      </c>
      <c r="I55" s="157">
        <v>0</v>
      </c>
      <c r="J55" s="157">
        <v>0</v>
      </c>
      <c r="K55" s="157">
        <v>0</v>
      </c>
      <c r="L55" s="157">
        <v>0</v>
      </c>
      <c r="N55" s="367" t="str">
        <f t="shared" si="15"/>
        <v/>
      </c>
      <c r="O55" s="367" t="str">
        <f t="shared" si="20"/>
        <v/>
      </c>
      <c r="P55" s="367" t="str">
        <f t="shared" si="21"/>
        <v/>
      </c>
      <c r="Q55" s="367" t="str">
        <f t="shared" si="22"/>
        <v/>
      </c>
      <c r="R55" s="367" t="str">
        <f t="shared" si="23"/>
        <v/>
      </c>
      <c r="S55" s="157"/>
    </row>
    <row r="56" spans="1:23" x14ac:dyDescent="0.25">
      <c r="A56" s="361" t="s">
        <v>547</v>
      </c>
      <c r="B56" s="361"/>
      <c r="C56" s="361"/>
      <c r="D56" s="361"/>
      <c r="E56" s="361"/>
      <c r="F56" s="361"/>
      <c r="G56" s="361"/>
      <c r="H56" s="362">
        <v>4</v>
      </c>
      <c r="I56" s="362">
        <v>2000</v>
      </c>
      <c r="J56" s="362">
        <v>4000</v>
      </c>
      <c r="K56" s="362">
        <v>4000</v>
      </c>
      <c r="L56" s="362">
        <v>2000</v>
      </c>
      <c r="N56" s="367">
        <f t="shared" si="15"/>
        <v>0</v>
      </c>
      <c r="O56" s="367">
        <f t="shared" si="20"/>
        <v>0</v>
      </c>
      <c r="P56" s="367">
        <f t="shared" si="21"/>
        <v>0</v>
      </c>
      <c r="Q56" s="367">
        <f t="shared" si="22"/>
        <v>0</v>
      </c>
      <c r="R56" s="367">
        <f t="shared" si="23"/>
        <v>0</v>
      </c>
      <c r="S56" s="157"/>
    </row>
    <row r="57" spans="1:23" ht="30" x14ac:dyDescent="0.25">
      <c r="A57" s="17" t="s">
        <v>106</v>
      </c>
      <c r="B57" t="s">
        <v>105</v>
      </c>
      <c r="C57">
        <v>402</v>
      </c>
      <c r="D57">
        <v>663</v>
      </c>
      <c r="E57">
        <v>385</v>
      </c>
      <c r="F57" t="s">
        <v>357</v>
      </c>
      <c r="G57" t="s">
        <v>357</v>
      </c>
      <c r="H57" s="157">
        <v>400</v>
      </c>
      <c r="I57" s="157">
        <v>600</v>
      </c>
      <c r="J57" s="157">
        <v>800</v>
      </c>
      <c r="K57" s="157">
        <v>800</v>
      </c>
      <c r="L57" s="157">
        <v>400</v>
      </c>
      <c r="N57" s="370" t="str">
        <f>IFERROR(AVERAGEIF(N52:N56,"&gt;0"),"")</f>
        <v/>
      </c>
      <c r="O57" s="370">
        <f>IFERROR(AVERAGEIF(O52:O56,"&gt;0"),"")</f>
        <v>1</v>
      </c>
      <c r="P57" s="370">
        <f>IFERROR(AVERAGEIF(P52:P56,"&gt;0"),"")</f>
        <v>0.66666666666666663</v>
      </c>
      <c r="Q57" s="370" t="str">
        <f>IFERROR(AVERAGEIF(Q52:Q56,"&gt;0"),"")</f>
        <v/>
      </c>
      <c r="R57" s="370" t="str">
        <f>IFERROR(AVERAGEIF(R52:R56,"&gt;0"),"")</f>
        <v/>
      </c>
      <c r="S57" s="157"/>
    </row>
    <row r="58" spans="1:23" x14ac:dyDescent="0.25">
      <c r="A58" s="17"/>
      <c r="B58" t="s">
        <v>108</v>
      </c>
      <c r="C58">
        <v>0</v>
      </c>
      <c r="D58">
        <v>2</v>
      </c>
      <c r="E58">
        <v>1</v>
      </c>
      <c r="F58" t="s">
        <v>357</v>
      </c>
      <c r="G58" t="s">
        <v>357</v>
      </c>
      <c r="H58" s="157">
        <v>0</v>
      </c>
      <c r="I58" s="157">
        <v>2</v>
      </c>
      <c r="J58" s="157">
        <v>2</v>
      </c>
      <c r="K58" s="157">
        <v>2</v>
      </c>
      <c r="L58" s="157">
        <v>2</v>
      </c>
      <c r="O58"/>
      <c r="P58"/>
      <c r="Q58"/>
      <c r="R58"/>
      <c r="S58" s="157"/>
    </row>
    <row r="59" spans="1:23" x14ac:dyDescent="0.25">
      <c r="A59" s="17"/>
      <c r="B59" t="s">
        <v>342</v>
      </c>
      <c r="C59" t="s">
        <v>92</v>
      </c>
      <c r="D59">
        <v>1</v>
      </c>
      <c r="E59">
        <v>0.25</v>
      </c>
      <c r="F59" t="s">
        <v>357</v>
      </c>
      <c r="G59" t="s">
        <v>357</v>
      </c>
      <c r="H59" s="157">
        <v>0</v>
      </c>
      <c r="I59" s="157">
        <v>1</v>
      </c>
      <c r="J59" s="157">
        <v>1</v>
      </c>
      <c r="K59" s="157">
        <v>1</v>
      </c>
      <c r="L59" s="157">
        <v>1</v>
      </c>
      <c r="O59"/>
      <c r="P59"/>
      <c r="Q59"/>
      <c r="R59"/>
      <c r="S59" s="157"/>
    </row>
    <row r="60" spans="1:23" x14ac:dyDescent="0.25">
      <c r="A60" s="17"/>
      <c r="B60" t="s">
        <v>486</v>
      </c>
      <c r="C60" s="449">
        <v>0.9</v>
      </c>
      <c r="D60">
        <v>0.89</v>
      </c>
      <c r="E60">
        <v>0.89</v>
      </c>
      <c r="F60" t="s">
        <v>357</v>
      </c>
      <c r="G60" t="s">
        <v>357</v>
      </c>
      <c r="H60" s="157">
        <v>0.82</v>
      </c>
      <c r="I60" s="157">
        <v>0.82</v>
      </c>
      <c r="J60" s="157">
        <v>0.82</v>
      </c>
      <c r="K60" s="157">
        <v>0.82</v>
      </c>
      <c r="L60" s="157">
        <v>0.82</v>
      </c>
      <c r="O60" s="157"/>
      <c r="P60" s="157"/>
      <c r="Q60" s="157"/>
      <c r="R60" s="157"/>
      <c r="S60" s="157"/>
    </row>
    <row r="61" spans="1:23" x14ac:dyDescent="0.25">
      <c r="A61" s="17"/>
      <c r="B61" t="s">
        <v>865</v>
      </c>
      <c r="C61" t="s">
        <v>92</v>
      </c>
      <c r="D61">
        <v>1</v>
      </c>
      <c r="E61" t="s">
        <v>581</v>
      </c>
      <c r="F61" t="s">
        <v>357</v>
      </c>
      <c r="G61" t="s">
        <v>357</v>
      </c>
      <c r="H61" s="157">
        <v>0</v>
      </c>
      <c r="I61" s="157">
        <v>1</v>
      </c>
      <c r="J61" s="157">
        <v>0</v>
      </c>
      <c r="K61" s="157">
        <v>0</v>
      </c>
      <c r="L61" s="157">
        <v>0</v>
      </c>
      <c r="O61" s="157"/>
      <c r="P61" s="157"/>
      <c r="Q61" s="157"/>
      <c r="R61" s="157"/>
      <c r="S61" s="157"/>
    </row>
    <row r="62" spans="1:23" x14ac:dyDescent="0.25">
      <c r="A62" s="363" t="s">
        <v>548</v>
      </c>
      <c r="B62" s="363"/>
      <c r="C62" s="363"/>
      <c r="D62" s="363"/>
      <c r="E62" s="363"/>
      <c r="F62" s="363"/>
      <c r="G62" s="363"/>
      <c r="H62" s="364">
        <v>400</v>
      </c>
      <c r="I62" s="364">
        <v>600</v>
      </c>
      <c r="J62" s="364">
        <v>800</v>
      </c>
      <c r="K62" s="364">
        <v>800</v>
      </c>
      <c r="L62" s="364">
        <v>400</v>
      </c>
      <c r="O62" s="157"/>
      <c r="P62" s="157"/>
      <c r="Q62" s="157"/>
      <c r="R62" s="157"/>
      <c r="S62" s="157"/>
    </row>
    <row r="63" spans="1:23" x14ac:dyDescent="0.25">
      <c r="A63" t="s">
        <v>357</v>
      </c>
      <c r="B63" t="s">
        <v>357</v>
      </c>
      <c r="C63" t="s">
        <v>357</v>
      </c>
      <c r="D63" t="s">
        <v>357</v>
      </c>
      <c r="E63" t="s">
        <v>357</v>
      </c>
      <c r="F63" t="s">
        <v>357</v>
      </c>
      <c r="G63" t="s">
        <v>357</v>
      </c>
      <c r="H63" s="157">
        <v>0</v>
      </c>
      <c r="I63" s="157">
        <v>0</v>
      </c>
      <c r="J63" s="157">
        <v>0</v>
      </c>
      <c r="K63" s="157">
        <v>0</v>
      </c>
      <c r="L63" s="157">
        <v>0</v>
      </c>
      <c r="O63"/>
      <c r="P63"/>
      <c r="Q63"/>
      <c r="R63"/>
      <c r="S63"/>
    </row>
    <row r="64" spans="1:23" x14ac:dyDescent="0.25">
      <c r="A64" t="s">
        <v>549</v>
      </c>
      <c r="B64"/>
      <c r="H64" s="157">
        <v>0</v>
      </c>
      <c r="I64" s="157">
        <v>0</v>
      </c>
      <c r="J64" s="157">
        <v>0</v>
      </c>
      <c r="K64" s="157">
        <v>0</v>
      </c>
      <c r="L64" s="157">
        <v>0</v>
      </c>
      <c r="O64"/>
      <c r="P64"/>
      <c r="Q64"/>
      <c r="R64"/>
      <c r="S64"/>
    </row>
    <row r="65" spans="2:19" x14ac:dyDescent="0.25">
      <c r="L65"/>
      <c r="O65"/>
      <c r="P65"/>
      <c r="Q65"/>
      <c r="R65"/>
      <c r="S65"/>
    </row>
    <row r="66" spans="2:19" x14ac:dyDescent="0.25">
      <c r="L66"/>
      <c r="O66"/>
      <c r="P66"/>
      <c r="Q66"/>
      <c r="R66"/>
      <c r="S66"/>
    </row>
    <row r="67" spans="2:19" x14ac:dyDescent="0.25">
      <c r="L67"/>
      <c r="O67"/>
      <c r="P67"/>
      <c r="Q67"/>
      <c r="R67"/>
      <c r="S67"/>
    </row>
    <row r="68" spans="2:19" x14ac:dyDescent="0.25">
      <c r="L68"/>
      <c r="O68"/>
      <c r="P68"/>
      <c r="Q68"/>
      <c r="R68"/>
      <c r="S68"/>
    </row>
    <row r="69" spans="2:19" x14ac:dyDescent="0.25">
      <c r="L69"/>
      <c r="O69"/>
      <c r="P69"/>
      <c r="Q69"/>
      <c r="R69"/>
      <c r="S69"/>
    </row>
    <row r="70" spans="2:19" x14ac:dyDescent="0.25">
      <c r="L70"/>
      <c r="O70"/>
      <c r="P70"/>
      <c r="Q70"/>
      <c r="R70"/>
      <c r="S70"/>
    </row>
    <row r="71" spans="2:19" x14ac:dyDescent="0.25">
      <c r="L71"/>
      <c r="O71"/>
      <c r="P71"/>
      <c r="Q71"/>
      <c r="R71"/>
      <c r="S71"/>
    </row>
    <row r="72" spans="2:19" x14ac:dyDescent="0.25">
      <c r="B72" s="372" t="s">
        <v>550</v>
      </c>
      <c r="C72" s="185">
        <v>0.12</v>
      </c>
      <c r="D72" s="185">
        <v>0.26</v>
      </c>
      <c r="E72" s="185">
        <v>0.26</v>
      </c>
      <c r="F72" s="185">
        <v>0.26</v>
      </c>
      <c r="G72" s="185">
        <v>0.1</v>
      </c>
      <c r="L72"/>
      <c r="O72"/>
      <c r="P72"/>
      <c r="Q72"/>
      <c r="R72"/>
      <c r="S72"/>
    </row>
    <row r="73" spans="2:19" x14ac:dyDescent="0.25">
      <c r="L73"/>
      <c r="O73"/>
      <c r="P73"/>
      <c r="Q73"/>
      <c r="R73"/>
      <c r="S73"/>
    </row>
    <row r="74" spans="2:19" x14ac:dyDescent="0.25">
      <c r="D74" t="s">
        <v>551</v>
      </c>
      <c r="L74"/>
      <c r="O74"/>
      <c r="P74"/>
      <c r="Q74"/>
      <c r="R74"/>
      <c r="S74"/>
    </row>
    <row r="75" spans="2:19" ht="26.25" x14ac:dyDescent="0.25">
      <c r="B75" s="371" t="s">
        <v>139</v>
      </c>
      <c r="C75" s="358">
        <v>2016</v>
      </c>
      <c r="D75" s="358">
        <v>2017</v>
      </c>
      <c r="E75" s="358">
        <v>2018</v>
      </c>
      <c r="F75" s="358">
        <v>2019</v>
      </c>
      <c r="G75" s="358">
        <v>2020</v>
      </c>
      <c r="H75" s="374" t="s">
        <v>560</v>
      </c>
      <c r="I75" s="375" t="s">
        <v>561</v>
      </c>
      <c r="L75"/>
      <c r="O75"/>
      <c r="P75"/>
      <c r="Q75"/>
      <c r="R75"/>
      <c r="S75"/>
    </row>
    <row r="76" spans="2:19" x14ac:dyDescent="0.25">
      <c r="B76" s="373" t="s">
        <v>545</v>
      </c>
      <c r="C76" s="185">
        <f>IFERROR(N10*C$72,"")</f>
        <v>3.7999999999999999E-2</v>
      </c>
      <c r="D76" s="185">
        <f>IFERROR(O10*D$72,"")</f>
        <v>0.28268627450980388</v>
      </c>
      <c r="E76" s="185">
        <f>IFERROR(P10*E$72,"")</f>
        <v>0.24080952380952381</v>
      </c>
      <c r="F76" s="185" t="str">
        <f>IFERROR(Q10*F$72,"")</f>
        <v/>
      </c>
      <c r="G76" s="185" t="str">
        <f>IFERROR(R10*G$72,"")</f>
        <v/>
      </c>
      <c r="H76" s="332">
        <f>SUM(C76:G76)</f>
        <v>0.56149579831932761</v>
      </c>
      <c r="I76" s="1013">
        <f>AVERAGE(H76:H79)</f>
        <v>0.53704044952005614</v>
      </c>
      <c r="L76"/>
      <c r="O76"/>
      <c r="P76"/>
      <c r="Q76"/>
      <c r="R76"/>
      <c r="S76"/>
    </row>
    <row r="77" spans="2:19" x14ac:dyDescent="0.25">
      <c r="B77" s="373" t="s">
        <v>546</v>
      </c>
      <c r="C77" s="185">
        <f>IFERROR(N35*C$72,"")</f>
        <v>7.4247035573122525E-2</v>
      </c>
      <c r="D77" s="185">
        <f>IFERROR(O35*D$72,"")</f>
        <v>0.26282094471787198</v>
      </c>
      <c r="E77" s="185">
        <f>IFERROR(P35*E$72,"")</f>
        <v>0.21394160770099749</v>
      </c>
      <c r="F77" s="185" t="str">
        <f>IFERROR(Q35*F$72,"")</f>
        <v/>
      </c>
      <c r="G77" s="185" t="str">
        <f>IFERROR(R35*G$72,"")</f>
        <v/>
      </c>
      <c r="H77" s="332">
        <f>SUM(C77:G77)</f>
        <v>0.55100958799199196</v>
      </c>
      <c r="I77" s="1014"/>
      <c r="L77"/>
      <c r="O77"/>
      <c r="P77"/>
      <c r="Q77"/>
      <c r="R77"/>
      <c r="S77"/>
    </row>
    <row r="78" spans="2:19" x14ac:dyDescent="0.25">
      <c r="B78" s="373" t="s">
        <v>547</v>
      </c>
      <c r="C78" s="185">
        <f>IFERROR(N51*C$72,"")</f>
        <v>0.12232785025524671</v>
      </c>
      <c r="D78" s="185">
        <f>IFERROR(O51*D$72,"")</f>
        <v>0.33002658430999898</v>
      </c>
      <c r="E78" s="185">
        <f>IFERROR(P51*E$72,"")</f>
        <v>0.14996864387032599</v>
      </c>
      <c r="F78" s="185" t="str">
        <f>IFERROR(Q51*F$72,"")</f>
        <v/>
      </c>
      <c r="G78" s="185" t="str">
        <f>IFERROR(R51*G$72,"")</f>
        <v/>
      </c>
      <c r="H78" s="332">
        <f>SUM(C78:G78)</f>
        <v>0.60232307843557176</v>
      </c>
      <c r="I78" s="1014"/>
      <c r="L78"/>
      <c r="O78"/>
      <c r="P78"/>
      <c r="Q78"/>
      <c r="R78"/>
      <c r="S78"/>
    </row>
    <row r="79" spans="2:19" x14ac:dyDescent="0.25">
      <c r="B79" s="373" t="s">
        <v>548</v>
      </c>
      <c r="C79" s="185" t="str">
        <f>IFERROR(N57*C$72,"")</f>
        <v/>
      </c>
      <c r="D79" s="185">
        <f>IFERROR(O57*D$72,"")</f>
        <v>0.26</v>
      </c>
      <c r="E79" s="185">
        <f>IFERROR(P57*E$72,"")</f>
        <v>0.17333333333333334</v>
      </c>
      <c r="F79" s="185" t="str">
        <f>IFERROR(Q57*F$72,"")</f>
        <v/>
      </c>
      <c r="G79" s="185" t="str">
        <f>IFERROR(R57*G$72,"")</f>
        <v/>
      </c>
      <c r="H79" s="332">
        <f>SUM(C79:G79)</f>
        <v>0.43333333333333335</v>
      </c>
      <c r="I79" s="1014"/>
    </row>
  </sheetData>
  <mergeCells count="1">
    <mergeCell ref="I76:I79"/>
  </mergeCells>
  <pageMargins left="0.7" right="0.7" top="0.75" bottom="0.75" header="0.3" footer="0.3"/>
  <pageSetup paperSize="9" orientation="portrait"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25"/>
  <sheetViews>
    <sheetView workbookViewId="0">
      <selection activeCell="A8" sqref="A8"/>
    </sheetView>
  </sheetViews>
  <sheetFormatPr baseColWidth="10" defaultRowHeight="15" x14ac:dyDescent="0.25"/>
  <cols>
    <col min="2" max="2" width="15.140625" bestFit="1" customWidth="1"/>
    <col min="11" max="11" width="15.140625" bestFit="1" customWidth="1"/>
  </cols>
  <sheetData>
    <row r="1" spans="1:15" x14ac:dyDescent="0.25">
      <c r="K1" s="332">
        <v>0.25</v>
      </c>
      <c r="L1" s="332">
        <v>0.25</v>
      </c>
      <c r="M1" s="332">
        <v>0.25</v>
      </c>
      <c r="N1" s="332">
        <v>0.25</v>
      </c>
    </row>
    <row r="2" spans="1:15" x14ac:dyDescent="0.25">
      <c r="A2" t="s">
        <v>393</v>
      </c>
      <c r="J2" t="s">
        <v>569</v>
      </c>
    </row>
    <row r="3" spans="1:15" x14ac:dyDescent="0.25">
      <c r="A3">
        <v>2016</v>
      </c>
      <c r="B3">
        <v>2017</v>
      </c>
      <c r="C3">
        <v>2018</v>
      </c>
      <c r="D3">
        <v>2019</v>
      </c>
      <c r="E3">
        <v>2020</v>
      </c>
      <c r="F3" t="s">
        <v>553</v>
      </c>
      <c r="K3">
        <v>2017</v>
      </c>
      <c r="L3">
        <v>2018</v>
      </c>
      <c r="M3">
        <v>2019</v>
      </c>
      <c r="N3">
        <v>2020</v>
      </c>
      <c r="O3" t="s">
        <v>553</v>
      </c>
    </row>
    <row r="4" spans="1:15" ht="15.75" thickBot="1" x14ac:dyDescent="0.3">
      <c r="A4" s="383">
        <f>'PLAN DE DESARROLLO'!C26</f>
        <v>0.11297034918878884</v>
      </c>
      <c r="B4" s="383">
        <f>'PLAN DE DESARROLLO'!E26</f>
        <v>0.40308803866770282</v>
      </c>
      <c r="C4" s="380">
        <f>'PLAN DE DESARROLLO'!G26</f>
        <v>0.55633500332070085</v>
      </c>
      <c r="D4" s="380" t="str">
        <f>'PLAN DE DESARROLLO'!I26</f>
        <v/>
      </c>
      <c r="E4" s="380" t="str">
        <f>'PLAN DE DESARROLLO'!K26</f>
        <v/>
      </c>
      <c r="F4" s="382">
        <f>LOOKUP(9E+99+307,A4:E4,A4:E4)</f>
        <v>0.55633500332070085</v>
      </c>
      <c r="J4" s="383"/>
      <c r="K4" s="383">
        <f>'PLAN DE GESTIÓN'!D71*K1</f>
        <v>0.26921438822239424</v>
      </c>
      <c r="L4" s="383">
        <f>IFERROR('PLAN DE GESTIÓN'!F71*L1,"")</f>
        <v>0.12132324016563147</v>
      </c>
      <c r="M4" s="387" t="str">
        <f>IFERROR('PLAN DE GESTIÓN'!H71*M1,"")</f>
        <v/>
      </c>
      <c r="N4" s="387" t="str">
        <f>IFERROR('PLAN DE GESTIÓN'!J71*N1,"")</f>
        <v/>
      </c>
      <c r="O4" s="382">
        <f>SUM(K4:N4)</f>
        <v>0.39053762838802569</v>
      </c>
    </row>
    <row r="5" spans="1:15" x14ac:dyDescent="0.25">
      <c r="A5" s="384"/>
      <c r="B5" s="384"/>
      <c r="C5" s="385"/>
      <c r="D5" s="385"/>
      <c r="E5" s="385"/>
      <c r="F5" s="386"/>
    </row>
    <row r="6" spans="1:15" x14ac:dyDescent="0.25">
      <c r="A6" s="332">
        <v>0</v>
      </c>
      <c r="B6">
        <v>1</v>
      </c>
      <c r="J6" s="332">
        <v>0</v>
      </c>
      <c r="K6">
        <v>1</v>
      </c>
    </row>
    <row r="7" spans="1:15" x14ac:dyDescent="0.25">
      <c r="A7" s="185">
        <v>0.1</v>
      </c>
      <c r="B7">
        <v>1</v>
      </c>
      <c r="J7" s="185">
        <v>0.1</v>
      </c>
      <c r="K7">
        <v>1</v>
      </c>
    </row>
    <row r="8" spans="1:15" x14ac:dyDescent="0.25">
      <c r="A8" s="185">
        <v>0.2</v>
      </c>
      <c r="B8">
        <v>1</v>
      </c>
      <c r="J8" s="185">
        <v>0.2</v>
      </c>
      <c r="K8">
        <v>1</v>
      </c>
    </row>
    <row r="9" spans="1:15" x14ac:dyDescent="0.25">
      <c r="A9" s="185">
        <v>0.3</v>
      </c>
      <c r="B9">
        <v>1</v>
      </c>
      <c r="J9" s="185">
        <v>0.3</v>
      </c>
      <c r="K9">
        <v>1</v>
      </c>
    </row>
    <row r="10" spans="1:15" x14ac:dyDescent="0.25">
      <c r="A10" s="185">
        <v>0.4</v>
      </c>
      <c r="B10">
        <v>1</v>
      </c>
      <c r="J10" s="185">
        <v>0.4</v>
      </c>
      <c r="K10">
        <v>1</v>
      </c>
    </row>
    <row r="11" spans="1:15" x14ac:dyDescent="0.25">
      <c r="A11" s="185">
        <v>0.5</v>
      </c>
      <c r="B11">
        <v>1</v>
      </c>
      <c r="J11" s="185">
        <v>0.5</v>
      </c>
      <c r="K11">
        <v>1</v>
      </c>
    </row>
    <row r="12" spans="1:15" x14ac:dyDescent="0.25">
      <c r="A12" s="185">
        <v>0.6</v>
      </c>
      <c r="B12">
        <v>1</v>
      </c>
      <c r="J12" s="185">
        <v>0.6</v>
      </c>
      <c r="K12">
        <v>1</v>
      </c>
    </row>
    <row r="13" spans="1:15" x14ac:dyDescent="0.25">
      <c r="A13" s="185">
        <v>0.7</v>
      </c>
      <c r="B13">
        <v>1</v>
      </c>
      <c r="J13" s="185">
        <v>0.7</v>
      </c>
      <c r="K13">
        <v>1</v>
      </c>
    </row>
    <row r="14" spans="1:15" x14ac:dyDescent="0.25">
      <c r="A14" s="185">
        <v>0.8</v>
      </c>
      <c r="B14">
        <v>1</v>
      </c>
      <c r="J14" s="185">
        <v>0.8</v>
      </c>
      <c r="K14">
        <v>1</v>
      </c>
    </row>
    <row r="15" spans="1:15" x14ac:dyDescent="0.25">
      <c r="A15" s="185">
        <v>0.9</v>
      </c>
      <c r="B15">
        <v>1</v>
      </c>
      <c r="J15" s="185">
        <v>0.9</v>
      </c>
      <c r="K15">
        <v>1</v>
      </c>
    </row>
    <row r="16" spans="1:15" x14ac:dyDescent="0.25">
      <c r="A16" s="185">
        <v>1</v>
      </c>
      <c r="B16">
        <v>10</v>
      </c>
      <c r="J16" s="185">
        <v>1</v>
      </c>
      <c r="K16">
        <v>10</v>
      </c>
    </row>
    <row r="17" spans="1:12" x14ac:dyDescent="0.25">
      <c r="A17" s="185"/>
      <c r="J17" s="185"/>
    </row>
    <row r="18" spans="1:12" ht="31.5" x14ac:dyDescent="0.5">
      <c r="A18" s="185" t="s">
        <v>562</v>
      </c>
      <c r="B18" s="381">
        <f>F4</f>
        <v>0.55633500332070085</v>
      </c>
      <c r="C18" s="185" t="str">
        <f>MID([4]COMPORTAMIENTO!I7:I30,1,4)</f>
        <v>0,35</v>
      </c>
      <c r="J18" s="185" t="s">
        <v>562</v>
      </c>
      <c r="K18" s="381">
        <f>O4</f>
        <v>0.39053762838802569</v>
      </c>
      <c r="L18" s="185" t="str">
        <f>MID([4]COMPORTAMIENTO!V7:V30,1,4)</f>
        <v/>
      </c>
    </row>
    <row r="19" spans="1:12" x14ac:dyDescent="0.25">
      <c r="A19" s="185"/>
      <c r="J19" s="185"/>
    </row>
    <row r="20" spans="1:12" x14ac:dyDescent="0.25">
      <c r="A20" s="185"/>
      <c r="J20" s="185"/>
    </row>
    <row r="21" spans="1:12" x14ac:dyDescent="0.25">
      <c r="A21" s="185" t="s">
        <v>563</v>
      </c>
      <c r="B21">
        <f>B18*PI()</f>
        <v>1.747777959367167</v>
      </c>
      <c r="J21" s="185" t="s">
        <v>563</v>
      </c>
      <c r="K21">
        <f>K18*PI()</f>
        <v>1.2269101442942021</v>
      </c>
    </row>
    <row r="22" spans="1:12" x14ac:dyDescent="0.25">
      <c r="A22" s="185"/>
      <c r="J22" s="185"/>
    </row>
    <row r="23" spans="1:12" x14ac:dyDescent="0.25">
      <c r="A23" s="185" t="s">
        <v>564</v>
      </c>
      <c r="B23" s="360" t="s">
        <v>565</v>
      </c>
      <c r="C23" s="360" t="s">
        <v>566</v>
      </c>
      <c r="J23" s="185" t="s">
        <v>564</v>
      </c>
      <c r="K23" s="360" t="s">
        <v>565</v>
      </c>
      <c r="L23" s="360" t="s">
        <v>566</v>
      </c>
    </row>
    <row r="24" spans="1:12" x14ac:dyDescent="0.25">
      <c r="A24" s="185" t="s">
        <v>567</v>
      </c>
      <c r="B24">
        <v>0</v>
      </c>
      <c r="C24">
        <v>0</v>
      </c>
      <c r="J24" s="185" t="s">
        <v>567</v>
      </c>
      <c r="K24">
        <v>0</v>
      </c>
      <c r="L24">
        <v>0</v>
      </c>
    </row>
    <row r="25" spans="1:12" x14ac:dyDescent="0.25">
      <c r="A25" t="s">
        <v>568</v>
      </c>
      <c r="B25">
        <f>COS(B21)*-1</f>
        <v>0.17605916065104832</v>
      </c>
      <c r="C25">
        <f>SIN(B21)</f>
        <v>0.98437958732942465</v>
      </c>
      <c r="J25" t="s">
        <v>568</v>
      </c>
      <c r="K25">
        <f>COS(K21)*-1</f>
        <v>-0.337148281375651</v>
      </c>
      <c r="L25">
        <f>SIN(K21)</f>
        <v>0.94145155816188697</v>
      </c>
    </row>
  </sheetData>
  <pageMargins left="0.7" right="0.7" top="0.75" bottom="0.75" header="0.3" footer="0.3"/>
  <pageSetup paperSize="9" orientation="portrait"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
  <sheetViews>
    <sheetView workbookViewId="0">
      <selection sqref="A1:B1"/>
    </sheetView>
  </sheetViews>
  <sheetFormatPr baseColWidth="10" defaultRowHeight="15" x14ac:dyDescent="0.25"/>
  <cols>
    <col min="1" max="1" width="133.85546875" customWidth="1"/>
    <col min="2" max="2" width="22.28515625" bestFit="1" customWidth="1"/>
    <col min="3" max="3" width="16.7109375" customWidth="1"/>
    <col min="4" max="4" width="20.28515625" hidden="1" customWidth="1"/>
    <col min="5" max="5" width="11.42578125" hidden="1" customWidth="1"/>
    <col min="6" max="6" width="2.5703125" hidden="1" customWidth="1"/>
    <col min="7" max="7" width="16.7109375" customWidth="1"/>
    <col min="8" max="8" width="15.7109375" customWidth="1"/>
  </cols>
  <sheetData>
    <row r="1" spans="1:13" ht="42.75" thickBot="1" x14ac:dyDescent="0.7">
      <c r="A1" s="1015" t="s">
        <v>810</v>
      </c>
      <c r="B1" s="1015"/>
      <c r="C1" s="660"/>
      <c r="D1" s="1016"/>
      <c r="E1" s="1016"/>
      <c r="G1" s="1019"/>
      <c r="H1" s="1019"/>
    </row>
    <row r="2" spans="1:13" ht="42.75" customHeight="1" thickBot="1" x14ac:dyDescent="0.3">
      <c r="A2" s="661" t="s">
        <v>123</v>
      </c>
      <c r="B2" s="683" t="s">
        <v>3</v>
      </c>
      <c r="C2" s="684" t="s">
        <v>792</v>
      </c>
      <c r="D2" s="1017" t="s">
        <v>784</v>
      </c>
      <c r="E2" s="1018"/>
      <c r="G2" s="684">
        <v>2018</v>
      </c>
      <c r="H2" s="684" t="s">
        <v>809</v>
      </c>
    </row>
    <row r="3" spans="1:13" ht="38.25" thickTop="1" x14ac:dyDescent="0.25">
      <c r="A3" s="662" t="s">
        <v>777</v>
      </c>
      <c r="B3" s="678" t="s">
        <v>167</v>
      </c>
      <c r="C3" s="685" t="s">
        <v>806</v>
      </c>
      <c r="D3" s="663">
        <v>0.95</v>
      </c>
      <c r="E3" s="664">
        <v>1.08</v>
      </c>
      <c r="G3" s="685">
        <v>0.88</v>
      </c>
      <c r="H3" s="685">
        <v>0.88</v>
      </c>
    </row>
    <row r="4" spans="1:13" ht="18.75" x14ac:dyDescent="0.25">
      <c r="A4" s="665" t="s">
        <v>680</v>
      </c>
      <c r="B4" s="682" t="s">
        <v>179</v>
      </c>
      <c r="C4" s="686" t="s">
        <v>793</v>
      </c>
      <c r="D4" s="666">
        <v>21.9</v>
      </c>
      <c r="E4" s="667">
        <v>0.995</v>
      </c>
      <c r="G4" s="686">
        <v>22.5</v>
      </c>
      <c r="H4" s="686">
        <v>22</v>
      </c>
    </row>
    <row r="5" spans="1:13" ht="18.75" x14ac:dyDescent="0.25">
      <c r="A5" s="665" t="s">
        <v>785</v>
      </c>
      <c r="B5" s="668" t="s">
        <v>786</v>
      </c>
      <c r="C5" s="687" t="s">
        <v>794</v>
      </c>
      <c r="D5" s="666">
        <v>8</v>
      </c>
      <c r="E5" s="669">
        <v>0.4</v>
      </c>
      <c r="G5" s="687">
        <v>5</v>
      </c>
      <c r="H5" s="687">
        <v>7</v>
      </c>
      <c r="I5">
        <f>D5+G5+H5</f>
        <v>20</v>
      </c>
      <c r="K5" s="694">
        <f>D5/I5</f>
        <v>0.4</v>
      </c>
      <c r="L5" s="694">
        <f>G5/I5+K5</f>
        <v>0.65</v>
      </c>
      <c r="M5" s="694">
        <f>(H5/I5)+L5</f>
        <v>1</v>
      </c>
    </row>
    <row r="6" spans="1:13" ht="18.75" x14ac:dyDescent="0.25">
      <c r="A6" s="665" t="s">
        <v>691</v>
      </c>
      <c r="B6" s="668" t="s">
        <v>787</v>
      </c>
      <c r="C6" s="687" t="s">
        <v>795</v>
      </c>
      <c r="D6" s="666">
        <v>2</v>
      </c>
      <c r="E6" s="670">
        <v>0.28599999999999998</v>
      </c>
      <c r="G6" s="687">
        <v>2</v>
      </c>
      <c r="H6" s="687">
        <v>3</v>
      </c>
      <c r="I6">
        <f t="shared" ref="I6:I14" si="0">D6+G6+H6</f>
        <v>7</v>
      </c>
      <c r="K6" s="694">
        <f t="shared" ref="K6:K12" si="1">D6/I6</f>
        <v>0.2857142857142857</v>
      </c>
      <c r="L6" s="694">
        <f t="shared" ref="L6:L12" si="2">G6/I6+K6</f>
        <v>0.5714285714285714</v>
      </c>
      <c r="M6" s="694">
        <f t="shared" ref="M6:M12" si="3">(H6/I6)+L6</f>
        <v>1</v>
      </c>
    </row>
    <row r="7" spans="1:13" ht="18.75" x14ac:dyDescent="0.25">
      <c r="A7" s="665" t="s">
        <v>686</v>
      </c>
      <c r="B7" s="668" t="s">
        <v>786</v>
      </c>
      <c r="C7" s="687" t="s">
        <v>796</v>
      </c>
      <c r="D7" s="666">
        <v>18</v>
      </c>
      <c r="E7" s="669">
        <v>0.39100000000000001</v>
      </c>
      <c r="G7" s="687">
        <v>10</v>
      </c>
      <c r="H7" s="687">
        <v>18</v>
      </c>
      <c r="I7">
        <f t="shared" si="0"/>
        <v>46</v>
      </c>
      <c r="K7" s="694">
        <f t="shared" si="1"/>
        <v>0.39130434782608697</v>
      </c>
      <c r="L7" s="694">
        <f t="shared" si="2"/>
        <v>0.60869565217391308</v>
      </c>
      <c r="M7" s="694">
        <f t="shared" si="3"/>
        <v>1</v>
      </c>
    </row>
    <row r="8" spans="1:13" ht="31.5" x14ac:dyDescent="0.25">
      <c r="A8" s="665" t="s">
        <v>681</v>
      </c>
      <c r="B8" s="668" t="s">
        <v>788</v>
      </c>
      <c r="C8" s="687" t="s">
        <v>797</v>
      </c>
      <c r="D8" s="671">
        <v>1065</v>
      </c>
      <c r="E8" s="669">
        <v>0.35499999999999998</v>
      </c>
      <c r="G8" s="687">
        <v>800</v>
      </c>
      <c r="H8" s="693">
        <f>3000-D8-G8</f>
        <v>1135</v>
      </c>
      <c r="I8">
        <f t="shared" si="0"/>
        <v>3000</v>
      </c>
      <c r="K8" s="694">
        <f t="shared" si="1"/>
        <v>0.35499999999999998</v>
      </c>
      <c r="L8" s="694">
        <f t="shared" si="2"/>
        <v>0.62166666666666659</v>
      </c>
      <c r="M8" s="694">
        <f t="shared" si="3"/>
        <v>1</v>
      </c>
    </row>
    <row r="9" spans="1:13" ht="31.5" x14ac:dyDescent="0.25">
      <c r="A9" s="665" t="s">
        <v>682</v>
      </c>
      <c r="B9" s="668" t="s">
        <v>788</v>
      </c>
      <c r="C9" s="690" t="s">
        <v>807</v>
      </c>
      <c r="D9" s="672">
        <v>0.91</v>
      </c>
      <c r="E9" s="667">
        <v>1.0489999999999999</v>
      </c>
      <c r="G9" s="690">
        <v>0.86499999999999999</v>
      </c>
      <c r="H9" s="690">
        <v>0.87</v>
      </c>
      <c r="I9" s="332">
        <v>0.87</v>
      </c>
      <c r="K9" s="694"/>
      <c r="L9" s="694"/>
      <c r="M9" s="694"/>
    </row>
    <row r="10" spans="1:13" ht="18.75" x14ac:dyDescent="0.25">
      <c r="A10" s="665" t="s">
        <v>675</v>
      </c>
      <c r="B10" s="668" t="s">
        <v>789</v>
      </c>
      <c r="C10" s="687" t="s">
        <v>798</v>
      </c>
      <c r="D10" s="666">
        <v>2</v>
      </c>
      <c r="E10" s="670">
        <v>0.25</v>
      </c>
      <c r="G10" s="687">
        <v>2</v>
      </c>
      <c r="H10" s="687">
        <v>4</v>
      </c>
      <c r="I10">
        <f t="shared" si="0"/>
        <v>8</v>
      </c>
      <c r="K10" s="694">
        <f t="shared" si="1"/>
        <v>0.25</v>
      </c>
      <c r="L10" s="694">
        <f t="shared" si="2"/>
        <v>0.5</v>
      </c>
      <c r="M10" s="694">
        <f t="shared" si="3"/>
        <v>1</v>
      </c>
    </row>
    <row r="11" spans="1:13" ht="31.5" x14ac:dyDescent="0.25">
      <c r="A11" s="665" t="s">
        <v>676</v>
      </c>
      <c r="B11" s="668" t="s">
        <v>790</v>
      </c>
      <c r="C11" s="687" t="s">
        <v>800</v>
      </c>
      <c r="D11" s="671">
        <v>3203</v>
      </c>
      <c r="E11" s="670">
        <v>0.26700000000000002</v>
      </c>
      <c r="G11" s="693">
        <f>4000-777</f>
        <v>3223</v>
      </c>
      <c r="H11" s="693">
        <f>12000-D11-G11</f>
        <v>5574</v>
      </c>
      <c r="I11">
        <f t="shared" si="0"/>
        <v>12000</v>
      </c>
      <c r="K11" s="694">
        <f t="shared" si="1"/>
        <v>0.26691666666666669</v>
      </c>
      <c r="L11" s="694">
        <f t="shared" si="2"/>
        <v>0.53550000000000009</v>
      </c>
      <c r="M11" s="694">
        <f t="shared" si="3"/>
        <v>1</v>
      </c>
    </row>
    <row r="12" spans="1:13" ht="47.25" x14ac:dyDescent="0.25">
      <c r="A12" s="665" t="s">
        <v>677</v>
      </c>
      <c r="B12" s="668" t="s">
        <v>789</v>
      </c>
      <c r="C12" s="687" t="s">
        <v>799</v>
      </c>
      <c r="D12" s="666">
        <v>2</v>
      </c>
      <c r="E12" s="669">
        <v>0.4</v>
      </c>
      <c r="G12" s="687">
        <v>2</v>
      </c>
      <c r="H12" s="687">
        <v>1</v>
      </c>
      <c r="I12">
        <f t="shared" si="0"/>
        <v>5</v>
      </c>
      <c r="K12" s="694">
        <f t="shared" si="1"/>
        <v>0.4</v>
      </c>
      <c r="L12" s="694">
        <f t="shared" si="2"/>
        <v>0.8</v>
      </c>
      <c r="M12" s="694">
        <f t="shared" si="3"/>
        <v>1</v>
      </c>
    </row>
    <row r="13" spans="1:13" ht="18.75" x14ac:dyDescent="0.25">
      <c r="A13" s="665" t="s">
        <v>355</v>
      </c>
      <c r="B13" s="668" t="s">
        <v>182</v>
      </c>
      <c r="C13" s="690" t="s">
        <v>804</v>
      </c>
      <c r="D13" s="672">
        <v>0.87</v>
      </c>
      <c r="E13" s="673">
        <v>1.06</v>
      </c>
      <c r="G13" s="690">
        <v>0.82</v>
      </c>
      <c r="H13" s="690">
        <v>0.82</v>
      </c>
      <c r="I13">
        <f t="shared" si="0"/>
        <v>2.5099999999999998</v>
      </c>
      <c r="K13" s="694"/>
      <c r="L13" s="694"/>
      <c r="M13" s="694"/>
    </row>
    <row r="14" spans="1:13" ht="19.5" thickBot="1" x14ac:dyDescent="0.3">
      <c r="A14" s="674" t="s">
        <v>679</v>
      </c>
      <c r="B14" s="675" t="s">
        <v>182</v>
      </c>
      <c r="C14" s="691" t="s">
        <v>805</v>
      </c>
      <c r="D14" s="676">
        <v>0.89</v>
      </c>
      <c r="E14" s="677">
        <v>1.085</v>
      </c>
      <c r="G14" s="691">
        <v>0.82</v>
      </c>
      <c r="H14" s="691">
        <v>0.82</v>
      </c>
      <c r="I14">
        <f t="shared" si="0"/>
        <v>2.5299999999999998</v>
      </c>
      <c r="K14" s="694"/>
      <c r="L14" s="694"/>
      <c r="M14" s="694"/>
    </row>
    <row r="15" spans="1:13" ht="32.25" thickTop="1" x14ac:dyDescent="0.25">
      <c r="A15" s="662" t="s">
        <v>791</v>
      </c>
      <c r="B15" s="678" t="s">
        <v>189</v>
      </c>
      <c r="C15" s="692" t="s">
        <v>802</v>
      </c>
      <c r="D15" s="663">
        <v>0.02</v>
      </c>
      <c r="E15" s="679">
        <v>0.02</v>
      </c>
      <c r="G15" s="692">
        <v>0.3</v>
      </c>
      <c r="H15" s="692">
        <v>0.7</v>
      </c>
    </row>
    <row r="16" spans="1:13" ht="19.5" thickBot="1" x14ac:dyDescent="0.3">
      <c r="A16" s="674" t="s">
        <v>672</v>
      </c>
      <c r="B16" s="675" t="s">
        <v>189</v>
      </c>
      <c r="C16" s="688" t="s">
        <v>801</v>
      </c>
      <c r="D16" s="676">
        <v>0</v>
      </c>
      <c r="E16" s="680">
        <v>0</v>
      </c>
      <c r="G16" s="688">
        <v>1</v>
      </c>
      <c r="H16" s="688">
        <v>1</v>
      </c>
    </row>
    <row r="17" spans="1:8" ht="27" customHeight="1" thickTop="1" x14ac:dyDescent="0.25">
      <c r="A17" s="662" t="s">
        <v>341</v>
      </c>
      <c r="B17" s="678" t="s">
        <v>150</v>
      </c>
      <c r="C17" s="689" t="s">
        <v>808</v>
      </c>
      <c r="D17" s="663">
        <v>0.42</v>
      </c>
      <c r="E17" s="681">
        <v>0.42</v>
      </c>
      <c r="G17" s="695">
        <v>0.3</v>
      </c>
      <c r="H17" s="697">
        <f>100%-G17-E17</f>
        <v>0.27999999999999997</v>
      </c>
    </row>
    <row r="18" spans="1:8" ht="32.25" thickBot="1" x14ac:dyDescent="0.3">
      <c r="A18" s="674" t="s">
        <v>687</v>
      </c>
      <c r="B18" s="675" t="s">
        <v>150</v>
      </c>
      <c r="C18" s="688" t="s">
        <v>803</v>
      </c>
      <c r="D18" s="676">
        <v>0.15</v>
      </c>
      <c r="E18" s="680">
        <v>0.15</v>
      </c>
      <c r="G18" s="696">
        <v>0.4</v>
      </c>
      <c r="H18" s="691">
        <v>0.85</v>
      </c>
    </row>
    <row r="19" spans="1:8" ht="15.75" thickTop="1" x14ac:dyDescent="0.25"/>
  </sheetData>
  <mergeCells count="4">
    <mergeCell ref="A1:B1"/>
    <mergeCell ref="D1:E1"/>
    <mergeCell ref="D2:E2"/>
    <mergeCell ref="G1:H1"/>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XFD130"/>
  <sheetViews>
    <sheetView showGridLines="0" showZeros="0" showWhiteSpace="0" zoomScale="115" zoomScaleNormal="115" workbookViewId="0">
      <pane ySplit="8" topLeftCell="A9" activePane="bottomLeft" state="frozen"/>
      <selection activeCell="O34" sqref="O34"/>
      <selection pane="bottomLeft" activeCell="E12" sqref="E12:O12"/>
    </sheetView>
  </sheetViews>
  <sheetFormatPr baseColWidth="10" defaultColWidth="0" defaultRowHeight="11.25" customHeight="1" zeroHeight="1" x14ac:dyDescent="0.2"/>
  <cols>
    <col min="1" max="1" width="2.140625" style="28" customWidth="1"/>
    <col min="2" max="2" width="9.42578125" style="28" customWidth="1"/>
    <col min="3" max="3" width="5" style="28" customWidth="1"/>
    <col min="4" max="4" width="11.28515625" style="28" customWidth="1"/>
    <col min="5" max="5" width="6.28515625" style="28" customWidth="1"/>
    <col min="6" max="10" width="5" style="28" customWidth="1"/>
    <col min="11" max="11" width="6.7109375" style="28" customWidth="1"/>
    <col min="12" max="12" width="5.7109375" style="28" customWidth="1"/>
    <col min="13" max="13" width="6.42578125" style="28" bestFit="1" customWidth="1"/>
    <col min="14" max="14" width="8.7109375" style="28" customWidth="1"/>
    <col min="15" max="15" width="8.42578125" style="28" customWidth="1"/>
    <col min="16" max="16" width="2.140625" style="28" customWidth="1"/>
    <col min="17" max="17" width="6" style="1" hidden="1" customWidth="1"/>
    <col min="18" max="19" width="4.7109375" style="1" hidden="1" customWidth="1"/>
    <col min="20" max="16383" width="11.42578125" style="1" hidden="1"/>
    <col min="16384" max="16384" width="0.7109375" style="1" customWidth="1"/>
  </cols>
  <sheetData>
    <row r="1" spans="1:16 16384:16384" ht="23.25" x14ac:dyDescent="0.35">
      <c r="A1" s="838" t="s">
        <v>0</v>
      </c>
      <c r="B1" s="838"/>
      <c r="C1" s="838"/>
      <c r="D1" s="838"/>
      <c r="E1" s="838"/>
      <c r="F1" s="838"/>
      <c r="G1" s="838"/>
      <c r="H1" s="838"/>
      <c r="I1" s="838"/>
      <c r="J1" s="838"/>
      <c r="K1" s="838"/>
      <c r="L1" s="838"/>
      <c r="M1" s="838"/>
      <c r="N1" s="838"/>
      <c r="O1" s="838"/>
      <c r="P1" s="838"/>
    </row>
    <row r="2" spans="1:16 16384:16384" x14ac:dyDescent="0.2">
      <c r="A2" s="137"/>
      <c r="B2" s="137"/>
      <c r="C2" s="136"/>
      <c r="D2" s="136"/>
      <c r="E2" s="136"/>
      <c r="F2" s="136"/>
      <c r="G2" s="136"/>
      <c r="H2" s="136"/>
      <c r="I2" s="136"/>
      <c r="J2" s="136"/>
      <c r="K2" s="136"/>
      <c r="L2" s="136"/>
      <c r="M2" s="136"/>
      <c r="N2" s="136"/>
      <c r="O2" s="136"/>
      <c r="P2" s="136"/>
    </row>
    <row r="3" spans="1:16 16384:16384" ht="7.5" customHeight="1" x14ac:dyDescent="0.2">
      <c r="A3" s="138"/>
      <c r="B3" s="138"/>
      <c r="C3" s="2"/>
      <c r="D3" s="2"/>
      <c r="E3" s="2"/>
      <c r="F3" s="2"/>
      <c r="G3" s="2"/>
      <c r="H3" s="2"/>
      <c r="I3" s="2"/>
      <c r="J3" s="2"/>
      <c r="K3" s="2"/>
      <c r="L3" s="2"/>
      <c r="M3" s="2"/>
      <c r="N3" s="2"/>
      <c r="O3" s="2"/>
      <c r="P3" s="2"/>
    </row>
    <row r="4" spans="1:16 16384:16384" ht="51.75" customHeight="1" thickBot="1" x14ac:dyDescent="0.25">
      <c r="A4" s="3"/>
      <c r="B4" s="839" t="s">
        <v>614</v>
      </c>
      <c r="C4" s="840"/>
      <c r="D4" s="840"/>
      <c r="E4" s="840"/>
      <c r="F4" s="840"/>
      <c r="G4" s="840"/>
      <c r="H4" s="840"/>
      <c r="I4" s="840"/>
      <c r="J4" s="840"/>
      <c r="K4" s="840"/>
      <c r="L4" s="840"/>
      <c r="M4" s="840"/>
      <c r="N4" s="840"/>
      <c r="O4" s="840"/>
      <c r="P4" s="3"/>
    </row>
    <row r="5" spans="1:16 16384:16384" s="215" customFormat="1" ht="9" customHeight="1" x14ac:dyDescent="0.25">
      <c r="A5" s="213"/>
      <c r="B5" s="214"/>
      <c r="C5" s="214"/>
      <c r="D5" s="214"/>
      <c r="E5" s="214"/>
      <c r="F5" s="214"/>
      <c r="G5" s="214"/>
      <c r="H5" s="214"/>
      <c r="I5" s="214"/>
      <c r="J5" s="214"/>
      <c r="K5" s="214"/>
      <c r="L5" s="214"/>
      <c r="M5" s="214"/>
      <c r="N5" s="214"/>
      <c r="O5" s="214"/>
      <c r="P5" s="230"/>
      <c r="XFD5" s="205"/>
    </row>
    <row r="6" spans="1:16 16384:16384" s="4" customFormat="1" ht="25.5" customHeight="1" x14ac:dyDescent="0.2">
      <c r="A6" s="115"/>
      <c r="B6" s="841" t="s">
        <v>2</v>
      </c>
      <c r="C6" s="841"/>
      <c r="D6" s="842"/>
      <c r="E6" s="843" t="s">
        <v>503</v>
      </c>
      <c r="F6" s="843"/>
      <c r="G6" s="843"/>
      <c r="H6" s="843"/>
      <c r="I6" s="843"/>
      <c r="J6" s="843"/>
      <c r="K6" s="843"/>
      <c r="L6" s="843"/>
      <c r="M6" s="843"/>
      <c r="N6" s="843"/>
      <c r="O6" s="843"/>
      <c r="P6" s="27"/>
    </row>
    <row r="7" spans="1:16 16384:16384" s="4" customFormat="1" ht="2.25" customHeight="1" x14ac:dyDescent="0.2">
      <c r="A7" s="216"/>
      <c r="B7" s="209"/>
      <c r="C7" s="210"/>
      <c r="D7" s="210"/>
      <c r="E7" s="212"/>
      <c r="F7" s="212"/>
      <c r="G7" s="212"/>
      <c r="H7" s="212"/>
      <c r="I7" s="212"/>
      <c r="J7" s="212"/>
      <c r="K7" s="212"/>
      <c r="L7" s="212"/>
      <c r="M7" s="212"/>
      <c r="N7" s="212"/>
      <c r="O7" s="212"/>
      <c r="P7" s="211"/>
    </row>
    <row r="8" spans="1:16 16384:16384" s="4" customFormat="1" ht="21" customHeight="1" x14ac:dyDescent="0.2">
      <c r="A8" s="115"/>
      <c r="B8" s="841" t="s">
        <v>3</v>
      </c>
      <c r="C8" s="841"/>
      <c r="D8" s="842"/>
      <c r="E8" s="844" t="str">
        <f>VLOOKUP(E6,matriz!$C$5:$AV$181,4,0)</f>
        <v>OFICINA ASESORA DE PLANEACIÓN</v>
      </c>
      <c r="F8" s="844"/>
      <c r="G8" s="844"/>
      <c r="H8" s="844"/>
      <c r="I8" s="844"/>
      <c r="J8" s="844"/>
      <c r="K8" s="844"/>
      <c r="L8" s="844"/>
      <c r="M8" s="844"/>
      <c r="N8" s="844"/>
      <c r="O8" s="844"/>
      <c r="P8" s="27"/>
    </row>
    <row r="9" spans="1:16 16384:16384" s="4" customFormat="1" ht="2.25" customHeight="1" x14ac:dyDescent="0.2">
      <c r="A9" s="216"/>
      <c r="B9" s="209"/>
      <c r="C9" s="210"/>
      <c r="D9" s="210"/>
      <c r="E9" s="212"/>
      <c r="F9" s="212"/>
      <c r="G9" s="212"/>
      <c r="H9" s="212"/>
      <c r="I9" s="212"/>
      <c r="J9" s="212"/>
      <c r="K9" s="212"/>
      <c r="L9" s="212"/>
      <c r="M9" s="212"/>
      <c r="N9" s="212"/>
      <c r="O9" s="212"/>
      <c r="P9" s="211"/>
    </row>
    <row r="10" spans="1:16 16384:16384" s="4" customFormat="1" ht="18.75" customHeight="1" x14ac:dyDescent="0.2">
      <c r="A10" s="115"/>
      <c r="B10" s="841" t="s">
        <v>4</v>
      </c>
      <c r="C10" s="841"/>
      <c r="D10" s="842"/>
      <c r="E10" s="844" t="str">
        <f>VLOOKUP($E$6,matriz!$C$5:$AV$181,3,0)</f>
        <v>PLANEACIÓN Y MEJORA CONTINUA</v>
      </c>
      <c r="F10" s="844"/>
      <c r="G10" s="844"/>
      <c r="H10" s="844"/>
      <c r="I10" s="844"/>
      <c r="J10" s="844"/>
      <c r="K10" s="844"/>
      <c r="L10" s="844"/>
      <c r="M10" s="844"/>
      <c r="N10" s="844"/>
      <c r="O10" s="844"/>
      <c r="P10" s="27"/>
    </row>
    <row r="11" spans="1:16 16384:16384" s="4" customFormat="1" ht="2.25" customHeight="1" x14ac:dyDescent="0.2">
      <c r="A11" s="115"/>
      <c r="B11" s="845"/>
      <c r="C11" s="845"/>
      <c r="D11" s="846"/>
      <c r="E11" s="847"/>
      <c r="F11" s="848"/>
      <c r="G11" s="848"/>
      <c r="H11" s="848"/>
      <c r="I11" s="848"/>
      <c r="J11" s="848"/>
      <c r="K11" s="848"/>
      <c r="L11" s="848"/>
      <c r="M11" s="848"/>
      <c r="N11" s="848"/>
      <c r="O11" s="849"/>
      <c r="P11" s="27"/>
    </row>
    <row r="12" spans="1:16 16384:16384" s="4" customFormat="1" ht="18.75" customHeight="1" x14ac:dyDescent="0.2">
      <c r="A12" s="115"/>
      <c r="B12" s="841" t="s">
        <v>5</v>
      </c>
      <c r="C12" s="841"/>
      <c r="D12" s="842"/>
      <c r="E12" s="844" t="str">
        <f>VLOOKUP($E$6,matriz!$C$5:$AV$181,2,0)</f>
        <v>OPTIMIZACIÓN DE PROCESOS</v>
      </c>
      <c r="F12" s="844"/>
      <c r="G12" s="844"/>
      <c r="H12" s="844"/>
      <c r="I12" s="844"/>
      <c r="J12" s="844"/>
      <c r="K12" s="844"/>
      <c r="L12" s="844"/>
      <c r="M12" s="844"/>
      <c r="N12" s="844"/>
      <c r="O12" s="844"/>
      <c r="P12" s="27"/>
    </row>
    <row r="13" spans="1:16 16384:16384" s="4" customFormat="1" ht="2.25" customHeight="1" x14ac:dyDescent="0.2">
      <c r="A13" s="115"/>
      <c r="B13" s="820"/>
      <c r="C13" s="820"/>
      <c r="D13" s="820"/>
      <c r="E13" s="820"/>
      <c r="F13" s="820"/>
      <c r="G13" s="820"/>
      <c r="H13" s="820"/>
      <c r="I13" s="820"/>
      <c r="J13" s="820"/>
      <c r="K13" s="820"/>
      <c r="L13" s="820"/>
      <c r="M13" s="820"/>
      <c r="N13" s="820"/>
      <c r="O13" s="820"/>
      <c r="P13" s="27"/>
    </row>
    <row r="14" spans="1:16 16384:16384" s="4" customFormat="1" ht="13.5" customHeight="1" x14ac:dyDescent="0.2">
      <c r="A14" s="115"/>
      <c r="B14" s="826" t="s">
        <v>6</v>
      </c>
      <c r="C14" s="827"/>
      <c r="D14" s="828"/>
      <c r="E14" s="832">
        <f>VLOOKUP($E$6,matriz!$C$5:$AV$181,5,0)</f>
        <v>0</v>
      </c>
      <c r="F14" s="832"/>
      <c r="G14" s="832"/>
      <c r="H14" s="834" t="str">
        <f>VLOOKUP($E$6,matriz!$C$5:$AV$181,6,0)</f>
        <v>Proyecto de Inversión 7502</v>
      </c>
      <c r="I14" s="834"/>
      <c r="J14" s="834"/>
      <c r="K14" s="834"/>
      <c r="L14" s="834"/>
      <c r="M14" s="834">
        <f>VLOOKUP($E$6,matriz!$C$5:$AV$181,7,0)</f>
        <v>0</v>
      </c>
      <c r="N14" s="834"/>
      <c r="O14" s="836">
        <f>VLOOKUP($E$6,matriz!$C$5:$AV$181,8,0)</f>
        <v>0</v>
      </c>
      <c r="P14" s="27"/>
    </row>
    <row r="15" spans="1:16 16384:16384" s="4" customFormat="1" ht="13.5" customHeight="1" x14ac:dyDescent="0.2">
      <c r="A15" s="115"/>
      <c r="B15" s="829"/>
      <c r="C15" s="830"/>
      <c r="D15" s="831"/>
      <c r="E15" s="833"/>
      <c r="F15" s="833"/>
      <c r="G15" s="833"/>
      <c r="H15" s="835"/>
      <c r="I15" s="835"/>
      <c r="J15" s="835"/>
      <c r="K15" s="835"/>
      <c r="L15" s="835"/>
      <c r="M15" s="835"/>
      <c r="N15" s="835"/>
      <c r="O15" s="837"/>
      <c r="P15" s="27"/>
    </row>
    <row r="16" spans="1:16 16384:16384" s="4" customFormat="1" ht="8.25" customHeight="1" thickBot="1" x14ac:dyDescent="0.25">
      <c r="A16" s="115"/>
      <c r="B16" s="820"/>
      <c r="C16" s="820"/>
      <c r="D16" s="820"/>
      <c r="E16" s="820"/>
      <c r="F16" s="820"/>
      <c r="G16" s="820"/>
      <c r="H16" s="820"/>
      <c r="I16" s="820"/>
      <c r="J16" s="820"/>
      <c r="K16" s="820"/>
      <c r="L16" s="820"/>
      <c r="M16" s="820"/>
      <c r="N16" s="820"/>
      <c r="O16" s="820"/>
      <c r="P16" s="27"/>
    </row>
    <row r="17" spans="1:16" s="4" customFormat="1" ht="26.25" customHeight="1" x14ac:dyDescent="0.2">
      <c r="A17" s="115"/>
      <c r="B17" s="821" t="s">
        <v>10</v>
      </c>
      <c r="C17" s="822"/>
      <c r="D17" s="823" t="s">
        <v>11</v>
      </c>
      <c r="E17" s="822"/>
      <c r="F17" s="823" t="s">
        <v>12</v>
      </c>
      <c r="G17" s="824"/>
      <c r="H17" s="824"/>
      <c r="I17" s="822"/>
      <c r="J17" s="823" t="s">
        <v>13</v>
      </c>
      <c r="K17" s="824"/>
      <c r="L17" s="822"/>
      <c r="M17" s="823" t="s">
        <v>14</v>
      </c>
      <c r="N17" s="824"/>
      <c r="O17" s="825"/>
      <c r="P17" s="27"/>
    </row>
    <row r="18" spans="1:16" s="4" customFormat="1" ht="78.75" customHeight="1" x14ac:dyDescent="0.2">
      <c r="A18" s="115"/>
      <c r="B18" s="813" t="str">
        <f>VLOOKUP($E$6,matriz!$C$5:$AV$181,9,0)</f>
        <v>Cumplimiento del plan de trabajo para la Construcción de la Plataforma Estratégica de la Secretaría Jurídica Distrital</v>
      </c>
      <c r="C18" s="814" t="str">
        <f>VLOOKUP($E$6,matriz!$C$5:$AV$181,2,0)</f>
        <v>OPTIMIZACIÓN DE PROCESOS</v>
      </c>
      <c r="D18" s="817" t="str">
        <f>VLOOKUP($E$6,matriz!$C$5:$AV$181,10,0)</f>
        <v>Fases de implementación</v>
      </c>
      <c r="E18" s="817" t="str">
        <f>VLOOKUP($E$6,matriz!$C$5:$AV$181,2,0)</f>
        <v>OPTIMIZACIÓN DE PROCESOS</v>
      </c>
      <c r="F18" s="803" t="str">
        <f>VLOOKUP($E$6,matriz!$C$5:$AV$181,11,0)</f>
        <v>Fases definidas para la implementación de la Plataforma estratégica de la Entidad</v>
      </c>
      <c r="G18" s="804" t="str">
        <f>VLOOKUP($E$6,matriz!$C$5:$AV$181,2,0)</f>
        <v>OPTIMIZACIÓN DE PROCESOS</v>
      </c>
      <c r="H18" s="804" t="str">
        <f>VLOOKUP($E$6,matriz!$C$5:$AV$181,10,0)</f>
        <v>Fases de implementación</v>
      </c>
      <c r="I18" s="819" t="str">
        <f>VLOOKUP($E$6,matriz!$C$5:$AV$181,2,0)</f>
        <v>OPTIMIZACIÓN DE PROCESOS</v>
      </c>
      <c r="J18" s="802" t="str">
        <f>VLOOKUP($E$6,matriz!$C$5:$AV$181,13,0)</f>
        <v>Corresponde al nivel de avance de la Plataforma estratégica</v>
      </c>
      <c r="K18" s="802" t="str">
        <f>VLOOKUP($E$6,matriz!$C$5:$AV$181,2,0)</f>
        <v>OPTIMIZACIÓN DE PROCESOS</v>
      </c>
      <c r="L18" s="802" t="str">
        <f>VLOOKUP($E$6,matriz!$C$5:$AV$181,2,0)</f>
        <v>OPTIMIZACIÓN DE PROCESOS</v>
      </c>
      <c r="M18" s="803" t="str">
        <f>VLOOKUP($E$6,matriz!$C$5:$AV$181,15,0)</f>
        <v>Informes de seguimiento y gestión institucional</v>
      </c>
      <c r="N18" s="804" t="str">
        <f>VLOOKUP($E$6,matriz!$C$5:$AV$181,2,0)</f>
        <v>OPTIMIZACIÓN DE PROCESOS</v>
      </c>
      <c r="O18" s="805" t="str">
        <f>VLOOKUP($E$6,matriz!$C$5:$AV$181,2,0)</f>
        <v>OPTIMIZACIÓN DE PROCESOS</v>
      </c>
      <c r="P18" s="27"/>
    </row>
    <row r="19" spans="1:16" s="4" customFormat="1" ht="75" customHeight="1" thickBot="1" x14ac:dyDescent="0.25">
      <c r="A19" s="115"/>
      <c r="B19" s="815" t="str">
        <f>VLOOKUP($E$6,matriz!$C$5:$AV$181,2,0)</f>
        <v>OPTIMIZACIÓN DE PROCESOS</v>
      </c>
      <c r="C19" s="816" t="str">
        <f>VLOOKUP($E$6,matriz!$C$5:$AV$181,2,0)</f>
        <v>OPTIMIZACIÓN DE PROCESOS</v>
      </c>
      <c r="D19" s="818" t="str">
        <f>VLOOKUP($E$6,matriz!$C$5:$AV$181,2,0)</f>
        <v>OPTIMIZACIÓN DE PROCESOS</v>
      </c>
      <c r="E19" s="818" t="str">
        <f>VLOOKUP($E$6,matriz!$C$5:$AV$181,2,0)</f>
        <v>OPTIMIZACIÓN DE PROCESOS</v>
      </c>
      <c r="F19" s="806" t="str">
        <f>VLOOKUP($E$6,matriz!$C$5:$AV$181,12,0)</f>
        <v>N.A.</v>
      </c>
      <c r="G19" s="807" t="str">
        <f>VLOOKUP($E$6,matriz!$C$5:$AV$181,2,0)</f>
        <v>OPTIMIZACIÓN DE PROCESOS</v>
      </c>
      <c r="H19" s="807" t="str">
        <f>VLOOKUP($E$6,matriz!$C$5:$AV$181,2,0)</f>
        <v>OPTIMIZACIÓN DE PROCESOS</v>
      </c>
      <c r="I19" s="808" t="str">
        <f>VLOOKUP($E$6,matriz!$C$5:$AV$181,2,0)</f>
        <v>OPTIMIZACIÓN DE PROCESOS</v>
      </c>
      <c r="J19" s="809" t="str">
        <f>VLOOKUP($E$6,matriz!$C$5:$AV$181,14,0)</f>
        <v>N.A.</v>
      </c>
      <c r="K19" s="809" t="str">
        <f>VLOOKUP($E$6,matriz!$C$5:$AV$181,2,0)</f>
        <v>OPTIMIZACIÓN DE PROCESOS</v>
      </c>
      <c r="L19" s="809" t="str">
        <f>VLOOKUP($E$6,matriz!$C$5:$AV$181,2,0)</f>
        <v>OPTIMIZACIÓN DE PROCESOS</v>
      </c>
      <c r="M19" s="806" t="str">
        <f>VLOOKUP($E$6,matriz!$C$5:$AV$181,16,0)</f>
        <v>N.A.</v>
      </c>
      <c r="N19" s="807" t="str">
        <f>VLOOKUP($E$6,matriz!$C$5:$AV$181,2,0)</f>
        <v>OPTIMIZACIÓN DE PROCESOS</v>
      </c>
      <c r="O19" s="810" t="str">
        <f>VLOOKUP($E$6,matriz!$C$5:$AV$181,2,0)</f>
        <v>OPTIMIZACIÓN DE PROCESOS</v>
      </c>
      <c r="P19" s="27"/>
    </row>
    <row r="20" spans="1:16" s="4" customFormat="1" ht="15.75" customHeight="1" thickBot="1" x14ac:dyDescent="0.25">
      <c r="A20" s="115"/>
      <c r="B20" s="319"/>
      <c r="C20" s="319"/>
      <c r="D20" s="320"/>
      <c r="E20" s="320"/>
      <c r="F20" s="321"/>
      <c r="G20" s="321"/>
      <c r="H20" s="321"/>
      <c r="I20" s="321"/>
      <c r="J20" s="322"/>
      <c r="K20" s="322"/>
      <c r="L20" s="322"/>
      <c r="M20" s="321"/>
      <c r="N20" s="321"/>
      <c r="O20" s="321"/>
      <c r="P20" s="27"/>
    </row>
    <row r="21" spans="1:16" s="4" customFormat="1" ht="30" customHeight="1" thickBot="1" x14ac:dyDescent="0.25">
      <c r="A21" s="115"/>
      <c r="B21" s="796" t="s">
        <v>15</v>
      </c>
      <c r="C21" s="798"/>
      <c r="D21" s="794" t="str">
        <f>VLOOKUP($E$6,matriz!$C$5:$BH$181,17,0)</f>
        <v>ND</v>
      </c>
      <c r="E21" s="795"/>
      <c r="F21" s="770"/>
      <c r="G21" s="771"/>
      <c r="H21" s="771"/>
      <c r="I21" s="772"/>
      <c r="J21" s="796" t="s">
        <v>16</v>
      </c>
      <c r="K21" s="797"/>
      <c r="L21" s="798"/>
      <c r="M21" s="794" t="str">
        <f>VLOOKUP($E$6,matriz!$C$5:$BH$181,18,0)</f>
        <v>ND</v>
      </c>
      <c r="N21" s="797"/>
      <c r="O21" s="795"/>
      <c r="P21" s="27"/>
    </row>
    <row r="22" spans="1:16" s="4" customFormat="1" ht="16.5" customHeight="1" x14ac:dyDescent="0.2">
      <c r="A22" s="115"/>
      <c r="B22" s="26"/>
      <c r="C22" s="26"/>
      <c r="D22" s="26"/>
      <c r="E22" s="26"/>
      <c r="F22" s="26"/>
      <c r="G22" s="26"/>
      <c r="H22" s="26"/>
      <c r="I22" s="26"/>
      <c r="J22" s="26"/>
      <c r="K22" s="26"/>
      <c r="L22" s="26"/>
      <c r="M22" s="26"/>
      <c r="N22" s="26"/>
      <c r="O22" s="26"/>
      <c r="P22" s="27"/>
    </row>
    <row r="23" spans="1:16" s="220" customFormat="1" ht="21" customHeight="1" x14ac:dyDescent="0.25">
      <c r="A23" s="217"/>
      <c r="B23" s="36"/>
      <c r="E23" s="812" t="str">
        <f>VLOOKUP($E$6,matriz!$C$5:$AV$181,19,0)</f>
        <v>Suma</v>
      </c>
      <c r="F23" s="812"/>
      <c r="G23" s="812"/>
      <c r="H23" s="456"/>
      <c r="I23" s="218"/>
      <c r="J23" s="218"/>
      <c r="K23" s="456"/>
      <c r="L23" s="456"/>
      <c r="M23" s="811" t="str">
        <f>IF(VLOOKUP($E$6,matriz!$C$5:$BA$181,51,0)="creación","X","")</f>
        <v>X</v>
      </c>
      <c r="N23" s="811"/>
      <c r="O23" s="461"/>
      <c r="P23" s="231"/>
    </row>
    <row r="24" spans="1:16" s="220" customFormat="1" ht="21" customHeight="1" x14ac:dyDescent="0.25">
      <c r="A24" s="217"/>
      <c r="B24" s="36"/>
      <c r="C24" s="456"/>
      <c r="D24" s="456"/>
      <c r="E24" s="812" t="str">
        <f>VLOOKUP($E$6,matriz!$C$5:$AV$181,20,0)</f>
        <v>Trimestral</v>
      </c>
      <c r="F24" s="812"/>
      <c r="G24" s="812"/>
      <c r="H24" s="456"/>
      <c r="I24" s="218"/>
      <c r="J24" s="218"/>
      <c r="K24" s="456"/>
      <c r="L24" s="456"/>
      <c r="M24" s="811" t="str">
        <f>IF(VLOOKUP($E$6,matriz!$C$5:$BA$181,51,0)="modificación","X","")</f>
        <v/>
      </c>
      <c r="N24" s="811"/>
      <c r="O24" s="461"/>
      <c r="P24" s="231"/>
    </row>
    <row r="25" spans="1:16" s="220" customFormat="1" ht="21" customHeight="1" x14ac:dyDescent="0.25">
      <c r="A25" s="217"/>
      <c r="B25" s="36"/>
      <c r="C25" s="456"/>
      <c r="D25" s="456"/>
      <c r="E25" s="812" t="str">
        <f>VLOOKUP($E$6,matriz!$C$5:$AV$181,21,0)</f>
        <v>Eficacia</v>
      </c>
      <c r="F25" s="812"/>
      <c r="G25" s="812"/>
      <c r="H25" s="456"/>
      <c r="I25" s="218"/>
      <c r="J25" s="218"/>
      <c r="K25" s="456"/>
      <c r="L25" s="456"/>
      <c r="M25" s="811" t="str">
        <f>IF(VLOOKUP($E$6,matriz!$C$5:$BA$181,51,0)="anulación","X","")</f>
        <v/>
      </c>
      <c r="N25" s="811"/>
      <c r="O25" s="461"/>
      <c r="P25" s="231"/>
    </row>
    <row r="26" spans="1:16" s="220" customFormat="1" ht="15" customHeight="1" thickBot="1" x14ac:dyDescent="0.3">
      <c r="A26" s="217"/>
      <c r="B26" s="36"/>
      <c r="C26" s="456"/>
      <c r="D26" s="456"/>
      <c r="E26" s="38"/>
      <c r="F26" s="36"/>
      <c r="G26" s="456"/>
      <c r="H26" s="456"/>
      <c r="I26" s="218"/>
      <c r="J26" s="218"/>
      <c r="K26" s="456"/>
      <c r="L26" s="456"/>
      <c r="M26" s="219"/>
      <c r="N26" s="36"/>
      <c r="O26" s="36"/>
      <c r="P26" s="231"/>
    </row>
    <row r="27" spans="1:16" s="2" customFormat="1" ht="22.5" customHeight="1" thickBot="1" x14ac:dyDescent="0.25">
      <c r="A27" s="459"/>
      <c r="B27" s="799" t="s">
        <v>514</v>
      </c>
      <c r="C27" s="800"/>
      <c r="D27" s="800"/>
      <c r="E27" s="801"/>
      <c r="F27" s="3"/>
      <c r="G27" s="799" t="s">
        <v>515</v>
      </c>
      <c r="H27" s="800"/>
      <c r="I27" s="800"/>
      <c r="J27" s="801"/>
      <c r="K27" s="3"/>
      <c r="L27" s="799" t="s">
        <v>516</v>
      </c>
      <c r="M27" s="800"/>
      <c r="N27" s="800"/>
      <c r="O27" s="801"/>
      <c r="P27" s="232"/>
    </row>
    <row r="28" spans="1:16" s="2" customFormat="1" ht="19.5" customHeight="1" thickBot="1" x14ac:dyDescent="0.25">
      <c r="A28" s="459"/>
      <c r="B28" s="779" t="str">
        <f>VLOOKUP($E$6,matriz!$C$5:$AV$181,22,0)</f>
        <v>Contratista OAP</v>
      </c>
      <c r="C28" s="780"/>
      <c r="D28" s="780"/>
      <c r="E28" s="781"/>
      <c r="F28" s="3"/>
      <c r="G28" s="779" t="str">
        <f>VLOOKUP($E$6,matriz!$C$5:$AV$181,23,0)</f>
        <v>Contratista OAP</v>
      </c>
      <c r="H28" s="780"/>
      <c r="I28" s="780"/>
      <c r="J28" s="781"/>
      <c r="K28" s="3"/>
      <c r="L28" s="779" t="str">
        <f>VLOOKUP($E$6,matriz!$C$5:$AV$181,24,0)</f>
        <v>JEFE OAP</v>
      </c>
      <c r="M28" s="780"/>
      <c r="N28" s="780"/>
      <c r="O28" s="781"/>
      <c r="P28" s="232"/>
    </row>
    <row r="29" spans="1:16" s="2" customFormat="1" ht="19.5" customHeight="1" x14ac:dyDescent="0.2">
      <c r="A29" s="459"/>
      <c r="B29" s="460"/>
      <c r="C29" s="460"/>
      <c r="D29" s="460"/>
      <c r="E29" s="460"/>
      <c r="F29" s="3"/>
      <c r="G29" s="460"/>
      <c r="H29" s="460"/>
      <c r="I29" s="460"/>
      <c r="J29" s="460"/>
      <c r="K29" s="3"/>
      <c r="L29" s="460"/>
      <c r="M29" s="460"/>
      <c r="N29" s="460"/>
      <c r="O29" s="460"/>
      <c r="P29" s="232"/>
    </row>
    <row r="30" spans="1:16" s="220" customFormat="1" ht="15" customHeight="1" x14ac:dyDescent="0.25">
      <c r="A30" s="217"/>
      <c r="B30" s="36"/>
      <c r="C30" s="456"/>
      <c r="D30" s="456"/>
      <c r="E30" s="38"/>
      <c r="F30" s="36"/>
      <c r="G30" s="456"/>
      <c r="H30" s="456"/>
      <c r="I30" s="218"/>
      <c r="J30" s="218"/>
      <c r="K30" s="456"/>
      <c r="L30" s="456"/>
      <c r="M30" s="219"/>
      <c r="N30" s="36"/>
      <c r="O30" s="36"/>
      <c r="P30" s="231"/>
    </row>
    <row r="31" spans="1:16" s="220" customFormat="1" ht="15" customHeight="1" x14ac:dyDescent="0.25">
      <c r="A31" s="217"/>
      <c r="B31" s="36"/>
      <c r="C31" s="456"/>
      <c r="D31" s="456"/>
      <c r="E31" s="38"/>
      <c r="F31" s="220" t="s">
        <v>527</v>
      </c>
      <c r="K31" s="456"/>
      <c r="L31" s="456"/>
      <c r="M31" s="219"/>
      <c r="N31" s="36"/>
      <c r="O31" s="36"/>
      <c r="P31" s="231"/>
    </row>
    <row r="32" spans="1:16" s="220" customFormat="1" ht="16.5" customHeight="1" x14ac:dyDescent="0.25">
      <c r="A32" s="217"/>
      <c r="B32" s="36"/>
      <c r="C32" s="456"/>
      <c r="D32" s="456"/>
      <c r="E32" s="38"/>
      <c r="F32" s="38"/>
      <c r="G32" s="38"/>
      <c r="H32" s="38"/>
      <c r="I32" s="38"/>
      <c r="J32" s="38"/>
      <c r="K32" s="38"/>
      <c r="L32" s="38"/>
      <c r="M32" s="219"/>
      <c r="N32" s="36"/>
      <c r="O32" s="36"/>
      <c r="P32" s="231"/>
    </row>
    <row r="33" spans="1:16" s="220" customFormat="1" ht="15" customHeight="1" x14ac:dyDescent="0.25">
      <c r="A33" s="217"/>
      <c r="B33" s="36"/>
      <c r="C33" s="36"/>
      <c r="D33" s="331" t="s">
        <v>528</v>
      </c>
      <c r="E33" s="38"/>
      <c r="F33" s="462">
        <v>2016</v>
      </c>
      <c r="G33" s="462">
        <v>2017</v>
      </c>
      <c r="H33" s="462">
        <v>2018</v>
      </c>
      <c r="I33" s="462">
        <v>2019</v>
      </c>
      <c r="J33" s="463">
        <v>2020</v>
      </c>
      <c r="K33" s="462" t="s">
        <v>123</v>
      </c>
      <c r="L33" s="456"/>
      <c r="M33" s="219"/>
      <c r="N33" s="36"/>
      <c r="O33" s="36"/>
      <c r="P33" s="231"/>
    </row>
    <row r="34" spans="1:16" s="326" customFormat="1" ht="16.5" customHeight="1" x14ac:dyDescent="0.25">
      <c r="A34" s="323"/>
      <c r="B34" s="324"/>
      <c r="C34" s="324"/>
      <c r="D34" s="330" t="s">
        <v>529</v>
      </c>
      <c r="E34" s="38"/>
      <c r="F34" s="327">
        <f>VLOOKUP($E$6,matriz!$C$5:$AV$181,25,0)</f>
        <v>1</v>
      </c>
      <c r="G34" s="328" t="str">
        <f>VLOOKUP($E$6,matriz!$C$5:$AV$181,26,0)</f>
        <v>ND</v>
      </c>
      <c r="H34" s="328" t="str">
        <f>VLOOKUP($E$6,matriz!$C$5:$AV$181,27,0)</f>
        <v>CUMPLIDA</v>
      </c>
      <c r="I34" s="328">
        <f>VLOOKUP($E$6,matriz!$C$5:$AV$181,28,0)</f>
        <v>0</v>
      </c>
      <c r="J34" s="328">
        <f>VLOOKUP($E$6,matriz!$C$5:$AV$181,29,0)</f>
        <v>0</v>
      </c>
      <c r="K34" s="329">
        <f>IF($E$23="Decreciente",MID(J34,1,4),IF($E$23="Suma",SUM(F34:J34),IF($E$23="Creciente",MID(J34,1,4),IF($E$23="Constante",MID(J34,1,4)))))</f>
        <v>1</v>
      </c>
      <c r="L34" s="324"/>
      <c r="M34" s="324"/>
      <c r="N34" s="324"/>
      <c r="O34" s="324"/>
      <c r="P34" s="325"/>
    </row>
    <row r="35" spans="1:16" s="3" customFormat="1" ht="15" x14ac:dyDescent="0.25">
      <c r="A35" s="115"/>
      <c r="B35" s="26"/>
      <c r="C35" s="26"/>
      <c r="D35" s="26"/>
      <c r="E35" s="38"/>
      <c r="F35" s="26"/>
      <c r="G35" s="26"/>
      <c r="H35" s="26"/>
      <c r="I35" s="26"/>
      <c r="J35" s="26"/>
      <c r="K35" s="26"/>
      <c r="L35" s="26"/>
      <c r="M35" s="26"/>
      <c r="N35" s="26"/>
      <c r="O35" s="26"/>
      <c r="P35" s="27"/>
    </row>
    <row r="36" spans="1:16" s="3" customFormat="1" x14ac:dyDescent="0.2">
      <c r="A36" s="115"/>
      <c r="B36" s="26"/>
      <c r="C36" s="26"/>
      <c r="D36" s="26"/>
      <c r="E36" s="26"/>
      <c r="F36" s="26"/>
      <c r="G36" s="26"/>
      <c r="H36" s="26"/>
      <c r="I36" s="26"/>
      <c r="J36" s="26"/>
      <c r="K36" s="26"/>
      <c r="L36" s="26"/>
      <c r="M36" s="26"/>
      <c r="N36" s="26"/>
      <c r="O36" s="26"/>
      <c r="P36" s="27"/>
    </row>
    <row r="37" spans="1:16" s="4" customFormat="1" ht="6" hidden="1" customHeight="1" x14ac:dyDescent="0.2">
      <c r="A37" s="115"/>
      <c r="B37" s="26"/>
      <c r="C37" s="26"/>
      <c r="D37" s="26"/>
      <c r="E37" s="26"/>
      <c r="F37" s="26"/>
      <c r="G37" s="26"/>
      <c r="H37" s="26"/>
      <c r="I37" s="26"/>
      <c r="J37" s="26"/>
      <c r="K37" s="26"/>
      <c r="L37" s="26"/>
      <c r="M37" s="26"/>
      <c r="N37" s="26"/>
      <c r="O37" s="26"/>
      <c r="P37" s="27"/>
    </row>
    <row r="38" spans="1:16" s="4" customFormat="1" ht="5.25" hidden="1" customHeight="1" x14ac:dyDescent="0.2">
      <c r="A38" s="115"/>
      <c r="B38" s="198" t="e">
        <f>IF(#REF!="1er Trimestre","rad1",IF(#REF!="2do Trimestre","rad2",IF(#REF!="3er Trimestre","rad3",IF(#REF!="4to Trimestre","rad4"))))</f>
        <v>#REF!</v>
      </c>
      <c r="C38" s="26"/>
      <c r="D38" s="26"/>
      <c r="E38" s="26"/>
      <c r="F38" s="26"/>
      <c r="G38" s="26"/>
      <c r="H38" s="26"/>
      <c r="I38" s="26"/>
      <c r="J38" s="26"/>
      <c r="K38" s="26"/>
      <c r="L38" s="26"/>
      <c r="M38" s="26"/>
      <c r="N38" s="26"/>
      <c r="O38" s="26"/>
      <c r="P38" s="27"/>
    </row>
    <row r="39" spans="1:16" s="4" customFormat="1" ht="11.25" customHeight="1" x14ac:dyDescent="0.2">
      <c r="A39" s="115"/>
      <c r="B39" s="26"/>
      <c r="C39" s="26"/>
      <c r="D39" s="26"/>
      <c r="E39" s="26"/>
      <c r="F39" s="26"/>
      <c r="G39" s="26"/>
      <c r="H39" s="26"/>
      <c r="I39" s="26"/>
      <c r="J39" s="26"/>
      <c r="K39" s="26"/>
      <c r="L39" s="26"/>
      <c r="M39" s="26"/>
      <c r="N39" s="26"/>
      <c r="O39" s="26"/>
      <c r="P39" s="27"/>
    </row>
    <row r="40" spans="1:16" s="4" customFormat="1" ht="11.25" customHeight="1" x14ac:dyDescent="0.2">
      <c r="A40" s="115"/>
      <c r="B40" s="458" t="s">
        <v>615</v>
      </c>
      <c r="C40" s="467" t="str">
        <f>VLOOKUP($E$6,matriz!$C$5:$BC$181,52,0)</f>
        <v>FINALIZADO POR CUMPLIMIENTO EN EL 2017</v>
      </c>
      <c r="D40" s="467"/>
      <c r="E40" s="26"/>
      <c r="F40" s="26"/>
      <c r="G40" s="26"/>
      <c r="H40" s="26"/>
      <c r="I40" s="26"/>
      <c r="J40" s="26"/>
      <c r="K40" s="26"/>
      <c r="L40" s="26"/>
      <c r="M40" s="26"/>
      <c r="N40" s="26"/>
      <c r="O40" s="26"/>
      <c r="P40" s="27"/>
    </row>
    <row r="41" spans="1:16" s="229" customFormat="1" ht="11.25" customHeight="1" thickBot="1" x14ac:dyDescent="0.25">
      <c r="A41" s="227"/>
      <c r="B41" s="228"/>
      <c r="C41" s="228"/>
      <c r="D41" s="228"/>
      <c r="E41" s="228"/>
      <c r="F41" s="228"/>
      <c r="G41" s="228"/>
      <c r="H41" s="228"/>
      <c r="I41" s="228"/>
      <c r="J41" s="228"/>
      <c r="K41" s="228"/>
      <c r="L41" s="228"/>
      <c r="M41" s="228"/>
      <c r="N41" s="228"/>
      <c r="O41" s="228"/>
      <c r="P41" s="234"/>
    </row>
    <row r="42" spans="1:16" ht="11.25" customHeight="1" x14ac:dyDescent="0.2"/>
    <row r="43" spans="1:16" customFormat="1" ht="11.25" customHeight="1" x14ac:dyDescent="0.25"/>
    <row r="44" spans="1:16" customFormat="1" ht="11.25" customHeight="1" x14ac:dyDescent="0.25"/>
    <row r="45" spans="1:16" customFormat="1" ht="11.25" customHeight="1" x14ac:dyDescent="0.25"/>
    <row r="46" spans="1:16" customFormat="1" ht="11.25" customHeight="1" x14ac:dyDescent="0.25"/>
    <row r="47" spans="1:16" customFormat="1" ht="11.25" customHeight="1" x14ac:dyDescent="0.25"/>
    <row r="48" spans="1:16" customFormat="1" ht="11.25" customHeight="1" x14ac:dyDescent="0.25"/>
    <row r="49" customFormat="1" ht="11.25" customHeight="1" x14ac:dyDescent="0.25"/>
    <row r="50" customFormat="1" ht="11.25" customHeight="1" x14ac:dyDescent="0.25"/>
    <row r="51" customFormat="1" ht="11.25" customHeight="1" x14ac:dyDescent="0.25"/>
    <row r="52" customFormat="1" ht="11.25" customHeight="1" x14ac:dyDescent="0.25"/>
    <row r="53" customFormat="1" ht="11.25" customHeight="1" x14ac:dyDescent="0.25"/>
    <row r="54" customFormat="1" ht="11.25" customHeight="1" x14ac:dyDescent="0.25"/>
    <row r="55" customFormat="1" ht="11.25" customHeight="1" x14ac:dyDescent="0.25"/>
    <row r="56" customFormat="1" ht="11.25" customHeight="1" x14ac:dyDescent="0.25"/>
    <row r="57" customFormat="1" ht="11.25" customHeight="1" x14ac:dyDescent="0.25"/>
    <row r="58" customFormat="1" ht="11.25" customHeight="1" x14ac:dyDescent="0.25"/>
    <row r="59" customFormat="1" ht="11.25" customHeight="1" x14ac:dyDescent="0.25"/>
    <row r="60" customFormat="1" ht="11.25" customHeight="1" x14ac:dyDescent="0.25"/>
    <row r="61" customFormat="1" ht="11.25" customHeight="1" x14ac:dyDescent="0.25"/>
    <row r="62" customFormat="1" ht="11.25" customHeight="1" x14ac:dyDescent="0.25"/>
    <row r="63" customFormat="1" ht="11.25" customHeight="1" x14ac:dyDescent="0.25"/>
    <row r="64" customFormat="1" ht="11.25" customHeight="1" x14ac:dyDescent="0.25"/>
    <row r="65" customFormat="1" ht="11.25" customHeight="1" x14ac:dyDescent="0.25"/>
    <row r="66" customFormat="1" ht="11.25" customHeight="1" x14ac:dyDescent="0.25"/>
    <row r="67" customFormat="1" ht="11.25" customHeight="1" x14ac:dyDescent="0.25"/>
    <row r="68" customFormat="1" ht="11.25" customHeight="1" x14ac:dyDescent="0.25"/>
    <row r="69" customFormat="1" ht="11.25" customHeight="1" x14ac:dyDescent="0.25"/>
    <row r="70" customFormat="1" ht="11.25" customHeight="1" x14ac:dyDescent="0.25"/>
    <row r="71" customFormat="1" ht="11.25" customHeight="1" x14ac:dyDescent="0.25"/>
    <row r="72" customFormat="1" ht="11.25" customHeight="1" x14ac:dyDescent="0.25"/>
    <row r="73" customFormat="1" ht="11.25" customHeight="1" x14ac:dyDescent="0.25"/>
    <row r="74" customFormat="1" ht="11.25" customHeight="1" x14ac:dyDescent="0.25"/>
    <row r="75" customFormat="1" ht="11.25" customHeight="1" x14ac:dyDescent="0.25"/>
    <row r="76" customFormat="1" ht="11.25" customHeight="1" x14ac:dyDescent="0.25"/>
    <row r="77" customFormat="1" ht="11.25" customHeight="1" x14ac:dyDescent="0.25"/>
    <row r="78" customFormat="1" ht="11.25" customHeight="1" x14ac:dyDescent="0.25"/>
    <row r="79" customFormat="1" ht="11.25" customHeight="1" x14ac:dyDescent="0.25"/>
    <row r="80" customFormat="1" ht="11.25" customHeight="1" x14ac:dyDescent="0.25"/>
    <row r="81" customFormat="1" ht="11.25" customHeight="1" x14ac:dyDescent="0.25"/>
    <row r="82" customFormat="1" ht="11.25" customHeight="1" x14ac:dyDescent="0.25"/>
    <row r="83" customFormat="1" ht="11.25" customHeight="1" x14ac:dyDescent="0.25"/>
    <row r="84" customFormat="1" ht="11.25" customHeight="1" x14ac:dyDescent="0.25"/>
    <row r="85" customFormat="1" ht="11.25" customHeight="1" x14ac:dyDescent="0.25"/>
    <row r="86" customFormat="1" ht="11.25" customHeight="1" x14ac:dyDescent="0.25"/>
    <row r="87" customFormat="1" ht="11.25" customHeight="1" x14ac:dyDescent="0.25"/>
    <row r="88" customFormat="1" ht="11.25" customHeight="1" x14ac:dyDescent="0.25"/>
    <row r="89" customFormat="1" ht="11.25" customHeight="1" x14ac:dyDescent="0.25"/>
    <row r="90" customFormat="1" ht="11.25" customHeight="1" x14ac:dyDescent="0.25"/>
    <row r="91" customFormat="1" ht="11.25" customHeight="1" x14ac:dyDescent="0.25"/>
    <row r="92" customFormat="1" ht="11.25" customHeight="1" x14ac:dyDescent="0.25"/>
    <row r="93" customFormat="1" ht="11.25" customHeight="1" x14ac:dyDescent="0.25"/>
    <row r="94" customFormat="1" ht="11.25" customHeight="1" x14ac:dyDescent="0.25"/>
    <row r="95" customFormat="1" ht="11.25" customHeight="1" x14ac:dyDescent="0.25"/>
    <row r="96" customFormat="1" ht="11.25" customHeight="1" x14ac:dyDescent="0.25"/>
    <row r="97" customFormat="1" ht="11.25" customHeight="1" x14ac:dyDescent="0.25"/>
    <row r="98" customFormat="1" ht="11.25" customHeight="1" x14ac:dyDescent="0.25"/>
    <row r="99" customFormat="1" ht="11.25" customHeight="1" x14ac:dyDescent="0.25"/>
    <row r="100" customFormat="1" ht="11.25" customHeight="1" x14ac:dyDescent="0.25"/>
    <row r="101" customFormat="1" ht="11.25" customHeight="1" x14ac:dyDescent="0.25"/>
    <row r="102" customFormat="1" ht="11.25" customHeight="1" x14ac:dyDescent="0.25"/>
    <row r="103" customFormat="1" ht="11.25" customHeight="1" x14ac:dyDescent="0.25"/>
    <row r="104" customFormat="1" ht="11.25" customHeight="1" x14ac:dyDescent="0.25"/>
    <row r="105" customFormat="1" ht="11.25" customHeight="1" x14ac:dyDescent="0.25"/>
    <row r="106" customFormat="1" ht="11.25" customHeight="1" x14ac:dyDescent="0.25"/>
    <row r="107" customFormat="1" ht="11.25" customHeight="1" x14ac:dyDescent="0.25"/>
    <row r="108" customFormat="1" ht="11.25" customHeight="1" x14ac:dyDescent="0.25"/>
    <row r="109" customFormat="1" ht="11.25" customHeight="1" x14ac:dyDescent="0.25"/>
    <row r="110" customFormat="1" ht="11.25" customHeight="1" x14ac:dyDescent="0.25"/>
    <row r="111" customFormat="1" ht="11.25" customHeight="1" x14ac:dyDescent="0.25"/>
    <row r="112" customFormat="1" ht="11.25" customHeight="1" x14ac:dyDescent="0.25"/>
    <row r="113" customFormat="1" ht="11.25" customHeight="1" x14ac:dyDescent="0.25"/>
    <row r="114" customFormat="1" ht="11.25" customHeight="1" x14ac:dyDescent="0.25"/>
    <row r="115" customFormat="1" ht="11.25" customHeight="1" x14ac:dyDescent="0.25"/>
    <row r="116" customFormat="1" ht="11.25" customHeight="1" x14ac:dyDescent="0.25"/>
    <row r="117" customFormat="1" ht="11.25" customHeight="1" x14ac:dyDescent="0.25"/>
    <row r="118" customFormat="1" ht="11.25" customHeight="1" x14ac:dyDescent="0.25"/>
    <row r="119" customFormat="1" ht="11.25" customHeight="1" x14ac:dyDescent="0.25"/>
    <row r="120" customFormat="1" ht="11.25" customHeight="1" x14ac:dyDescent="0.25"/>
    <row r="121" customFormat="1" ht="11.25" customHeight="1" x14ac:dyDescent="0.25"/>
    <row r="122" customFormat="1" ht="11.25" customHeight="1" x14ac:dyDescent="0.25"/>
    <row r="123" customFormat="1" ht="11.25" customHeight="1" x14ac:dyDescent="0.25"/>
    <row r="124" customFormat="1" ht="11.25" customHeight="1" x14ac:dyDescent="0.25"/>
    <row r="125" customFormat="1" ht="11.25" customHeight="1" x14ac:dyDescent="0.25"/>
    <row r="126" customFormat="1" ht="11.25" customHeight="1" x14ac:dyDescent="0.25"/>
    <row r="127" ht="11.25" customHeight="1" x14ac:dyDescent="0.2"/>
    <row r="128" ht="11.25" customHeight="1" x14ac:dyDescent="0.2"/>
    <row r="129" ht="11.25" customHeight="1" x14ac:dyDescent="0.2"/>
    <row r="130" ht="11.25" customHeight="1" x14ac:dyDescent="0.2"/>
  </sheetData>
  <sheetProtection algorithmName="SHA-512" hashValue="DdrrJ6RiKqy93YEem3rhpin+byVX4tdlAnadtFevGstC84dhDZ6iamFkWNASUSc0m3rHERAJpFN/Tb1zdDgafg==" saltValue="iYxkzL7FL+CrNMCaciV/JA==" spinCount="100000" sheet="1" objects="1" scenarios="1"/>
  <dataConsolidate/>
  <mergeCells count="50">
    <mergeCell ref="B13:O13"/>
    <mergeCell ref="B10:D10"/>
    <mergeCell ref="E10:O10"/>
    <mergeCell ref="B11:D11"/>
    <mergeCell ref="E11:O11"/>
    <mergeCell ref="B12:D12"/>
    <mergeCell ref="E12:O12"/>
    <mergeCell ref="A1:P1"/>
    <mergeCell ref="B4:O4"/>
    <mergeCell ref="B6:D6"/>
    <mergeCell ref="E6:O6"/>
    <mergeCell ref="B8:D8"/>
    <mergeCell ref="E8:O8"/>
    <mergeCell ref="B14:D15"/>
    <mergeCell ref="E14:G15"/>
    <mergeCell ref="M14:N15"/>
    <mergeCell ref="O14:O15"/>
    <mergeCell ref="H14:K15"/>
    <mergeCell ref="L14:L15"/>
    <mergeCell ref="B16:O16"/>
    <mergeCell ref="B17:C17"/>
    <mergeCell ref="D17:E17"/>
    <mergeCell ref="F17:I17"/>
    <mergeCell ref="J17:L17"/>
    <mergeCell ref="M17:O17"/>
    <mergeCell ref="J18:L18"/>
    <mergeCell ref="M18:O18"/>
    <mergeCell ref="B27:E27"/>
    <mergeCell ref="F19:I19"/>
    <mergeCell ref="J19:L19"/>
    <mergeCell ref="M19:O19"/>
    <mergeCell ref="M23:N23"/>
    <mergeCell ref="M24:N24"/>
    <mergeCell ref="M25:N25"/>
    <mergeCell ref="E23:G23"/>
    <mergeCell ref="E24:G24"/>
    <mergeCell ref="E25:G25"/>
    <mergeCell ref="B18:C19"/>
    <mergeCell ref="D18:E19"/>
    <mergeCell ref="F18:I18"/>
    <mergeCell ref="B21:C21"/>
    <mergeCell ref="B28:E28"/>
    <mergeCell ref="G28:J28"/>
    <mergeCell ref="L28:O28"/>
    <mergeCell ref="D21:E21"/>
    <mergeCell ref="F21:I21"/>
    <mergeCell ref="J21:L21"/>
    <mergeCell ref="M21:O21"/>
    <mergeCell ref="G27:J27"/>
    <mergeCell ref="L27:O27"/>
  </mergeCells>
  <dataValidations count="14">
    <dataValidation allowBlank="1" showInputMessage="1" showErrorMessage="1" promptTitle="PROCESO" prompt="Identifica el nombre del proceso al cual pertenece el indicador." sqref="B8:D8 B10:D10"/>
    <dataValidation allowBlank="1" showInputMessage="1" showErrorMessage="1" promptTitle="PRODUCTO/SERVICIO" prompt="Identifica el nombre del producto o servicio." sqref="B12:D12 B14"/>
    <dataValidation allowBlank="1" showInputMessage="1" showErrorMessage="1" promptTitle="FORMULA DEL INDICADOR" prompt="Fórmula matemática utilizada para el cálculo del indicador._x000a_" sqref="B17:C17"/>
    <dataValidation allowBlank="1" showInputMessage="1" showErrorMessage="1" promptTitle="UNIDAD DE MEDIDA" prompt="Magnitud referencia para la medición. Ejemplo: Porcentaje, Número de asesorías." sqref="D17:E17"/>
    <dataValidation allowBlank="1" showInputMessage="1" showErrorMessage="1" promptTitle="NOMBRE VARIABLE" prompt="Nombre de las variables a utilizar, puede ser una sola_x000a_variable o dos dependiendo del indicador" sqref="F17:I17"/>
    <dataValidation allowBlank="1" showInputMessage="1" showErrorMessage="1" promptTitle="EXPLICACION DE LA VARIABLE" prompt="Opcional si la variable requiere explicación o idefinición_x000a_" sqref="J17:L17"/>
    <dataValidation allowBlank="1" showInputMessage="1" showErrorMessage="1" promptTitle="FUENTE DE INFORMACION" prompt="Señala la(s) fuente(s) de las cuales se obtiene la información para el cálculo del indicador. Por ejemplo: Sistemas de información,_x000a_resultados encuestas del cliente externo, interno, verificación del servicio y control de visitantes." sqref="M17:O17"/>
    <dataValidation allowBlank="1" showInputMessage="1" showErrorMessage="1" promptTitle="FUENTE DE INFORMACION LINEA BASE" prompt="Indique la fuente de origen de la línea base (histórico registrado)" sqref="J21 I33"/>
    <dataValidation allowBlank="1" showInputMessage="1" showErrorMessage="1" promptTitle="NOMBRE DEL INDICADOR" prompt="Nombre que identifica al indicador." sqref="B6:D7 B9:D9 B11:D11"/>
    <dataValidation allowBlank="1" showInputMessage="1" showErrorMessage="1" promptTitle="META" prompt="Es el valor que se espera alcance el indicador." sqref="F33:H33"/>
    <dataValidation allowBlank="1" showInputMessage="1" showErrorMessage="1" promptTitle="LINEA BASE" prompt="Es el valor obtenido en el período inmediatamente anterior. En el caso_x000a_de que no exista se colocará no aplica." sqref="B21:C21"/>
    <dataValidation allowBlank="1" showInputMessage="1" showErrorMessage="1" promptTitle="Responsable" prompt="CARGO de quien valida y toma decisiones frente a los datos regsitrados en el indicador_x000a_Registra planes de mitigación, estrategias para garantizar el cumplimiento del indicador._x000a_Establece pautas para mantener el indicador en los niveles de ejecución óptimo" sqref="L27:O27"/>
    <dataValidation allowBlank="1" showInputMessage="1" showErrorMessage="1" promptTitle="analiza" prompt="Registre el CARGO de quien analiza, redacta los avances, genera gráficas, reportes, etc_x000a__x000a_Es el responsable de identificar riesgos / no conformidades / tendencias / " sqref="G27:J27"/>
    <dataValidation allowBlank="1" showInputMessage="1" showErrorMessage="1" promptTitle="responsable de recopilar la info" prompt="Registre el CARGO de quien consolida la información" sqref="B28:E29 G28:J29 L28:O29"/>
  </dataValidations>
  <printOptions horizontalCentered="1"/>
  <pageMargins left="0.62992125984251968" right="0.23622047244094491" top="0.59055118110236227" bottom="0.51181102362204722" header="0.31496062992125984" footer="0.31496062992125984"/>
  <pageSetup scale="96" orientation="portrait" r:id="rId1"/>
  <drawing r:id="rId2"/>
  <legacyDrawingHF r:id="rId3"/>
  <extLst>
    <ext xmlns:x14="http://schemas.microsoft.com/office/spreadsheetml/2009/9/main" uri="{CCE6A557-97BC-4b89-ADB6-D9C93CAAB3DF}">
      <x14:dataValidations xmlns:xm="http://schemas.microsoft.com/office/excel/2006/main" count="1">
        <x14:dataValidation type="list" allowBlank="1" showInputMessage="1" showErrorMessage="1" promptTitle="SELECCIONE EL INDICADOR">
          <x14:formula1>
            <xm:f>matriz!$C$5:$C$479</xm:f>
          </x14:formula1>
          <xm:sqref>E6:O6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1"/>
  <dimension ref="A1:H13"/>
  <sheetViews>
    <sheetView topLeftCell="B2" zoomScale="130" zoomScaleNormal="130" workbookViewId="0">
      <selection activeCell="D2" sqref="D2"/>
    </sheetView>
  </sheetViews>
  <sheetFormatPr baseColWidth="10" defaultColWidth="32.42578125" defaultRowHeight="15" x14ac:dyDescent="0.25"/>
  <cols>
    <col min="1" max="1" width="17.42578125" style="17" bestFit="1" customWidth="1"/>
    <col min="2" max="2" width="31" style="17" bestFit="1" customWidth="1"/>
    <col min="3" max="3" width="18.85546875" style="17" bestFit="1" customWidth="1"/>
    <col min="4" max="4" width="32.42578125" style="17" bestFit="1" customWidth="1"/>
    <col min="5" max="5" width="20.85546875" style="17" bestFit="1" customWidth="1"/>
    <col min="6" max="6" width="32.42578125" style="17" bestFit="1" customWidth="1"/>
    <col min="7" max="8" width="32.28515625" style="17" bestFit="1" customWidth="1"/>
    <col min="9" max="16384" width="32.42578125" style="17"/>
  </cols>
  <sheetData>
    <row r="1" spans="1:8" ht="30.75" x14ac:dyDescent="0.25">
      <c r="A1" s="17" t="s">
        <v>6</v>
      </c>
      <c r="B1" s="18" t="s">
        <v>139</v>
      </c>
      <c r="C1" s="18" t="s">
        <v>140</v>
      </c>
      <c r="D1" s="18" t="s">
        <v>4</v>
      </c>
      <c r="E1" s="18" t="s">
        <v>141</v>
      </c>
      <c r="F1" s="18" t="s">
        <v>3</v>
      </c>
      <c r="G1" s="18" t="s">
        <v>142</v>
      </c>
      <c r="H1" s="18" t="s">
        <v>123</v>
      </c>
    </row>
    <row r="2" spans="1:8" ht="75" x14ac:dyDescent="0.25">
      <c r="A2" s="17" t="s">
        <v>128</v>
      </c>
      <c r="B2" s="13" t="s">
        <v>42</v>
      </c>
      <c r="C2" s="14" t="s">
        <v>143</v>
      </c>
      <c r="D2" s="14" t="s">
        <v>144</v>
      </c>
      <c r="E2" s="14" t="s">
        <v>145</v>
      </c>
      <c r="F2" s="14" t="s">
        <v>146</v>
      </c>
      <c r="G2" s="16" t="s">
        <v>147</v>
      </c>
      <c r="H2" s="19" t="s">
        <v>148</v>
      </c>
    </row>
    <row r="3" spans="1:8" ht="45" x14ac:dyDescent="0.25">
      <c r="A3" s="17" t="s">
        <v>44</v>
      </c>
      <c r="B3" s="13" t="s">
        <v>149</v>
      </c>
      <c r="C3" s="15" t="s">
        <v>150</v>
      </c>
      <c r="D3" s="15" t="s">
        <v>39</v>
      </c>
      <c r="E3" s="14" t="s">
        <v>145</v>
      </c>
      <c r="F3" s="14" t="s">
        <v>151</v>
      </c>
      <c r="G3" s="16" t="s">
        <v>152</v>
      </c>
      <c r="H3" s="16" t="s">
        <v>153</v>
      </c>
    </row>
    <row r="4" spans="1:8" ht="45" x14ac:dyDescent="0.25">
      <c r="A4" s="17" t="s">
        <v>129</v>
      </c>
      <c r="B4" s="13" t="s">
        <v>154</v>
      </c>
      <c r="C4" s="14" t="s">
        <v>155</v>
      </c>
      <c r="D4" s="14" t="s">
        <v>156</v>
      </c>
      <c r="E4" s="14" t="s">
        <v>157</v>
      </c>
      <c r="F4" s="14" t="s">
        <v>158</v>
      </c>
      <c r="G4" s="16" t="s">
        <v>159</v>
      </c>
      <c r="H4" s="16" t="s">
        <v>160</v>
      </c>
    </row>
    <row r="5" spans="1:8" ht="51.75" x14ac:dyDescent="0.25">
      <c r="A5" s="17" t="s">
        <v>130</v>
      </c>
      <c r="B5" s="13" t="s">
        <v>161</v>
      </c>
      <c r="C5" s="14" t="s">
        <v>162</v>
      </c>
      <c r="D5" s="14" t="s">
        <v>38</v>
      </c>
      <c r="E5" s="14" t="s">
        <v>163</v>
      </c>
      <c r="F5" s="14" t="s">
        <v>164</v>
      </c>
      <c r="G5" s="16" t="s">
        <v>165</v>
      </c>
      <c r="H5" s="16" t="s">
        <v>166</v>
      </c>
    </row>
    <row r="6" spans="1:8" ht="45" x14ac:dyDescent="0.25">
      <c r="A6" s="17" t="s">
        <v>127</v>
      </c>
      <c r="B6" s="20"/>
      <c r="C6" s="14" t="s">
        <v>167</v>
      </c>
      <c r="D6" s="14" t="s">
        <v>168</v>
      </c>
      <c r="E6" s="14" t="s">
        <v>163</v>
      </c>
      <c r="F6" s="14" t="s">
        <v>169</v>
      </c>
      <c r="G6" s="16" t="s">
        <v>170</v>
      </c>
      <c r="H6" s="16" t="s">
        <v>171</v>
      </c>
    </row>
    <row r="7" spans="1:8" ht="45" x14ac:dyDescent="0.25">
      <c r="A7" s="17" t="s">
        <v>7</v>
      </c>
      <c r="B7" s="20"/>
      <c r="C7" s="14" t="s">
        <v>172</v>
      </c>
      <c r="D7" s="14" t="s">
        <v>173</v>
      </c>
      <c r="E7" s="14" t="s">
        <v>163</v>
      </c>
      <c r="F7" s="14" t="s">
        <v>110</v>
      </c>
      <c r="G7" s="16" t="s">
        <v>174</v>
      </c>
      <c r="H7" s="16" t="s">
        <v>175</v>
      </c>
    </row>
    <row r="8" spans="1:8" ht="45" x14ac:dyDescent="0.25">
      <c r="A8" s="17" t="s">
        <v>131</v>
      </c>
      <c r="B8" s="20"/>
      <c r="C8" s="15" t="s">
        <v>176</v>
      </c>
      <c r="D8" s="15" t="s">
        <v>27</v>
      </c>
      <c r="E8" s="14" t="s">
        <v>157</v>
      </c>
      <c r="F8" s="14" t="s">
        <v>96</v>
      </c>
      <c r="G8" s="16" t="s">
        <v>177</v>
      </c>
      <c r="H8" s="16" t="s">
        <v>178</v>
      </c>
    </row>
    <row r="9" spans="1:8" ht="45" x14ac:dyDescent="0.25">
      <c r="A9" s="17" t="s">
        <v>132</v>
      </c>
      <c r="B9" s="20"/>
      <c r="C9" s="15" t="s">
        <v>179</v>
      </c>
      <c r="D9" s="15" t="s">
        <v>29</v>
      </c>
      <c r="E9" s="14" t="s">
        <v>157</v>
      </c>
      <c r="F9" s="14" t="s">
        <v>79</v>
      </c>
      <c r="G9" s="16" t="s">
        <v>180</v>
      </c>
      <c r="H9" s="16" t="s">
        <v>181</v>
      </c>
    </row>
    <row r="10" spans="1:8" ht="51.75" x14ac:dyDescent="0.25">
      <c r="B10" s="20"/>
      <c r="C10" s="15" t="s">
        <v>182</v>
      </c>
      <c r="D10" s="15" t="s">
        <v>31</v>
      </c>
      <c r="E10" s="14" t="s">
        <v>183</v>
      </c>
      <c r="F10" s="14" t="s">
        <v>120</v>
      </c>
      <c r="G10" s="16" t="s">
        <v>184</v>
      </c>
      <c r="H10" s="16" t="s">
        <v>185</v>
      </c>
    </row>
    <row r="11" spans="1:8" ht="60" x14ac:dyDescent="0.25">
      <c r="B11" s="20"/>
      <c r="C11" s="14" t="s">
        <v>186</v>
      </c>
      <c r="D11" s="14" t="s">
        <v>28</v>
      </c>
      <c r="E11" s="14" t="s">
        <v>157</v>
      </c>
      <c r="F11" s="14" t="s">
        <v>103</v>
      </c>
      <c r="G11" s="16" t="s">
        <v>187</v>
      </c>
      <c r="H11" s="16" t="s">
        <v>188</v>
      </c>
    </row>
    <row r="12" spans="1:8" ht="60" x14ac:dyDescent="0.25">
      <c r="B12" s="20"/>
      <c r="C12" s="15" t="s">
        <v>189</v>
      </c>
      <c r="D12" s="15" t="s">
        <v>34</v>
      </c>
      <c r="E12" s="14" t="s">
        <v>183</v>
      </c>
      <c r="F12" s="14" t="s">
        <v>190</v>
      </c>
      <c r="G12" s="16" t="s">
        <v>191</v>
      </c>
      <c r="H12" s="16" t="s">
        <v>192</v>
      </c>
    </row>
    <row r="13" spans="1:8" ht="30" x14ac:dyDescent="0.25">
      <c r="B13" s="20"/>
      <c r="C13" s="15"/>
      <c r="D13" s="15" t="s">
        <v>30</v>
      </c>
      <c r="E13" s="14" t="s">
        <v>183</v>
      </c>
      <c r="F13" s="14"/>
      <c r="G13" s="20"/>
      <c r="H13" s="16" t="s">
        <v>193</v>
      </c>
    </row>
  </sheetData>
  <customSheetViews>
    <customSheetView guid="{7FB50B2F-45DA-4DA3-BDA5-580E793170E4}" scale="130" state="hidden" topLeftCell="B2">
      <selection activeCell="D2" sqref="D2"/>
    </customSheetView>
  </customSheetViews>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1"/>
  <dimension ref="B2:F19"/>
  <sheetViews>
    <sheetView workbookViewId="0">
      <selection activeCell="E7" sqref="E7:E8"/>
    </sheetView>
  </sheetViews>
  <sheetFormatPr baseColWidth="10" defaultRowHeight="15" x14ac:dyDescent="0.25"/>
  <cols>
    <col min="2" max="2" width="38.140625" style="7" bestFit="1" customWidth="1"/>
    <col min="3" max="3" width="27" bestFit="1" customWidth="1"/>
    <col min="5" max="6" width="38.140625" style="7" bestFit="1" customWidth="1"/>
  </cols>
  <sheetData>
    <row r="2" spans="2:6" x14ac:dyDescent="0.25">
      <c r="B2" s="5" t="s">
        <v>25</v>
      </c>
      <c r="C2" s="8" t="s">
        <v>42</v>
      </c>
      <c r="E2" s="5"/>
      <c r="F2" s="5"/>
    </row>
    <row r="3" spans="2:6" x14ac:dyDescent="0.25">
      <c r="B3" s="5" t="s">
        <v>26</v>
      </c>
      <c r="C3" s="8" t="s">
        <v>22</v>
      </c>
      <c r="E3" s="5"/>
      <c r="F3" s="5"/>
    </row>
    <row r="4" spans="2:6" x14ac:dyDescent="0.25">
      <c r="B4" s="5" t="s">
        <v>41</v>
      </c>
      <c r="C4" s="8" t="s">
        <v>23</v>
      </c>
      <c r="E4" s="5"/>
      <c r="F4" s="5"/>
    </row>
    <row r="5" spans="2:6" x14ac:dyDescent="0.25">
      <c r="B5" s="5" t="s">
        <v>27</v>
      </c>
      <c r="C5" s="8" t="s">
        <v>24</v>
      </c>
      <c r="E5" s="5"/>
      <c r="F5" s="5"/>
    </row>
    <row r="6" spans="2:6" x14ac:dyDescent="0.25">
      <c r="B6" s="5" t="s">
        <v>28</v>
      </c>
      <c r="E6" s="5"/>
      <c r="F6" s="5"/>
    </row>
    <row r="7" spans="2:6" x14ac:dyDescent="0.25">
      <c r="B7" s="5" t="s">
        <v>29</v>
      </c>
      <c r="E7" s="5"/>
      <c r="F7" s="5"/>
    </row>
    <row r="8" spans="2:6" x14ac:dyDescent="0.25">
      <c r="B8" s="5" t="s">
        <v>30</v>
      </c>
      <c r="E8" s="5"/>
      <c r="F8" s="5"/>
    </row>
    <row r="9" spans="2:6" x14ac:dyDescent="0.25">
      <c r="B9" s="5" t="s">
        <v>31</v>
      </c>
      <c r="E9" s="5"/>
      <c r="F9" s="5"/>
    </row>
    <row r="10" spans="2:6" x14ac:dyDescent="0.25">
      <c r="B10" s="5" t="s">
        <v>32</v>
      </c>
      <c r="E10" s="5"/>
      <c r="F10" s="5"/>
    </row>
    <row r="11" spans="2:6" x14ac:dyDescent="0.25">
      <c r="B11" s="5" t="s">
        <v>33</v>
      </c>
      <c r="E11" s="5"/>
      <c r="F11" s="5"/>
    </row>
    <row r="12" spans="2:6" x14ac:dyDescent="0.25">
      <c r="B12" s="5" t="s">
        <v>34</v>
      </c>
      <c r="E12" s="5"/>
      <c r="F12" s="5"/>
    </row>
    <row r="13" spans="2:6" x14ac:dyDescent="0.25">
      <c r="B13" s="5" t="s">
        <v>35</v>
      </c>
      <c r="E13" s="5"/>
      <c r="F13" s="5"/>
    </row>
    <row r="14" spans="2:6" x14ac:dyDescent="0.25">
      <c r="B14" s="5" t="s">
        <v>36</v>
      </c>
      <c r="E14" s="5"/>
      <c r="F14" s="5"/>
    </row>
    <row r="15" spans="2:6" x14ac:dyDescent="0.25">
      <c r="B15" s="5" t="s">
        <v>37</v>
      </c>
      <c r="E15" s="5"/>
      <c r="F15" s="5"/>
    </row>
    <row r="16" spans="2:6" x14ac:dyDescent="0.25">
      <c r="B16" s="5" t="s">
        <v>38</v>
      </c>
      <c r="E16" s="6"/>
      <c r="F16" s="6"/>
    </row>
    <row r="17" spans="2:6" x14ac:dyDescent="0.25">
      <c r="B17" s="5" t="s">
        <v>39</v>
      </c>
      <c r="E17" s="5"/>
      <c r="F17" s="5"/>
    </row>
    <row r="18" spans="2:6" x14ac:dyDescent="0.25">
      <c r="B18" s="5" t="s">
        <v>40</v>
      </c>
      <c r="E18" s="5"/>
      <c r="F18" s="5"/>
    </row>
    <row r="19" spans="2:6" x14ac:dyDescent="0.25">
      <c r="B19" s="7" t="s">
        <v>43</v>
      </c>
    </row>
  </sheetData>
  <customSheetViews>
    <customSheetView guid="{7FB50B2F-45DA-4DA3-BDA5-580E793170E4}" state="hidden">
      <selection activeCell="E7" sqref="E7:E8"/>
    </customSheetView>
  </customSheetViews>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3">
    <pageSetUpPr fitToPage="1"/>
  </sheetPr>
  <dimension ref="A1:Q118"/>
  <sheetViews>
    <sheetView showGridLines="0" showZeros="0" showWhiteSpace="0" zoomScale="115" zoomScaleNormal="115" workbookViewId="0">
      <pane ySplit="8" topLeftCell="A21" activePane="bottomLeft" state="frozen"/>
      <selection activeCell="O34" sqref="O34"/>
      <selection pane="bottomLeft" sqref="A1:P1"/>
    </sheetView>
  </sheetViews>
  <sheetFormatPr baseColWidth="10" defaultColWidth="0" defaultRowHeight="0" customHeight="1" zeroHeight="1" x14ac:dyDescent="0.2"/>
  <cols>
    <col min="1" max="1" width="2.140625" style="28" customWidth="1"/>
    <col min="2" max="2" width="9.42578125" style="28" customWidth="1"/>
    <col min="3" max="3" width="5" style="28" customWidth="1"/>
    <col min="4" max="4" width="11.28515625" style="28" customWidth="1"/>
    <col min="5" max="5" width="6.28515625" style="28" customWidth="1"/>
    <col min="6" max="6" width="4.5703125" style="28" customWidth="1"/>
    <col min="7" max="7" width="5.5703125" style="28" customWidth="1"/>
    <col min="8" max="8" width="8" style="28" customWidth="1"/>
    <col min="9" max="9" width="4.85546875" style="28" customWidth="1"/>
    <col min="10" max="10" width="7.7109375" style="28" customWidth="1"/>
    <col min="11" max="11" width="6.7109375" style="28" customWidth="1"/>
    <col min="12" max="12" width="5.7109375" style="28" customWidth="1"/>
    <col min="13" max="13" width="6.42578125" style="28" bestFit="1" customWidth="1"/>
    <col min="14" max="14" width="8.7109375" style="28" customWidth="1"/>
    <col min="15" max="15" width="8.42578125" style="28" customWidth="1"/>
    <col min="16" max="16" width="2.140625" style="28" customWidth="1"/>
    <col min="17" max="17" width="6" style="1" hidden="1" customWidth="1"/>
    <col min="18" max="16384" width="11.42578125" style="1" hidden="1"/>
  </cols>
  <sheetData>
    <row r="1" spans="1:16" ht="15" x14ac:dyDescent="0.25">
      <c r="A1" s="731" t="s">
        <v>0</v>
      </c>
      <c r="B1" s="731"/>
      <c r="C1" s="731"/>
      <c r="D1" s="731"/>
      <c r="E1" s="731"/>
      <c r="F1" s="731"/>
      <c r="G1" s="731"/>
      <c r="H1" s="731"/>
      <c r="I1" s="731"/>
      <c r="J1" s="731"/>
      <c r="K1" s="731"/>
      <c r="L1" s="731"/>
      <c r="M1" s="731"/>
      <c r="N1" s="731"/>
      <c r="O1" s="731"/>
      <c r="P1" s="731"/>
    </row>
    <row r="2" spans="1:16" ht="11.25" x14ac:dyDescent="0.2">
      <c r="A2" s="137"/>
      <c r="B2" s="137"/>
      <c r="C2" s="136"/>
      <c r="D2" s="136"/>
      <c r="E2" s="136"/>
      <c r="F2" s="136"/>
      <c r="G2" s="136"/>
      <c r="H2" s="136"/>
      <c r="I2" s="136"/>
      <c r="J2" s="136"/>
      <c r="K2" s="136"/>
      <c r="L2" s="136"/>
      <c r="M2" s="136"/>
      <c r="N2" s="136"/>
      <c r="O2" s="136"/>
      <c r="P2" s="136"/>
    </row>
    <row r="3" spans="1:16" ht="15" customHeight="1" x14ac:dyDescent="0.2">
      <c r="A3" s="138"/>
      <c r="B3" s="138"/>
      <c r="C3" s="2"/>
      <c r="D3" s="2"/>
      <c r="E3" s="2"/>
      <c r="F3" s="2"/>
      <c r="G3" s="2"/>
      <c r="H3" s="2"/>
      <c r="I3" s="2"/>
      <c r="J3" s="2"/>
      <c r="K3" s="2"/>
      <c r="L3" s="2"/>
      <c r="M3" s="2"/>
      <c r="N3" s="2"/>
      <c r="O3" s="2"/>
      <c r="P3" s="2"/>
    </row>
    <row r="4" spans="1:16" ht="28.5" thickBot="1" x14ac:dyDescent="0.25">
      <c r="A4" s="3"/>
      <c r="B4" s="840" t="s">
        <v>631</v>
      </c>
      <c r="C4" s="840"/>
      <c r="D4" s="840"/>
      <c r="E4" s="840"/>
      <c r="F4" s="840"/>
      <c r="G4" s="840"/>
      <c r="H4" s="840"/>
      <c r="I4" s="840"/>
      <c r="J4" s="840"/>
      <c r="K4" s="840"/>
      <c r="L4" s="840"/>
      <c r="M4" s="840"/>
      <c r="N4" s="840"/>
      <c r="O4" s="840"/>
      <c r="P4" s="3"/>
    </row>
    <row r="5" spans="1:16" s="215" customFormat="1" ht="9" customHeight="1" x14ac:dyDescent="0.25">
      <c r="A5" s="213"/>
      <c r="B5" s="214"/>
      <c r="C5" s="214"/>
      <c r="D5" s="214"/>
      <c r="E5" s="214"/>
      <c r="F5" s="214"/>
      <c r="G5" s="214"/>
      <c r="H5" s="214"/>
      <c r="I5" s="214"/>
      <c r="J5" s="214"/>
      <c r="K5" s="214"/>
      <c r="L5" s="214"/>
      <c r="M5" s="214"/>
      <c r="N5" s="214"/>
      <c r="O5" s="214"/>
      <c r="P5" s="230"/>
    </row>
    <row r="6" spans="1:16" s="4" customFormat="1" ht="20.25" customHeight="1" x14ac:dyDescent="0.2">
      <c r="A6" s="115"/>
      <c r="B6" s="845" t="s">
        <v>2</v>
      </c>
      <c r="C6" s="845"/>
      <c r="D6" s="846"/>
      <c r="E6" s="843" t="s">
        <v>745</v>
      </c>
      <c r="F6" s="843"/>
      <c r="G6" s="843"/>
      <c r="H6" s="843"/>
      <c r="I6" s="843"/>
      <c r="J6" s="843"/>
      <c r="K6" s="843"/>
      <c r="L6" s="843"/>
      <c r="M6" s="843"/>
      <c r="N6" s="843"/>
      <c r="O6" s="843"/>
      <c r="P6" s="27"/>
    </row>
    <row r="7" spans="1:16" s="4" customFormat="1" ht="2.25" customHeight="1" x14ac:dyDescent="0.2">
      <c r="A7" s="216"/>
      <c r="B7" s="209"/>
      <c r="C7" s="210"/>
      <c r="D7" s="210"/>
      <c r="E7" s="212"/>
      <c r="F7" s="212"/>
      <c r="G7" s="212"/>
      <c r="H7" s="212"/>
      <c r="I7" s="212"/>
      <c r="J7" s="212"/>
      <c r="K7" s="212"/>
      <c r="L7" s="212"/>
      <c r="M7" s="212"/>
      <c r="N7" s="212"/>
      <c r="O7" s="212"/>
      <c r="P7" s="211"/>
    </row>
    <row r="8" spans="1:16" s="4" customFormat="1" ht="11.25" x14ac:dyDescent="0.2">
      <c r="A8" s="115"/>
      <c r="B8" s="845" t="s">
        <v>3</v>
      </c>
      <c r="C8" s="845"/>
      <c r="D8" s="846"/>
      <c r="E8" s="873" t="str">
        <f>VLOOKUP(E6,matriz!$C$5:$AV$181,4,0)</f>
        <v>DIRECCIÓN DE GESTIÓN CORPORATIVA</v>
      </c>
      <c r="F8" s="873"/>
      <c r="G8" s="873"/>
      <c r="H8" s="873"/>
      <c r="I8" s="873"/>
      <c r="J8" s="873"/>
      <c r="K8" s="873"/>
      <c r="L8" s="873"/>
      <c r="M8" s="873"/>
      <c r="N8" s="873"/>
      <c r="O8" s="873"/>
      <c r="P8" s="27"/>
    </row>
    <row r="9" spans="1:16" s="4" customFormat="1" ht="2.25" customHeight="1" x14ac:dyDescent="0.2">
      <c r="A9" s="216"/>
      <c r="B9" s="209"/>
      <c r="C9" s="210"/>
      <c r="D9" s="210"/>
      <c r="E9" s="212"/>
      <c r="F9" s="212"/>
      <c r="G9" s="212"/>
      <c r="H9" s="212"/>
      <c r="I9" s="212"/>
      <c r="J9" s="212"/>
      <c r="K9" s="212"/>
      <c r="L9" s="212"/>
      <c r="M9" s="212"/>
      <c r="N9" s="212"/>
      <c r="O9" s="212"/>
      <c r="P9" s="211"/>
    </row>
    <row r="10" spans="1:16" s="4" customFormat="1" ht="11.25" x14ac:dyDescent="0.2">
      <c r="A10" s="115"/>
      <c r="B10" s="845" t="s">
        <v>4</v>
      </c>
      <c r="C10" s="845"/>
      <c r="D10" s="846"/>
      <c r="E10" s="873" t="str">
        <f>VLOOKUP($E$6,matriz!$C$5:$AV$181,3,0)</f>
        <v>GESTION DOCUMENTAL</v>
      </c>
      <c r="F10" s="873"/>
      <c r="G10" s="873"/>
      <c r="H10" s="873"/>
      <c r="I10" s="873"/>
      <c r="J10" s="873"/>
      <c r="K10" s="873"/>
      <c r="L10" s="873"/>
      <c r="M10" s="873"/>
      <c r="N10" s="873"/>
      <c r="O10" s="873"/>
      <c r="P10" s="27"/>
    </row>
    <row r="11" spans="1:16" s="4" customFormat="1" ht="2.25" customHeight="1" x14ac:dyDescent="0.2">
      <c r="A11" s="115"/>
      <c r="B11" s="845"/>
      <c r="C11" s="845"/>
      <c r="D11" s="846"/>
      <c r="E11" s="847"/>
      <c r="F11" s="848"/>
      <c r="G11" s="848"/>
      <c r="H11" s="848"/>
      <c r="I11" s="848"/>
      <c r="J11" s="848"/>
      <c r="K11" s="848"/>
      <c r="L11" s="848"/>
      <c r="M11" s="848"/>
      <c r="N11" s="848"/>
      <c r="O11" s="849"/>
      <c r="P11" s="27"/>
    </row>
    <row r="12" spans="1:16" s="4" customFormat="1" ht="11.25" x14ac:dyDescent="0.2">
      <c r="A12" s="115"/>
      <c r="B12" s="845" t="s">
        <v>5</v>
      </c>
      <c r="C12" s="845"/>
      <c r="D12" s="846"/>
      <c r="E12" s="873" t="str">
        <f>VLOOKUP($E$6,matriz!$C$5:$AV$181,2,0)</f>
        <v>OPTIMIZACIÓN DE PROCESOS</v>
      </c>
      <c r="F12" s="873"/>
      <c r="G12" s="873"/>
      <c r="H12" s="873"/>
      <c r="I12" s="873"/>
      <c r="J12" s="873"/>
      <c r="K12" s="873"/>
      <c r="L12" s="873"/>
      <c r="M12" s="873"/>
      <c r="N12" s="873"/>
      <c r="O12" s="873"/>
      <c r="P12" s="27"/>
    </row>
    <row r="13" spans="1:16" s="4" customFormat="1" ht="2.25" customHeight="1" x14ac:dyDescent="0.2">
      <c r="A13" s="115"/>
      <c r="B13" s="820"/>
      <c r="C13" s="820"/>
      <c r="D13" s="820"/>
      <c r="E13" s="820"/>
      <c r="F13" s="820"/>
      <c r="G13" s="820"/>
      <c r="H13" s="820"/>
      <c r="I13" s="820"/>
      <c r="J13" s="820"/>
      <c r="K13" s="820"/>
      <c r="L13" s="820"/>
      <c r="M13" s="820"/>
      <c r="N13" s="820"/>
      <c r="O13" s="820"/>
      <c r="P13" s="27"/>
    </row>
    <row r="14" spans="1:16" s="4" customFormat="1" ht="11.25" x14ac:dyDescent="0.2">
      <c r="A14" s="115"/>
      <c r="B14" s="875" t="s">
        <v>6</v>
      </c>
      <c r="C14" s="832"/>
      <c r="D14" s="832"/>
      <c r="E14" s="863"/>
      <c r="F14" s="832">
        <f>VLOOKUP($E$6,matriz!$C$5:$AV$181,5,0)</f>
        <v>0</v>
      </c>
      <c r="G14" s="832"/>
      <c r="H14" s="832"/>
      <c r="I14" s="877" t="str">
        <f>VLOOKUP($E$6,matriz!$C$5:$AV$181,6,0)</f>
        <v>Proyecto de Inversión 7509</v>
      </c>
      <c r="J14" s="877"/>
      <c r="K14" s="877"/>
      <c r="L14" s="877">
        <f>VLOOKUP($E$6,matriz!$C$5:$AV$181,7,0)</f>
        <v>0</v>
      </c>
      <c r="M14" s="877"/>
      <c r="N14" s="877">
        <f>VLOOKUP($E$6,matriz!$C$5:$AV$181,8,0)</f>
        <v>0</v>
      </c>
      <c r="O14" s="879"/>
      <c r="P14" s="27"/>
    </row>
    <row r="15" spans="1:16" s="4" customFormat="1" ht="12" customHeight="1" x14ac:dyDescent="0.2">
      <c r="A15" s="115"/>
      <c r="B15" s="876"/>
      <c r="C15" s="833"/>
      <c r="D15" s="833"/>
      <c r="E15" s="864"/>
      <c r="F15" s="833"/>
      <c r="G15" s="833"/>
      <c r="H15" s="833"/>
      <c r="I15" s="878"/>
      <c r="J15" s="878"/>
      <c r="K15" s="878"/>
      <c r="L15" s="878"/>
      <c r="M15" s="878"/>
      <c r="N15" s="878"/>
      <c r="O15" s="880"/>
      <c r="P15" s="27"/>
    </row>
    <row r="16" spans="1:16" s="4" customFormat="1" ht="8.25" customHeight="1" thickBot="1" x14ac:dyDescent="0.25">
      <c r="A16" s="115"/>
      <c r="B16" s="820"/>
      <c r="C16" s="820"/>
      <c r="D16" s="820"/>
      <c r="E16" s="820"/>
      <c r="F16" s="820"/>
      <c r="G16" s="820"/>
      <c r="H16" s="820"/>
      <c r="I16" s="820"/>
      <c r="J16" s="820"/>
      <c r="K16" s="820"/>
      <c r="L16" s="820"/>
      <c r="M16" s="820"/>
      <c r="N16" s="820"/>
      <c r="O16" s="820"/>
      <c r="P16" s="27"/>
    </row>
    <row r="17" spans="1:16" s="4" customFormat="1" ht="26.25" customHeight="1" x14ac:dyDescent="0.2">
      <c r="A17" s="115"/>
      <c r="B17" s="869" t="s">
        <v>10</v>
      </c>
      <c r="C17" s="870"/>
      <c r="D17" s="871" t="s">
        <v>11</v>
      </c>
      <c r="E17" s="870"/>
      <c r="F17" s="871" t="s">
        <v>12</v>
      </c>
      <c r="G17" s="872"/>
      <c r="H17" s="872"/>
      <c r="I17" s="870"/>
      <c r="J17" s="871" t="s">
        <v>13</v>
      </c>
      <c r="K17" s="872"/>
      <c r="L17" s="870"/>
      <c r="M17" s="871" t="s">
        <v>14</v>
      </c>
      <c r="N17" s="872"/>
      <c r="O17" s="874"/>
      <c r="P17" s="27"/>
    </row>
    <row r="18" spans="1:16" s="4" customFormat="1" ht="45" customHeight="1" x14ac:dyDescent="0.2">
      <c r="A18" s="115"/>
      <c r="B18" s="888" t="str">
        <f>VLOOKUP($E$6,matriz!$C$5:$AV$181,9,0)</f>
        <v>Fases implementadas del MGDS / 100% de etapas definidas del MGDS</v>
      </c>
      <c r="C18" s="889" t="str">
        <f>VLOOKUP($E$6,matriz!$C$5:$AV$181,2,0)</f>
        <v>OPTIMIZACIÓN DE PROCESOS</v>
      </c>
      <c r="D18" s="817" t="str">
        <f>VLOOKUP($E$6,matriz!$C$5:$AV$181,10,0)</f>
        <v>Fases Implementadas</v>
      </c>
      <c r="E18" s="817" t="str">
        <f>VLOOKUP($E$6,matriz!$C$5:$AV$181,2,0)</f>
        <v>OPTIMIZACIÓN DE PROCESOS</v>
      </c>
      <c r="F18" s="881" t="str">
        <f>VLOOKUP($E$6,matriz!$C$5:$AV$181,11,0)</f>
        <v>Fases desarrolladas e implementadas</v>
      </c>
      <c r="G18" s="882" t="str">
        <f>VLOOKUP($E$6,matriz!$C$5:$AV$181,2,0)</f>
        <v>OPTIMIZACIÓN DE PROCESOS</v>
      </c>
      <c r="H18" s="882" t="str">
        <f>VLOOKUP($E$6,matriz!$C$5:$AV$181,10,0)</f>
        <v>Fases Implementadas</v>
      </c>
      <c r="I18" s="892" t="str">
        <f>VLOOKUP($E$6,matriz!$C$5:$AV$181,2,0)</f>
        <v>OPTIMIZACIÓN DE PROCESOS</v>
      </c>
      <c r="J18" s="802" t="str">
        <f>VLOOKUP($E$6,matriz!$C$5:$AV$181,13,0)</f>
        <v>Mide el % de ejecucion de la implementacion de herramientas administrativas para la vigencia del Proyecto MGDS</v>
      </c>
      <c r="K18" s="802" t="str">
        <f>VLOOKUP($E$6,matriz!$C$5:$AV$181,2,0)</f>
        <v>OPTIMIZACIÓN DE PROCESOS</v>
      </c>
      <c r="L18" s="802" t="str">
        <f>VLOOKUP($E$6,matriz!$C$5:$AV$181,2,0)</f>
        <v>OPTIMIZACIÓN DE PROCESOS</v>
      </c>
      <c r="M18" s="881" t="str">
        <f>VLOOKUP($E$6,matriz!$C$5:$AV$181,15,0)</f>
        <v>Informe de PMR / Cronograma de Planeación</v>
      </c>
      <c r="N18" s="882" t="str">
        <f>VLOOKUP($E$6,matriz!$C$5:$AV$181,2,0)</f>
        <v>OPTIMIZACIÓN DE PROCESOS</v>
      </c>
      <c r="O18" s="883" t="str">
        <f>VLOOKUP($E$6,matriz!$C$5:$AV$181,2,0)</f>
        <v>OPTIMIZACIÓN DE PROCESOS</v>
      </c>
      <c r="P18" s="27"/>
    </row>
    <row r="19" spans="1:16" s="4" customFormat="1" ht="45" customHeight="1" thickBot="1" x14ac:dyDescent="0.25">
      <c r="A19" s="115"/>
      <c r="B19" s="890" t="str">
        <f>VLOOKUP($E$6,matriz!$C$5:$AV$181,2,0)</f>
        <v>OPTIMIZACIÓN DE PROCESOS</v>
      </c>
      <c r="C19" s="891" t="str">
        <f>VLOOKUP($E$6,matriz!$C$5:$AV$181,2,0)</f>
        <v>OPTIMIZACIÓN DE PROCESOS</v>
      </c>
      <c r="D19" s="818" t="str">
        <f>VLOOKUP($E$6,matriz!$C$5:$AV$181,2,0)</f>
        <v>OPTIMIZACIÓN DE PROCESOS</v>
      </c>
      <c r="E19" s="818" t="str">
        <f>VLOOKUP($E$6,matriz!$C$5:$AV$181,2,0)</f>
        <v>OPTIMIZACIÓN DE PROCESOS</v>
      </c>
      <c r="F19" s="884" t="str">
        <f>VLOOKUP($E$6,matriz!$C$5:$AV$181,12,0)</f>
        <v>Total de Fases definidas para implementar el MGDS</v>
      </c>
      <c r="G19" s="885" t="str">
        <f>VLOOKUP($E$6,matriz!$C$5:$AV$181,2,0)</f>
        <v>OPTIMIZACIÓN DE PROCESOS</v>
      </c>
      <c r="H19" s="885" t="str">
        <f>VLOOKUP($E$6,matriz!$C$5:$AV$181,2,0)</f>
        <v>OPTIMIZACIÓN DE PROCESOS</v>
      </c>
      <c r="I19" s="886" t="str">
        <f>VLOOKUP($E$6,matriz!$C$5:$AV$181,2,0)</f>
        <v>OPTIMIZACIÓN DE PROCESOS</v>
      </c>
      <c r="J19" s="809" t="str">
        <f>VLOOKUP($E$6,matriz!$C$5:$AV$181,14,0)</f>
        <v>Totalidad de  fases necesarias para implementar el MGDS</v>
      </c>
      <c r="K19" s="809" t="str">
        <f>VLOOKUP($E$6,matriz!$C$5:$AV$181,2,0)</f>
        <v>OPTIMIZACIÓN DE PROCESOS</v>
      </c>
      <c r="L19" s="809" t="str">
        <f>VLOOKUP($E$6,matriz!$C$5:$AV$181,2,0)</f>
        <v>OPTIMIZACIÓN DE PROCESOS</v>
      </c>
      <c r="M19" s="884" t="str">
        <f>VLOOKUP($E$6,matriz!$C$5:$AV$181,16,0)</f>
        <v>Cronograma de Planeación</v>
      </c>
      <c r="N19" s="885" t="str">
        <f>VLOOKUP($E$6,matriz!$C$5:$AV$181,2,0)</f>
        <v>OPTIMIZACIÓN DE PROCESOS</v>
      </c>
      <c r="O19" s="887" t="str">
        <f>VLOOKUP($E$6,matriz!$C$5:$AV$181,2,0)</f>
        <v>OPTIMIZACIÓN DE PROCESOS</v>
      </c>
      <c r="P19" s="27"/>
    </row>
    <row r="20" spans="1:16" s="4" customFormat="1" ht="16.5" customHeight="1" x14ac:dyDescent="0.2">
      <c r="A20" s="115"/>
      <c r="B20" s="26"/>
      <c r="C20" s="26"/>
      <c r="D20" s="26"/>
      <c r="E20" s="26"/>
      <c r="F20" s="26"/>
      <c r="G20" s="26"/>
      <c r="H20" s="26"/>
      <c r="I20" s="26"/>
      <c r="J20" s="26"/>
      <c r="K20" s="26"/>
      <c r="L20" s="26"/>
      <c r="M20" s="26"/>
      <c r="N20" s="26"/>
      <c r="O20" s="26"/>
      <c r="P20" s="27"/>
    </row>
    <row r="21" spans="1:16" s="220" customFormat="1" ht="15" customHeight="1" x14ac:dyDescent="0.25">
      <c r="A21" s="217"/>
      <c r="B21" s="36"/>
      <c r="C21" s="867" t="str">
        <f>VLOOKUP($E$6,matriz!$C$5:$AV$181,19,0)</f>
        <v>Creciente</v>
      </c>
      <c r="D21" s="867"/>
      <c r="E21" s="38"/>
      <c r="F21" s="36"/>
      <c r="G21" s="867" t="str">
        <f>VLOOKUP($E$6,matriz!$C$5:$AV$181,20,0)</f>
        <v>Trimestral</v>
      </c>
      <c r="H21" s="867" t="str">
        <f>VLOOKUP($E$6,matriz!$C$5:$AV$181,2,0)</f>
        <v>OPTIMIZACIÓN DE PROCESOS</v>
      </c>
      <c r="I21" s="218"/>
      <c r="J21" s="218"/>
      <c r="K21" s="867" t="str">
        <f>VLOOKUP($E$6,matriz!$C$5:$AV$181,21,0)</f>
        <v>Eficacia</v>
      </c>
      <c r="L21" s="867"/>
      <c r="M21" s="219"/>
      <c r="N21" s="36"/>
      <c r="O21" s="36"/>
      <c r="P21" s="231"/>
    </row>
    <row r="22" spans="1:16" s="3" customFormat="1" ht="11.25" x14ac:dyDescent="0.2">
      <c r="A22" s="115"/>
      <c r="B22" s="26"/>
      <c r="C22" s="26"/>
      <c r="D22" s="26"/>
      <c r="E22" s="26"/>
      <c r="F22" s="26"/>
      <c r="G22" s="26"/>
      <c r="H22" s="26"/>
      <c r="I22" s="26"/>
      <c r="J22" s="26"/>
      <c r="K22" s="26"/>
      <c r="L22" s="26"/>
      <c r="M22" s="26"/>
      <c r="N22" s="26"/>
      <c r="O22" s="26"/>
      <c r="P22" s="27"/>
    </row>
    <row r="23" spans="1:16" s="3" customFormat="1" ht="13.5" customHeight="1" thickBot="1" x14ac:dyDescent="0.25">
      <c r="A23" s="115"/>
      <c r="B23" s="26"/>
      <c r="C23" s="26"/>
      <c r="D23" s="29" t="s">
        <v>125</v>
      </c>
      <c r="E23" s="866" t="s">
        <v>126</v>
      </c>
      <c r="F23" s="866"/>
      <c r="G23" s="26"/>
      <c r="H23" s="26"/>
      <c r="I23" s="26"/>
      <c r="J23" s="30"/>
      <c r="K23" s="31"/>
      <c r="L23" s="197" t="s">
        <v>123</v>
      </c>
      <c r="M23" s="197" t="s">
        <v>124</v>
      </c>
      <c r="N23" s="26"/>
      <c r="O23" s="26"/>
      <c r="P23" s="27"/>
    </row>
    <row r="24" spans="1:16" s="3" customFormat="1" ht="13.5" customHeight="1" x14ac:dyDescent="0.2">
      <c r="A24" s="115"/>
      <c r="B24" s="26"/>
      <c r="C24" s="221">
        <v>2016</v>
      </c>
      <c r="D24" s="41" t="str">
        <f>VLOOKUP($E$6,matriz!$C$5:$AV$181,25,0)</f>
        <v>ND</v>
      </c>
      <c r="E24" s="121" t="str">
        <f>VLOOKUP($E$6,matriz!$C$5:$AV$181,30,0)</f>
        <v>ND</v>
      </c>
      <c r="F24" s="42"/>
      <c r="G24" s="26"/>
      <c r="H24" s="26"/>
      <c r="I24" s="26"/>
      <c r="J24" s="868" t="s">
        <v>17</v>
      </c>
      <c r="K24" s="868"/>
      <c r="L24" s="43">
        <f>VLOOKUP($E$6,matriz!$C$5:$AV$181,35,0)</f>
        <v>0.02</v>
      </c>
      <c r="M24" s="118">
        <f>VLOOKUP($E$6,matriz!$C$5:$AV$181,39,0)</f>
        <v>0.02</v>
      </c>
      <c r="N24" s="26"/>
      <c r="O24" s="26"/>
      <c r="P24" s="27"/>
    </row>
    <row r="25" spans="1:16" s="3" customFormat="1" ht="13.5" customHeight="1" x14ac:dyDescent="0.2">
      <c r="A25" s="115"/>
      <c r="B25" s="26"/>
      <c r="C25" s="221">
        <v>2017</v>
      </c>
      <c r="D25" s="44" t="str">
        <f>VLOOKUP($E$6,matriz!$C$5:$AV$181,26,0)</f>
        <v>ND</v>
      </c>
      <c r="E25" s="132" t="str">
        <f>VLOOKUP($E$6,matriz!$C$5:$AV$181,31,0)</f>
        <v>ND</v>
      </c>
      <c r="F25" s="45"/>
      <c r="G25" s="26"/>
      <c r="H25" s="26"/>
      <c r="I25" s="26"/>
      <c r="J25" s="868" t="s">
        <v>18</v>
      </c>
      <c r="K25" s="868"/>
      <c r="L25" s="44">
        <f>VLOOKUP($E$6,matriz!$C$5:$AV$181,36,0)</f>
        <v>0.05</v>
      </c>
      <c r="M25" s="119">
        <f>VLOOKUP($E$6,matriz!$C$5:$AV$181,40,0)</f>
        <v>0.01</v>
      </c>
      <c r="N25" s="26"/>
      <c r="O25" s="26"/>
      <c r="P25" s="27"/>
    </row>
    <row r="26" spans="1:16" s="3" customFormat="1" ht="13.5" customHeight="1" x14ac:dyDescent="0.2">
      <c r="A26" s="115"/>
      <c r="B26" s="26"/>
      <c r="C26" s="221">
        <v>2018</v>
      </c>
      <c r="D26" s="44">
        <f>VLOOKUP($E$6,matriz!$C$5:$AV$181,27,0)</f>
        <v>0.3</v>
      </c>
      <c r="E26" s="122">
        <f>VLOOKUP($E$6,matriz!$C$5:$AV$181,32,0)</f>
        <v>0.03</v>
      </c>
      <c r="F26" s="45"/>
      <c r="G26" s="26"/>
      <c r="H26" s="26"/>
      <c r="I26" s="26"/>
      <c r="J26" s="868" t="s">
        <v>19</v>
      </c>
      <c r="K26" s="868"/>
      <c r="L26" s="44">
        <f>VLOOKUP($E$6,matriz!$C$5:$AV$181,37,0)</f>
        <v>0.15</v>
      </c>
      <c r="M26" s="119">
        <f>VLOOKUP($E$6,matriz!$C$5:$AV$181,41,0)</f>
        <v>0</v>
      </c>
      <c r="N26" s="26"/>
      <c r="O26" s="26"/>
      <c r="P26" s="27"/>
    </row>
    <row r="27" spans="1:16" s="3" customFormat="1" ht="15" customHeight="1" thickBot="1" x14ac:dyDescent="0.25">
      <c r="A27" s="115"/>
      <c r="B27" s="26"/>
      <c r="C27" s="221">
        <v>2019</v>
      </c>
      <c r="D27" s="44">
        <f>VLOOKUP($E$6,matriz!$C$5:$AV$181,28,0)</f>
        <v>0.8</v>
      </c>
      <c r="E27" s="122">
        <f>VLOOKUP($E$6,matriz!$C$5:$AV$181,33,0)</f>
        <v>0</v>
      </c>
      <c r="F27" s="45"/>
      <c r="G27" s="26"/>
      <c r="H27" s="26"/>
      <c r="I27" s="26"/>
      <c r="J27" s="868" t="s">
        <v>20</v>
      </c>
      <c r="K27" s="868"/>
      <c r="L27" s="46">
        <f>VLOOKUP($E$6,matriz!$C$5:$AV$181,38,0)</f>
        <v>0.3</v>
      </c>
      <c r="M27" s="120">
        <f>VLOOKUP($E$6,matriz!$C$5:$AV$181,42,0)</f>
        <v>0</v>
      </c>
      <c r="N27" s="26"/>
      <c r="O27" s="26"/>
      <c r="P27" s="27"/>
    </row>
    <row r="28" spans="1:16" s="3" customFormat="1" ht="11.25" customHeight="1" thickBot="1" x14ac:dyDescent="0.25">
      <c r="A28" s="115"/>
      <c r="B28" s="26"/>
      <c r="C28" s="221">
        <v>2020</v>
      </c>
      <c r="D28" s="46">
        <f>VLOOKUP($E$6,matriz!$C$5:$AV$181,29,0)</f>
        <v>1</v>
      </c>
      <c r="E28" s="123">
        <f>VLOOKUP($E$6,matriz!$C$5:$AV$181,34,0)</f>
        <v>0</v>
      </c>
      <c r="F28" s="47"/>
      <c r="G28" s="26"/>
      <c r="H28" s="26"/>
      <c r="I28" s="26"/>
      <c r="J28" s="26"/>
      <c r="K28" s="32" t="s">
        <v>21</v>
      </c>
      <c r="L28" s="33" t="str">
        <f>IF($C$21="Decreciente",MID(L27,1,4),IF($C$21="Suma",SUM(L24:L27),IF($C$21="Creciente",MID(L27,1,4),IF($C$21="Constante",MID(L27,1,4)))))</f>
        <v>0,3</v>
      </c>
      <c r="M28" s="33"/>
      <c r="N28" s="26"/>
      <c r="O28" s="26"/>
      <c r="P28" s="27"/>
    </row>
    <row r="29" spans="1:16" s="3" customFormat="1" ht="15" customHeight="1" x14ac:dyDescent="0.2">
      <c r="A29" s="222"/>
      <c r="B29" s="223"/>
      <c r="C29" s="224" t="s">
        <v>220</v>
      </c>
      <c r="D29" s="225" t="str">
        <f>IF($C$21="Decreciente",MID(D28,1,4),IF($C$21="Suma",SUM(D25:D28),IF($C$21="Creciente",MID(D28,1,4),IF($C$21="Constante",MID(D28,1,4)))))</f>
        <v>1</v>
      </c>
      <c r="P29" s="232"/>
    </row>
    <row r="30" spans="1:16" s="3" customFormat="1" ht="11.25" x14ac:dyDescent="0.2">
      <c r="A30" s="115"/>
      <c r="B30" s="26"/>
      <c r="C30" s="26"/>
      <c r="D30" s="26"/>
      <c r="E30" s="26"/>
      <c r="F30" s="26"/>
      <c r="G30" s="26"/>
      <c r="H30" s="26"/>
      <c r="I30" s="26"/>
      <c r="J30" s="26"/>
      <c r="K30" s="26"/>
      <c r="L30" s="26"/>
      <c r="M30" s="26"/>
      <c r="N30" s="26"/>
      <c r="O30" s="26"/>
      <c r="P30" s="27"/>
    </row>
    <row r="31" spans="1:16" s="3" customFormat="1" ht="11.25" x14ac:dyDescent="0.2">
      <c r="A31" s="115"/>
      <c r="B31" s="26"/>
      <c r="C31" s="26"/>
      <c r="D31" s="26"/>
      <c r="E31" s="26"/>
      <c r="F31" s="26"/>
      <c r="G31" s="26"/>
      <c r="H31" s="26"/>
      <c r="I31" s="26"/>
      <c r="J31" s="26"/>
      <c r="K31" s="26"/>
      <c r="L31" s="26"/>
      <c r="M31" s="26"/>
      <c r="N31" s="26"/>
      <c r="O31" s="26"/>
      <c r="P31" s="27"/>
    </row>
    <row r="32" spans="1:16" s="3" customFormat="1" ht="11.25" x14ac:dyDescent="0.2">
      <c r="A32" s="115"/>
      <c r="B32" s="26"/>
      <c r="C32" s="26"/>
      <c r="D32" s="26"/>
      <c r="E32" s="26"/>
      <c r="F32" s="26"/>
      <c r="G32" s="26"/>
      <c r="H32" s="26"/>
      <c r="I32" s="26"/>
      <c r="J32" s="26"/>
      <c r="K32" s="26"/>
      <c r="L32" s="26"/>
      <c r="M32" s="26"/>
      <c r="N32" s="26"/>
      <c r="O32" s="26"/>
      <c r="P32" s="27"/>
    </row>
    <row r="33" spans="1:16" s="3" customFormat="1" ht="15" x14ac:dyDescent="0.25">
      <c r="A33" s="115"/>
      <c r="B33" s="25"/>
      <c r="C33" s="25"/>
      <c r="D33" s="25"/>
      <c r="E33" s="25"/>
      <c r="F33" s="26"/>
      <c r="G33" s="26"/>
      <c r="H33" s="26"/>
      <c r="I33" s="26"/>
      <c r="J33" s="26"/>
      <c r="K33" s="26"/>
      <c r="L33" s="26"/>
      <c r="M33" s="26"/>
      <c r="N33" s="26"/>
      <c r="O33" s="26"/>
      <c r="P33" s="27"/>
    </row>
    <row r="34" spans="1:16" s="3" customFormat="1" ht="15" x14ac:dyDescent="0.25">
      <c r="A34" s="115"/>
      <c r="B34" s="25"/>
      <c r="C34" s="25"/>
      <c r="D34" s="25"/>
      <c r="E34" s="25"/>
      <c r="F34" s="26"/>
      <c r="G34" s="26"/>
      <c r="H34" s="26"/>
      <c r="I34" s="26"/>
      <c r="J34" s="26"/>
      <c r="K34" s="26"/>
      <c r="L34" s="26"/>
      <c r="M34" s="26"/>
      <c r="N34" s="26"/>
      <c r="O34" s="26"/>
      <c r="P34" s="27"/>
    </row>
    <row r="35" spans="1:16" s="3" customFormat="1" ht="11.25" x14ac:dyDescent="0.2">
      <c r="A35" s="115"/>
      <c r="B35" s="26"/>
      <c r="C35" s="26"/>
      <c r="D35" s="26"/>
      <c r="E35" s="26"/>
      <c r="F35" s="26"/>
      <c r="G35" s="26"/>
      <c r="H35" s="26"/>
      <c r="I35" s="26"/>
      <c r="J35" s="26"/>
      <c r="K35" s="26"/>
      <c r="L35" s="26"/>
      <c r="M35" s="26"/>
      <c r="N35" s="26"/>
      <c r="O35" s="26"/>
      <c r="P35" s="27"/>
    </row>
    <row r="36" spans="1:16" s="3" customFormat="1" ht="11.25" x14ac:dyDescent="0.2">
      <c r="A36" s="115"/>
      <c r="B36" s="26"/>
      <c r="C36" s="26"/>
      <c r="D36" s="26"/>
      <c r="E36" s="26"/>
      <c r="F36" s="26"/>
      <c r="G36" s="26"/>
      <c r="H36" s="26"/>
      <c r="I36" s="26"/>
      <c r="J36" s="26"/>
      <c r="K36" s="26"/>
      <c r="L36" s="26"/>
      <c r="M36" s="26"/>
      <c r="N36" s="26"/>
      <c r="O36" s="26"/>
      <c r="P36" s="27"/>
    </row>
    <row r="37" spans="1:16" s="4" customFormat="1" ht="11.25" x14ac:dyDescent="0.2">
      <c r="A37" s="115"/>
      <c r="B37" s="26"/>
      <c r="C37" s="26"/>
      <c r="D37" s="26"/>
      <c r="E37" s="26"/>
      <c r="F37" s="26"/>
      <c r="G37" s="26"/>
      <c r="H37" s="26"/>
      <c r="I37" s="26"/>
      <c r="J37" s="26"/>
      <c r="K37" s="26"/>
      <c r="L37" s="26"/>
      <c r="M37" s="26"/>
      <c r="N37" s="26"/>
      <c r="O37" s="26"/>
      <c r="P37" s="27"/>
    </row>
    <row r="38" spans="1:16" s="4" customFormat="1" ht="11.25" x14ac:dyDescent="0.2">
      <c r="A38" s="115"/>
      <c r="B38" s="26"/>
      <c r="C38" s="26"/>
      <c r="D38" s="26"/>
      <c r="E38" s="26"/>
      <c r="F38" s="26"/>
      <c r="G38" s="26"/>
      <c r="H38" s="26"/>
      <c r="I38" s="26"/>
      <c r="J38" s="26"/>
      <c r="K38" s="26"/>
      <c r="L38" s="26"/>
      <c r="M38" s="26"/>
      <c r="N38" s="26"/>
      <c r="O38" s="26"/>
      <c r="P38" s="27"/>
    </row>
    <row r="39" spans="1:16" s="4" customFormat="1" ht="11.25" x14ac:dyDescent="0.2">
      <c r="A39" s="115"/>
      <c r="B39" s="26"/>
      <c r="C39" s="26"/>
      <c r="D39" s="26"/>
      <c r="E39" s="26"/>
      <c r="F39" s="26"/>
      <c r="G39" s="26"/>
      <c r="H39" s="26"/>
      <c r="I39" s="26"/>
      <c r="J39" s="26"/>
      <c r="K39" s="26"/>
      <c r="L39" s="26"/>
      <c r="M39" s="26"/>
      <c r="N39" s="26"/>
      <c r="O39" s="26"/>
      <c r="P39" s="27"/>
    </row>
    <row r="40" spans="1:16" s="4" customFormat="1" ht="11.25" x14ac:dyDescent="0.2">
      <c r="A40" s="115"/>
      <c r="B40" s="26"/>
      <c r="C40" s="26"/>
      <c r="D40" s="26"/>
      <c r="E40" s="26"/>
      <c r="F40" s="26"/>
      <c r="G40" s="26"/>
      <c r="H40" s="26"/>
      <c r="I40" s="26"/>
      <c r="J40" s="26"/>
      <c r="K40" s="26"/>
      <c r="L40" s="26"/>
      <c r="M40" s="26"/>
      <c r="N40" s="26"/>
      <c r="O40" s="26"/>
      <c r="P40" s="27"/>
    </row>
    <row r="41" spans="1:16" s="4" customFormat="1" ht="11.25" x14ac:dyDescent="0.2">
      <c r="A41" s="115"/>
      <c r="B41" s="26"/>
      <c r="C41" s="26"/>
      <c r="D41" s="26"/>
      <c r="E41" s="26"/>
      <c r="F41" s="26"/>
      <c r="G41" s="26"/>
      <c r="H41" s="26"/>
      <c r="I41" s="26"/>
      <c r="J41" s="26"/>
      <c r="K41" s="26"/>
      <c r="L41" s="26"/>
      <c r="M41" s="26"/>
      <c r="N41" s="26"/>
      <c r="O41" s="26"/>
      <c r="P41" s="27"/>
    </row>
    <row r="42" spans="1:16" s="4" customFormat="1" ht="11.25" x14ac:dyDescent="0.2">
      <c r="A42" s="115"/>
      <c r="B42" s="26"/>
      <c r="C42" s="26"/>
      <c r="D42" s="26"/>
      <c r="E42" s="26"/>
      <c r="F42" s="26"/>
      <c r="G42" s="26"/>
      <c r="H42" s="26"/>
      <c r="I42" s="26"/>
      <c r="J42" s="26"/>
      <c r="K42" s="26"/>
      <c r="L42" s="26"/>
      <c r="M42" s="26"/>
      <c r="N42" s="26"/>
      <c r="O42" s="26"/>
      <c r="P42" s="27"/>
    </row>
    <row r="43" spans="1:16" s="4" customFormat="1" ht="11.25" x14ac:dyDescent="0.2">
      <c r="A43" s="115"/>
      <c r="B43" s="26"/>
      <c r="C43" s="26"/>
      <c r="D43" s="26"/>
      <c r="E43" s="26"/>
      <c r="F43" s="26"/>
      <c r="G43" s="26"/>
      <c r="H43" s="26"/>
      <c r="I43" s="26"/>
      <c r="J43" s="26"/>
      <c r="K43" s="26"/>
      <c r="L43" s="26"/>
      <c r="M43" s="26"/>
      <c r="N43" s="26"/>
      <c r="O43" s="26"/>
      <c r="P43" s="27"/>
    </row>
    <row r="44" spans="1:16" s="4" customFormat="1" ht="11.25" hidden="1" customHeight="1" x14ac:dyDescent="0.2">
      <c r="A44" s="115"/>
      <c r="B44" s="26"/>
      <c r="C44" s="26"/>
      <c r="D44" s="26"/>
      <c r="E44" s="26"/>
      <c r="F44" s="26"/>
      <c r="G44" s="26"/>
      <c r="H44" s="26"/>
      <c r="I44" s="26"/>
      <c r="J44" s="26"/>
      <c r="K44" s="26"/>
      <c r="L44" s="26"/>
      <c r="M44" s="26"/>
      <c r="N44" s="26"/>
      <c r="O44" s="26"/>
      <c r="P44" s="27"/>
    </row>
    <row r="45" spans="1:16" s="4" customFormat="1" ht="11.25" customHeight="1" x14ac:dyDescent="0.2">
      <c r="A45" s="115"/>
      <c r="B45" s="26"/>
      <c r="C45" s="26"/>
      <c r="D45" s="26"/>
      <c r="E45" s="26"/>
      <c r="F45" s="26"/>
      <c r="G45" s="26"/>
      <c r="H45" s="26"/>
      <c r="I45" s="26"/>
      <c r="J45" s="26"/>
      <c r="K45" s="26"/>
      <c r="L45" s="26"/>
      <c r="M45" s="26"/>
      <c r="N45" s="26"/>
      <c r="O45" s="26"/>
      <c r="P45" s="27"/>
    </row>
    <row r="46" spans="1:16" s="4" customFormat="1" ht="11.25" customHeight="1" x14ac:dyDescent="0.2">
      <c r="A46" s="115"/>
      <c r="B46" s="26"/>
      <c r="C46" s="26"/>
      <c r="D46" s="26"/>
      <c r="E46" s="26"/>
      <c r="F46" s="26"/>
      <c r="G46" s="26"/>
      <c r="H46" s="26"/>
      <c r="I46" s="26"/>
      <c r="J46" s="26"/>
      <c r="K46" s="26"/>
      <c r="L46" s="26"/>
      <c r="M46" s="26"/>
      <c r="N46" s="26"/>
      <c r="O46" s="26"/>
      <c r="P46" s="27"/>
    </row>
    <row r="47" spans="1:16" s="4" customFormat="1" ht="10.5" customHeight="1" x14ac:dyDescent="0.2">
      <c r="A47" s="115"/>
      <c r="B47" s="26"/>
      <c r="C47" s="26" t="s">
        <v>205</v>
      </c>
      <c r="D47" s="26"/>
      <c r="E47" s="26"/>
      <c r="F47" s="26" t="s">
        <v>206</v>
      </c>
      <c r="G47" s="26"/>
      <c r="H47" s="26"/>
      <c r="I47" s="26"/>
      <c r="J47" s="26"/>
      <c r="K47" s="26"/>
      <c r="L47" s="26" t="s">
        <v>205</v>
      </c>
      <c r="M47" s="26"/>
      <c r="N47" s="26"/>
      <c r="O47" s="26" t="s">
        <v>206</v>
      </c>
      <c r="P47" s="27"/>
    </row>
    <row r="48" spans="1:16" s="4" customFormat="1" ht="10.5" customHeight="1" x14ac:dyDescent="0.2">
      <c r="A48" s="115"/>
      <c r="B48" s="26"/>
      <c r="C48" s="26"/>
      <c r="D48" s="26"/>
      <c r="E48" s="26"/>
      <c r="F48" s="26"/>
      <c r="G48" s="26"/>
      <c r="H48" s="26"/>
      <c r="I48" s="26"/>
      <c r="J48" s="26"/>
      <c r="K48" s="26"/>
      <c r="L48" s="26"/>
      <c r="M48" s="26"/>
      <c r="N48" s="26"/>
      <c r="O48" s="26"/>
      <c r="P48" s="27"/>
    </row>
    <row r="49" spans="1:16" s="4" customFormat="1" ht="11.25" customHeight="1" x14ac:dyDescent="0.2">
      <c r="A49" s="115"/>
      <c r="B49" s="26"/>
      <c r="C49" s="26"/>
      <c r="D49" s="26"/>
      <c r="E49" s="26"/>
      <c r="F49" s="26"/>
      <c r="G49" s="26"/>
      <c r="H49" s="26"/>
      <c r="I49" s="26"/>
      <c r="J49" s="26"/>
      <c r="K49" s="26"/>
      <c r="L49" s="26"/>
      <c r="M49" s="26"/>
      <c r="N49" s="26"/>
      <c r="O49" s="26"/>
      <c r="P49" s="27"/>
    </row>
    <row r="50" spans="1:16" s="4" customFormat="1" ht="11.25" customHeight="1" thickBot="1" x14ac:dyDescent="0.25">
      <c r="A50" s="115"/>
      <c r="B50" s="865"/>
      <c r="C50" s="865"/>
      <c r="D50" s="26"/>
      <c r="E50" s="850" t="s">
        <v>210</v>
      </c>
      <c r="F50" s="851"/>
      <c r="G50" s="851"/>
      <c r="H50" s="26"/>
      <c r="I50" s="26"/>
      <c r="J50" s="26"/>
      <c r="K50" s="26"/>
      <c r="L50" s="26"/>
      <c r="M50" s="26"/>
      <c r="N50" s="26"/>
      <c r="O50" s="26"/>
      <c r="P50" s="27"/>
    </row>
    <row r="51" spans="1:16" s="4" customFormat="1" ht="11.25" customHeight="1" x14ac:dyDescent="0.2">
      <c r="A51" s="115"/>
      <c r="B51" s="854">
        <f>(VLOOKUP($E$6,matriz!$C$4:$AV$150,MATCH('FICHA INDICADOR'!$E$50,matriz!$C$4:$AV$4,0),0))</f>
        <v>0</v>
      </c>
      <c r="C51" s="855"/>
      <c r="D51" s="855"/>
      <c r="E51" s="855"/>
      <c r="F51" s="855"/>
      <c r="G51" s="855"/>
      <c r="H51" s="855"/>
      <c r="I51" s="855"/>
      <c r="J51" s="855"/>
      <c r="K51" s="855"/>
      <c r="L51" s="855"/>
      <c r="M51" s="855"/>
      <c r="N51" s="855"/>
      <c r="O51" s="856"/>
      <c r="P51" s="233"/>
    </row>
    <row r="52" spans="1:16" s="4" customFormat="1" ht="11.25" customHeight="1" x14ac:dyDescent="0.2">
      <c r="A52" s="115"/>
      <c r="B52" s="857"/>
      <c r="C52" s="858"/>
      <c r="D52" s="858"/>
      <c r="E52" s="858"/>
      <c r="F52" s="858"/>
      <c r="G52" s="858"/>
      <c r="H52" s="858"/>
      <c r="I52" s="858"/>
      <c r="J52" s="858"/>
      <c r="K52" s="858"/>
      <c r="L52" s="858"/>
      <c r="M52" s="858"/>
      <c r="N52" s="858"/>
      <c r="O52" s="859"/>
      <c r="P52" s="233"/>
    </row>
    <row r="53" spans="1:16" s="4" customFormat="1" ht="11.25" customHeight="1" x14ac:dyDescent="0.2">
      <c r="A53" s="115"/>
      <c r="B53" s="857"/>
      <c r="C53" s="858"/>
      <c r="D53" s="858"/>
      <c r="E53" s="858"/>
      <c r="F53" s="858"/>
      <c r="G53" s="858"/>
      <c r="H53" s="858"/>
      <c r="I53" s="858"/>
      <c r="J53" s="858"/>
      <c r="K53" s="858"/>
      <c r="L53" s="858"/>
      <c r="M53" s="858"/>
      <c r="N53" s="858"/>
      <c r="O53" s="859"/>
      <c r="P53" s="233"/>
    </row>
    <row r="54" spans="1:16" s="4" customFormat="1" ht="11.25" customHeight="1" x14ac:dyDescent="0.2">
      <c r="A54" s="115"/>
      <c r="B54" s="857"/>
      <c r="C54" s="858"/>
      <c r="D54" s="858"/>
      <c r="E54" s="858"/>
      <c r="F54" s="858"/>
      <c r="G54" s="858"/>
      <c r="H54" s="858"/>
      <c r="I54" s="858"/>
      <c r="J54" s="858"/>
      <c r="K54" s="858"/>
      <c r="L54" s="858"/>
      <c r="M54" s="858"/>
      <c r="N54" s="858"/>
      <c r="O54" s="859"/>
      <c r="P54" s="233"/>
    </row>
    <row r="55" spans="1:16" s="4" customFormat="1" ht="11.25" customHeight="1" x14ac:dyDescent="0.2">
      <c r="A55" s="115"/>
      <c r="B55" s="857"/>
      <c r="C55" s="858"/>
      <c r="D55" s="858"/>
      <c r="E55" s="858"/>
      <c r="F55" s="858"/>
      <c r="G55" s="858"/>
      <c r="H55" s="858"/>
      <c r="I55" s="858"/>
      <c r="J55" s="858"/>
      <c r="K55" s="858"/>
      <c r="L55" s="858"/>
      <c r="M55" s="858"/>
      <c r="N55" s="858"/>
      <c r="O55" s="859"/>
      <c r="P55" s="233"/>
    </row>
    <row r="56" spans="1:16" s="4" customFormat="1" ht="11.25" customHeight="1" x14ac:dyDescent="0.2">
      <c r="A56" s="115"/>
      <c r="B56" s="857"/>
      <c r="C56" s="858"/>
      <c r="D56" s="858"/>
      <c r="E56" s="858"/>
      <c r="F56" s="858"/>
      <c r="G56" s="858"/>
      <c r="H56" s="858"/>
      <c r="I56" s="858"/>
      <c r="J56" s="858"/>
      <c r="K56" s="858"/>
      <c r="L56" s="858"/>
      <c r="M56" s="858"/>
      <c r="N56" s="858"/>
      <c r="O56" s="859"/>
      <c r="P56" s="233"/>
    </row>
    <row r="57" spans="1:16" s="4" customFormat="1" ht="11.25" customHeight="1" x14ac:dyDescent="0.2">
      <c r="A57" s="115"/>
      <c r="B57" s="857"/>
      <c r="C57" s="858"/>
      <c r="D57" s="858"/>
      <c r="E57" s="858"/>
      <c r="F57" s="858"/>
      <c r="G57" s="858"/>
      <c r="H57" s="858"/>
      <c r="I57" s="858"/>
      <c r="J57" s="858"/>
      <c r="K57" s="858"/>
      <c r="L57" s="858"/>
      <c r="M57" s="858"/>
      <c r="N57" s="858"/>
      <c r="O57" s="859"/>
      <c r="P57" s="233"/>
    </row>
    <row r="58" spans="1:16" s="4" customFormat="1" ht="11.25" customHeight="1" x14ac:dyDescent="0.2">
      <c r="A58" s="115"/>
      <c r="B58" s="857"/>
      <c r="C58" s="858"/>
      <c r="D58" s="858"/>
      <c r="E58" s="858"/>
      <c r="F58" s="858"/>
      <c r="G58" s="858"/>
      <c r="H58" s="858"/>
      <c r="I58" s="858"/>
      <c r="J58" s="858"/>
      <c r="K58" s="858"/>
      <c r="L58" s="858"/>
      <c r="M58" s="858"/>
      <c r="N58" s="858"/>
      <c r="O58" s="859"/>
      <c r="P58" s="27"/>
    </row>
    <row r="59" spans="1:16" s="4" customFormat="1" ht="11.25" customHeight="1" x14ac:dyDescent="0.2">
      <c r="A59" s="115"/>
      <c r="B59" s="857"/>
      <c r="C59" s="858"/>
      <c r="D59" s="858"/>
      <c r="E59" s="858"/>
      <c r="F59" s="858"/>
      <c r="G59" s="858"/>
      <c r="H59" s="858"/>
      <c r="I59" s="858"/>
      <c r="J59" s="858"/>
      <c r="K59" s="858"/>
      <c r="L59" s="858"/>
      <c r="M59" s="858"/>
      <c r="N59" s="858"/>
      <c r="O59" s="859"/>
      <c r="P59" s="27"/>
    </row>
    <row r="60" spans="1:16" s="4" customFormat="1" ht="11.25" customHeight="1" x14ac:dyDescent="0.2">
      <c r="A60" s="115"/>
      <c r="B60" s="857"/>
      <c r="C60" s="858"/>
      <c r="D60" s="858"/>
      <c r="E60" s="858"/>
      <c r="F60" s="858"/>
      <c r="G60" s="858"/>
      <c r="H60" s="858"/>
      <c r="I60" s="858"/>
      <c r="J60" s="858"/>
      <c r="K60" s="858"/>
      <c r="L60" s="858"/>
      <c r="M60" s="858"/>
      <c r="N60" s="858"/>
      <c r="O60" s="859"/>
      <c r="P60" s="27"/>
    </row>
    <row r="61" spans="1:16" s="4" customFormat="1" ht="11.25" hidden="1" customHeight="1" x14ac:dyDescent="0.2">
      <c r="A61" s="115"/>
      <c r="B61" s="857"/>
      <c r="C61" s="858"/>
      <c r="D61" s="858"/>
      <c r="E61" s="858"/>
      <c r="F61" s="858"/>
      <c r="G61" s="858"/>
      <c r="H61" s="858"/>
      <c r="I61" s="858"/>
      <c r="J61" s="858"/>
      <c r="K61" s="858"/>
      <c r="L61" s="858"/>
      <c r="M61" s="858"/>
      <c r="N61" s="858"/>
      <c r="O61" s="859"/>
      <c r="P61" s="27"/>
    </row>
    <row r="62" spans="1:16" s="4" customFormat="1" ht="11.25" hidden="1" customHeight="1" x14ac:dyDescent="0.2">
      <c r="A62" s="115"/>
      <c r="B62" s="857"/>
      <c r="C62" s="858"/>
      <c r="D62" s="858"/>
      <c r="E62" s="858"/>
      <c r="F62" s="858"/>
      <c r="G62" s="858"/>
      <c r="H62" s="858"/>
      <c r="I62" s="858"/>
      <c r="J62" s="858"/>
      <c r="K62" s="858"/>
      <c r="L62" s="858"/>
      <c r="M62" s="858"/>
      <c r="N62" s="858"/>
      <c r="O62" s="859"/>
      <c r="P62" s="27"/>
    </row>
    <row r="63" spans="1:16" s="4" customFormat="1" ht="11.25" hidden="1" customHeight="1" x14ac:dyDescent="0.2">
      <c r="A63" s="115"/>
      <c r="B63" s="857"/>
      <c r="C63" s="858"/>
      <c r="D63" s="858"/>
      <c r="E63" s="858"/>
      <c r="F63" s="858"/>
      <c r="G63" s="858"/>
      <c r="H63" s="858"/>
      <c r="I63" s="858"/>
      <c r="J63" s="858"/>
      <c r="K63" s="858"/>
      <c r="L63" s="858"/>
      <c r="M63" s="858"/>
      <c r="N63" s="858"/>
      <c r="O63" s="859"/>
      <c r="P63" s="27"/>
    </row>
    <row r="64" spans="1:16" s="4" customFormat="1" ht="11.25" hidden="1" customHeight="1" x14ac:dyDescent="0.2">
      <c r="A64" s="115"/>
      <c r="B64" s="857"/>
      <c r="C64" s="858"/>
      <c r="D64" s="858"/>
      <c r="E64" s="858"/>
      <c r="F64" s="858"/>
      <c r="G64" s="858"/>
      <c r="H64" s="858"/>
      <c r="I64" s="858"/>
      <c r="J64" s="858"/>
      <c r="K64" s="858"/>
      <c r="L64" s="858"/>
      <c r="M64" s="858"/>
      <c r="N64" s="858"/>
      <c r="O64" s="859"/>
      <c r="P64" s="27"/>
    </row>
    <row r="65" spans="1:16" s="4" customFormat="1" ht="11.25" hidden="1" customHeight="1" x14ac:dyDescent="0.2">
      <c r="A65" s="115"/>
      <c r="B65" s="857"/>
      <c r="C65" s="858"/>
      <c r="D65" s="858"/>
      <c r="E65" s="858"/>
      <c r="F65" s="858"/>
      <c r="G65" s="858"/>
      <c r="H65" s="858"/>
      <c r="I65" s="858"/>
      <c r="J65" s="858"/>
      <c r="K65" s="858"/>
      <c r="L65" s="858"/>
      <c r="M65" s="858"/>
      <c r="N65" s="858"/>
      <c r="O65" s="859"/>
      <c r="P65" s="27"/>
    </row>
    <row r="66" spans="1:16" s="4" customFormat="1" ht="11.25" hidden="1" customHeight="1" x14ac:dyDescent="0.2">
      <c r="A66" s="115"/>
      <c r="B66" s="857"/>
      <c r="C66" s="858"/>
      <c r="D66" s="858"/>
      <c r="E66" s="858"/>
      <c r="F66" s="858"/>
      <c r="G66" s="858"/>
      <c r="H66" s="858"/>
      <c r="I66" s="858"/>
      <c r="J66" s="858"/>
      <c r="K66" s="858"/>
      <c r="L66" s="858"/>
      <c r="M66" s="858"/>
      <c r="N66" s="858"/>
      <c r="O66" s="859"/>
      <c r="P66" s="27"/>
    </row>
    <row r="67" spans="1:16" s="4" customFormat="1" ht="11.25" hidden="1" customHeight="1" x14ac:dyDescent="0.2">
      <c r="A67" s="115"/>
      <c r="B67" s="857"/>
      <c r="C67" s="858"/>
      <c r="D67" s="858"/>
      <c r="E67" s="858"/>
      <c r="F67" s="858"/>
      <c r="G67" s="858"/>
      <c r="H67" s="858"/>
      <c r="I67" s="858"/>
      <c r="J67" s="858"/>
      <c r="K67" s="858"/>
      <c r="L67" s="858"/>
      <c r="M67" s="858"/>
      <c r="N67" s="858"/>
      <c r="O67" s="859"/>
      <c r="P67" s="27"/>
    </row>
    <row r="68" spans="1:16" s="4" customFormat="1" ht="11.25" hidden="1" customHeight="1" x14ac:dyDescent="0.2">
      <c r="A68" s="115"/>
      <c r="B68" s="857"/>
      <c r="C68" s="858"/>
      <c r="D68" s="858"/>
      <c r="E68" s="858"/>
      <c r="F68" s="858"/>
      <c r="G68" s="858"/>
      <c r="H68" s="858"/>
      <c r="I68" s="858"/>
      <c r="J68" s="858"/>
      <c r="K68" s="858"/>
      <c r="L68" s="858"/>
      <c r="M68" s="858"/>
      <c r="N68" s="858"/>
      <c r="O68" s="859"/>
      <c r="P68" s="27"/>
    </row>
    <row r="69" spans="1:16" s="4" customFormat="1" ht="11.25" hidden="1" customHeight="1" x14ac:dyDescent="0.2">
      <c r="A69" s="115"/>
      <c r="B69" s="857"/>
      <c r="C69" s="858"/>
      <c r="D69" s="858"/>
      <c r="E69" s="858"/>
      <c r="F69" s="858"/>
      <c r="G69" s="858"/>
      <c r="H69" s="858"/>
      <c r="I69" s="858"/>
      <c r="J69" s="858"/>
      <c r="K69" s="858"/>
      <c r="L69" s="858"/>
      <c r="M69" s="858"/>
      <c r="N69" s="858"/>
      <c r="O69" s="859"/>
      <c r="P69" s="27"/>
    </row>
    <row r="70" spans="1:16" s="4" customFormat="1" ht="11.25" hidden="1" customHeight="1" x14ac:dyDescent="0.2">
      <c r="A70" s="115"/>
      <c r="B70" s="857"/>
      <c r="C70" s="858"/>
      <c r="D70" s="858"/>
      <c r="E70" s="858"/>
      <c r="F70" s="858"/>
      <c r="G70" s="858"/>
      <c r="H70" s="858"/>
      <c r="I70" s="858"/>
      <c r="J70" s="858"/>
      <c r="K70" s="858"/>
      <c r="L70" s="858"/>
      <c r="M70" s="858"/>
      <c r="N70" s="858"/>
      <c r="O70" s="859"/>
      <c r="P70" s="27"/>
    </row>
    <row r="71" spans="1:16" s="4" customFormat="1" ht="11.25" hidden="1" customHeight="1" x14ac:dyDescent="0.2">
      <c r="A71" s="115"/>
      <c r="B71" s="857"/>
      <c r="C71" s="858"/>
      <c r="D71" s="858"/>
      <c r="E71" s="858"/>
      <c r="F71" s="858"/>
      <c r="G71" s="858"/>
      <c r="H71" s="858"/>
      <c r="I71" s="858"/>
      <c r="J71" s="858"/>
      <c r="K71" s="858"/>
      <c r="L71" s="858"/>
      <c r="M71" s="858"/>
      <c r="N71" s="858"/>
      <c r="O71" s="859"/>
      <c r="P71" s="27"/>
    </row>
    <row r="72" spans="1:16" s="4" customFormat="1" ht="11.25" hidden="1" customHeight="1" x14ac:dyDescent="0.2">
      <c r="A72" s="115"/>
      <c r="B72" s="857"/>
      <c r="C72" s="858"/>
      <c r="D72" s="858"/>
      <c r="E72" s="858"/>
      <c r="F72" s="858"/>
      <c r="G72" s="858"/>
      <c r="H72" s="858"/>
      <c r="I72" s="858"/>
      <c r="J72" s="858"/>
      <c r="K72" s="858"/>
      <c r="L72" s="858"/>
      <c r="M72" s="858"/>
      <c r="N72" s="858"/>
      <c r="O72" s="859"/>
      <c r="P72" s="27"/>
    </row>
    <row r="73" spans="1:16" s="4" customFormat="1" ht="11.25" hidden="1" customHeight="1" x14ac:dyDescent="0.2">
      <c r="A73" s="115"/>
      <c r="B73" s="857"/>
      <c r="C73" s="858"/>
      <c r="D73" s="858"/>
      <c r="E73" s="858"/>
      <c r="F73" s="858"/>
      <c r="G73" s="858"/>
      <c r="H73" s="858"/>
      <c r="I73" s="858"/>
      <c r="J73" s="858"/>
      <c r="K73" s="858"/>
      <c r="L73" s="858"/>
      <c r="M73" s="858"/>
      <c r="N73" s="858"/>
      <c r="O73" s="859"/>
      <c r="P73" s="27"/>
    </row>
    <row r="74" spans="1:16" s="4" customFormat="1" ht="11.25" hidden="1" customHeight="1" x14ac:dyDescent="0.2">
      <c r="A74" s="115"/>
      <c r="B74" s="857"/>
      <c r="C74" s="858"/>
      <c r="D74" s="858"/>
      <c r="E74" s="858"/>
      <c r="F74" s="858"/>
      <c r="G74" s="858"/>
      <c r="H74" s="858"/>
      <c r="I74" s="858"/>
      <c r="J74" s="858"/>
      <c r="K74" s="858"/>
      <c r="L74" s="858"/>
      <c r="M74" s="858"/>
      <c r="N74" s="858"/>
      <c r="O74" s="859"/>
      <c r="P74" s="27"/>
    </row>
    <row r="75" spans="1:16" s="4" customFormat="1" ht="11.25" hidden="1" customHeight="1" x14ac:dyDescent="0.2">
      <c r="A75" s="115"/>
      <c r="B75" s="857"/>
      <c r="C75" s="858"/>
      <c r="D75" s="858"/>
      <c r="E75" s="858"/>
      <c r="F75" s="858"/>
      <c r="G75" s="858"/>
      <c r="H75" s="858"/>
      <c r="I75" s="858"/>
      <c r="J75" s="858"/>
      <c r="K75" s="858"/>
      <c r="L75" s="858"/>
      <c r="M75" s="858"/>
      <c r="N75" s="858"/>
      <c r="O75" s="859"/>
      <c r="P75" s="27"/>
    </row>
    <row r="76" spans="1:16" s="4" customFormat="1" ht="11.25" hidden="1" customHeight="1" x14ac:dyDescent="0.2">
      <c r="A76" s="115"/>
      <c r="B76" s="857"/>
      <c r="C76" s="858"/>
      <c r="D76" s="858"/>
      <c r="E76" s="858"/>
      <c r="F76" s="858"/>
      <c r="G76" s="858"/>
      <c r="H76" s="858"/>
      <c r="I76" s="858"/>
      <c r="J76" s="858"/>
      <c r="K76" s="858"/>
      <c r="L76" s="858"/>
      <c r="M76" s="858"/>
      <c r="N76" s="858"/>
      <c r="O76" s="859"/>
      <c r="P76" s="27"/>
    </row>
    <row r="77" spans="1:16" s="4" customFormat="1" ht="11.25" hidden="1" customHeight="1" x14ac:dyDescent="0.2">
      <c r="A77" s="115"/>
      <c r="B77" s="857"/>
      <c r="C77" s="858"/>
      <c r="D77" s="858"/>
      <c r="E77" s="858"/>
      <c r="F77" s="858"/>
      <c r="G77" s="858"/>
      <c r="H77" s="858"/>
      <c r="I77" s="858"/>
      <c r="J77" s="858"/>
      <c r="K77" s="858"/>
      <c r="L77" s="858"/>
      <c r="M77" s="858"/>
      <c r="N77" s="858"/>
      <c r="O77" s="859"/>
      <c r="P77" s="27"/>
    </row>
    <row r="78" spans="1:16" s="4" customFormat="1" ht="11.25" hidden="1" customHeight="1" x14ac:dyDescent="0.2">
      <c r="A78" s="115"/>
      <c r="B78" s="857"/>
      <c r="C78" s="858"/>
      <c r="D78" s="858"/>
      <c r="E78" s="858"/>
      <c r="F78" s="858"/>
      <c r="G78" s="858"/>
      <c r="H78" s="858"/>
      <c r="I78" s="858"/>
      <c r="J78" s="858"/>
      <c r="K78" s="858"/>
      <c r="L78" s="858"/>
      <c r="M78" s="858"/>
      <c r="N78" s="858"/>
      <c r="O78" s="859"/>
      <c r="P78" s="27"/>
    </row>
    <row r="79" spans="1:16" s="4" customFormat="1" ht="11.25" hidden="1" customHeight="1" x14ac:dyDescent="0.2">
      <c r="A79" s="115"/>
      <c r="B79" s="857"/>
      <c r="C79" s="858"/>
      <c r="D79" s="858"/>
      <c r="E79" s="858"/>
      <c r="F79" s="858"/>
      <c r="G79" s="858"/>
      <c r="H79" s="858"/>
      <c r="I79" s="858"/>
      <c r="J79" s="858"/>
      <c r="K79" s="858"/>
      <c r="L79" s="858"/>
      <c r="M79" s="858"/>
      <c r="N79" s="858"/>
      <c r="O79" s="859"/>
      <c r="P79" s="27"/>
    </row>
    <row r="80" spans="1:16" s="4" customFormat="1" ht="11.25" hidden="1" customHeight="1" x14ac:dyDescent="0.2">
      <c r="A80" s="115"/>
      <c r="B80" s="857"/>
      <c r="C80" s="858"/>
      <c r="D80" s="858"/>
      <c r="E80" s="858"/>
      <c r="F80" s="858"/>
      <c r="G80" s="858"/>
      <c r="H80" s="858"/>
      <c r="I80" s="858"/>
      <c r="J80" s="858"/>
      <c r="K80" s="858"/>
      <c r="L80" s="858"/>
      <c r="M80" s="858"/>
      <c r="N80" s="858"/>
      <c r="O80" s="859"/>
      <c r="P80" s="27"/>
    </row>
    <row r="81" spans="1:16" s="4" customFormat="1" ht="11.25" hidden="1" customHeight="1" x14ac:dyDescent="0.2">
      <c r="A81" s="115"/>
      <c r="B81" s="857"/>
      <c r="C81" s="858"/>
      <c r="D81" s="858"/>
      <c r="E81" s="858"/>
      <c r="F81" s="858"/>
      <c r="G81" s="858"/>
      <c r="H81" s="858"/>
      <c r="I81" s="858"/>
      <c r="J81" s="858"/>
      <c r="K81" s="858"/>
      <c r="L81" s="858"/>
      <c r="M81" s="858"/>
      <c r="N81" s="858"/>
      <c r="O81" s="859"/>
      <c r="P81" s="27"/>
    </row>
    <row r="82" spans="1:16" s="4" customFormat="1" ht="11.25" hidden="1" customHeight="1" x14ac:dyDescent="0.2">
      <c r="A82" s="115"/>
      <c r="B82" s="857"/>
      <c r="C82" s="858"/>
      <c r="D82" s="858"/>
      <c r="E82" s="858"/>
      <c r="F82" s="858"/>
      <c r="G82" s="858"/>
      <c r="H82" s="858"/>
      <c r="I82" s="858"/>
      <c r="J82" s="858"/>
      <c r="K82" s="858"/>
      <c r="L82" s="858"/>
      <c r="M82" s="858"/>
      <c r="N82" s="858"/>
      <c r="O82" s="859"/>
      <c r="P82" s="27"/>
    </row>
    <row r="83" spans="1:16" s="4" customFormat="1" ht="11.25" customHeight="1" x14ac:dyDescent="0.2">
      <c r="A83" s="115"/>
      <c r="B83" s="857"/>
      <c r="C83" s="858"/>
      <c r="D83" s="858"/>
      <c r="E83" s="858"/>
      <c r="F83" s="858"/>
      <c r="G83" s="858"/>
      <c r="H83" s="858"/>
      <c r="I83" s="858"/>
      <c r="J83" s="858"/>
      <c r="K83" s="858"/>
      <c r="L83" s="858"/>
      <c r="M83" s="858"/>
      <c r="N83" s="858"/>
      <c r="O83" s="859"/>
      <c r="P83" s="27"/>
    </row>
    <row r="84" spans="1:16" s="4" customFormat="1" ht="11.25" customHeight="1" thickBot="1" x14ac:dyDescent="0.25">
      <c r="A84" s="115"/>
      <c r="B84" s="860"/>
      <c r="C84" s="861"/>
      <c r="D84" s="861"/>
      <c r="E84" s="861"/>
      <c r="F84" s="861"/>
      <c r="G84" s="861"/>
      <c r="H84" s="861"/>
      <c r="I84" s="861"/>
      <c r="J84" s="861"/>
      <c r="K84" s="861"/>
      <c r="L84" s="861"/>
      <c r="M84" s="861"/>
      <c r="N84" s="861"/>
      <c r="O84" s="862"/>
      <c r="P84" s="27"/>
    </row>
    <row r="85" spans="1:16" s="4" customFormat="1" ht="11.25" customHeight="1" x14ac:dyDescent="0.2">
      <c r="A85" s="115"/>
      <c r="B85" s="32" t="s">
        <v>470</v>
      </c>
      <c r="C85" s="852">
        <f>(VLOOKUP($E$6,matriz!$C$4:$AZ$150,MATCH('FICHA INDICADOR'!$B$86,matriz!$C$4:$AZ$4,0),0))</f>
        <v>0</v>
      </c>
      <c r="D85" s="852"/>
      <c r="E85" s="26"/>
      <c r="F85" s="26"/>
      <c r="G85" s="26"/>
      <c r="H85" s="26"/>
      <c r="I85" s="26"/>
      <c r="J85" s="26"/>
      <c r="K85" s="26"/>
      <c r="L85" s="26"/>
      <c r="M85" s="26"/>
      <c r="N85" s="26"/>
      <c r="O85" s="26"/>
      <c r="P85" s="27"/>
    </row>
    <row r="86" spans="1:16" s="4" customFormat="1" ht="6.75" hidden="1" customHeight="1" x14ac:dyDescent="0.2">
      <c r="A86" s="115"/>
      <c r="B86" s="198" t="str">
        <f>IF(E50="1er Trimestre","rad1",IF(E50="2do Trimestre","rad2",IF(E50="3er Trimestre","rad3",IF(E50="4to Trimestre","rad4"))))</f>
        <v>rad4</v>
      </c>
      <c r="C86" s="26"/>
      <c r="D86" s="26"/>
      <c r="E86" s="26"/>
      <c r="F86" s="26"/>
      <c r="G86" s="26"/>
      <c r="H86" s="26"/>
      <c r="I86" s="26"/>
      <c r="J86" s="26"/>
      <c r="K86" s="26"/>
      <c r="L86" s="26"/>
      <c r="M86" s="26"/>
      <c r="N86" s="26"/>
      <c r="O86" s="26"/>
      <c r="P86" s="27"/>
    </row>
    <row r="87" spans="1:16" s="4" customFormat="1" ht="11.25" customHeight="1" x14ac:dyDescent="0.2">
      <c r="A87" s="115"/>
      <c r="B87" s="26"/>
      <c r="C87" s="26"/>
      <c r="D87" s="26"/>
      <c r="E87" s="26"/>
      <c r="F87" s="26"/>
      <c r="G87" s="26"/>
      <c r="H87" s="26"/>
      <c r="I87" s="26"/>
      <c r="J87" s="26"/>
      <c r="K87" s="26"/>
      <c r="L87" s="26"/>
      <c r="M87" s="26"/>
      <c r="N87" s="26"/>
      <c r="O87" s="26"/>
      <c r="P87" s="27"/>
    </row>
    <row r="88" spans="1:16" s="4" customFormat="1" ht="11.25" customHeight="1" x14ac:dyDescent="0.2">
      <c r="A88" s="115"/>
      <c r="B88" s="226" t="s">
        <v>356</v>
      </c>
      <c r="C88" s="853"/>
      <c r="D88" s="853"/>
      <c r="E88" s="26"/>
      <c r="F88" s="26"/>
      <c r="G88" s="26"/>
      <c r="H88" s="26"/>
      <c r="I88" s="26"/>
      <c r="J88" s="26"/>
      <c r="K88" s="26"/>
      <c r="L88" s="26"/>
      <c r="M88" s="26"/>
      <c r="N88" s="26"/>
      <c r="O88" s="26"/>
      <c r="P88" s="27"/>
    </row>
    <row r="89" spans="1:16" s="229" customFormat="1" ht="11.25" customHeight="1" thickBot="1" x14ac:dyDescent="0.25">
      <c r="A89" s="227"/>
      <c r="B89" s="228"/>
      <c r="C89" s="228"/>
      <c r="D89" s="228"/>
      <c r="E89" s="228"/>
      <c r="F89" s="228"/>
      <c r="G89" s="228"/>
      <c r="H89" s="228"/>
      <c r="I89" s="228"/>
      <c r="J89" s="228"/>
      <c r="K89" s="228"/>
      <c r="L89" s="228"/>
      <c r="M89" s="228"/>
      <c r="N89" s="228"/>
      <c r="O89" s="228"/>
      <c r="P89" s="234"/>
    </row>
    <row r="90" spans="1:16" ht="11.25" customHeight="1" x14ac:dyDescent="0.2"/>
    <row r="91" spans="1:16" ht="11.25" hidden="1" customHeight="1" x14ac:dyDescent="0.2"/>
    <row r="92" spans="1:16" ht="11.25" hidden="1" customHeight="1" x14ac:dyDescent="0.2"/>
    <row r="93" spans="1:16" ht="11.25" hidden="1" customHeight="1" x14ac:dyDescent="0.2"/>
    <row r="94" spans="1:16" ht="11.25" hidden="1" customHeight="1" x14ac:dyDescent="0.2"/>
    <row r="95" spans="1:16" ht="11.25" hidden="1" customHeight="1" x14ac:dyDescent="0.2"/>
    <row r="96" spans="1:16" ht="11.25" hidden="1" customHeight="1" x14ac:dyDescent="0.2"/>
    <row r="97" ht="11.25" hidden="1" customHeight="1" x14ac:dyDescent="0.2"/>
    <row r="98" ht="11.25" hidden="1" customHeight="1" x14ac:dyDescent="0.2"/>
    <row r="99" ht="11.25" hidden="1" customHeight="1" x14ac:dyDescent="0.2"/>
    <row r="100" ht="11.25" hidden="1" customHeight="1" x14ac:dyDescent="0.2"/>
    <row r="101" ht="11.25" hidden="1" customHeight="1" x14ac:dyDescent="0.2"/>
    <row r="102" ht="11.25" hidden="1" customHeight="1" x14ac:dyDescent="0.2"/>
    <row r="103" ht="11.25" hidden="1" customHeight="1" x14ac:dyDescent="0.2"/>
    <row r="104" ht="11.25" hidden="1" customHeight="1" x14ac:dyDescent="0.2"/>
    <row r="105" ht="11.25" hidden="1" customHeight="1" x14ac:dyDescent="0.2"/>
    <row r="106" ht="11.25" hidden="1" customHeight="1" x14ac:dyDescent="0.2"/>
    <row r="107" ht="11.25" hidden="1" customHeight="1" x14ac:dyDescent="0.2"/>
    <row r="108" ht="11.25" hidden="1" customHeight="1" x14ac:dyDescent="0.2"/>
    <row r="109" ht="11.25" hidden="1" customHeight="1" x14ac:dyDescent="0.2"/>
    <row r="110" ht="11.25" hidden="1" customHeight="1" x14ac:dyDescent="0.2"/>
    <row r="111" ht="11.25" hidden="1" customHeight="1" x14ac:dyDescent="0.2"/>
    <row r="112" ht="11.25" hidden="1" customHeight="1" x14ac:dyDescent="0.2"/>
    <row r="113" ht="11.25" hidden="1" customHeight="1" x14ac:dyDescent="0.2"/>
    <row r="114" ht="11.25" hidden="1" customHeight="1" x14ac:dyDescent="0.2"/>
    <row r="115" ht="11.25" hidden="1" customHeight="1" x14ac:dyDescent="0.2"/>
    <row r="116" ht="11.25" hidden="1" customHeight="1" x14ac:dyDescent="0.2"/>
    <row r="117" ht="11.25" hidden="1" customHeight="1" x14ac:dyDescent="0.2"/>
    <row r="118" ht="11.25" hidden="1" customHeight="1" x14ac:dyDescent="0.2"/>
  </sheetData>
  <sheetProtection algorithmName="SHA-512" hashValue="7HELBDgLobXd73eHlnUWHSfYSCDbS3sKMAsBY/l2QPaas5vXuRZv/QehTX76A8YfNMUBiOeOay9SpAF2553NIQ==" saltValue="Q7UjHE5yBQaf8++wirNwwQ==" spinCount="100000" sheet="1" objects="1" scenarios="1"/>
  <dataConsolidate/>
  <customSheetViews>
    <customSheetView guid="{7FB50B2F-45DA-4DA3-BDA5-580E793170E4}" scale="145" showGridLines="0" showRowCol="0" zeroValues="0">
      <pane ySplit="8" topLeftCell="A9" activePane="bottomLeft" state="frozen"/>
      <selection pane="bottomLeft" sqref="A1:P1"/>
    </customSheetView>
  </customSheetViews>
  <mergeCells count="46">
    <mergeCell ref="C21:D21"/>
    <mergeCell ref="K21:L21"/>
    <mergeCell ref="M18:O18"/>
    <mergeCell ref="F19:I19"/>
    <mergeCell ref="J19:L19"/>
    <mergeCell ref="M19:O19"/>
    <mergeCell ref="B18:C19"/>
    <mergeCell ref="D18:E19"/>
    <mergeCell ref="F18:I18"/>
    <mergeCell ref="J18:L18"/>
    <mergeCell ref="M17:O17"/>
    <mergeCell ref="B14:D15"/>
    <mergeCell ref="B16:O16"/>
    <mergeCell ref="B10:D10"/>
    <mergeCell ref="F14:H15"/>
    <mergeCell ref="I14:K15"/>
    <mergeCell ref="L14:M15"/>
    <mergeCell ref="N14:O15"/>
    <mergeCell ref="E10:O10"/>
    <mergeCell ref="B12:D12"/>
    <mergeCell ref="B13:O13"/>
    <mergeCell ref="B11:D11"/>
    <mergeCell ref="E11:O11"/>
    <mergeCell ref="E12:O12"/>
    <mergeCell ref="A1:P1"/>
    <mergeCell ref="B4:O4"/>
    <mergeCell ref="B6:D6"/>
    <mergeCell ref="E6:O6"/>
    <mergeCell ref="B8:D8"/>
    <mergeCell ref="E8:O8"/>
    <mergeCell ref="E50:G50"/>
    <mergeCell ref="C85:D85"/>
    <mergeCell ref="C88:D88"/>
    <mergeCell ref="B51:O84"/>
    <mergeCell ref="E14:E15"/>
    <mergeCell ref="B50:C50"/>
    <mergeCell ref="E23:F23"/>
    <mergeCell ref="G21:H21"/>
    <mergeCell ref="J26:K26"/>
    <mergeCell ref="J27:K27"/>
    <mergeCell ref="J24:K24"/>
    <mergeCell ref="J25:K25"/>
    <mergeCell ref="B17:C17"/>
    <mergeCell ref="D17:E17"/>
    <mergeCell ref="F17:I17"/>
    <mergeCell ref="J17:L17"/>
  </mergeCells>
  <dataValidations disablePrompts="1" xWindow="415" yWindow="406" count="12">
    <dataValidation allowBlank="1" showInputMessage="1" showErrorMessage="1" promptTitle="META" prompt="Es el valor que se espera alcance el indicador." sqref="C24:C26"/>
    <dataValidation allowBlank="1" showInputMessage="1" showErrorMessage="1" promptTitle="NOMBRE DEL INDICADOR" prompt="Nombre que identifica al indicador." sqref="B6:D7 B9:D9 B11:D11"/>
    <dataValidation allowBlank="1" showInputMessage="1" showErrorMessage="1" promptTitle="FUENTE DE INFORMACION LINEA BASE" prompt="Indique la fuente de origen de la línea base (histórico registrado)" sqref="C27"/>
    <dataValidation allowBlank="1" showInputMessage="1" showErrorMessage="1" promptTitle="VARIABLES" prompt="Coloque las variables definidas en la sección formula del indicador" sqref="J23"/>
    <dataValidation allowBlank="1" showInputMessage="1" showErrorMessage="1" promptTitle="FUENTE DE INFORMACION" prompt="Señala la(s) fuente(s) de las cuales se obtiene la información para el cálculo del indicador. Por ejemplo: Sistemas de información,_x000a_resultados encuestas del cliente externo, interno, verificación del servicio y control de visitantes." sqref="M17:O17"/>
    <dataValidation allowBlank="1" showInputMessage="1" showErrorMessage="1" promptTitle="EXPLICACION DE LA VARIABLE" prompt="Opcional si la variable requiere explicación o idefinición_x000a_" sqref="J17:L17"/>
    <dataValidation allowBlank="1" showInputMessage="1" showErrorMessage="1" promptTitle="NOMBRE VARIABLE" prompt="Nombre de las variables a utilizar, puede ser una sola_x000a_variable o dos dependiendo del indicador" sqref="F17:I17"/>
    <dataValidation allowBlank="1" showInputMessage="1" showErrorMessage="1" promptTitle="UNIDAD DE MEDIDA" prompt="Magnitud referencia para la medición. Ejemplo: Porcentaje, Número de asesorías." sqref="D17:E17"/>
    <dataValidation allowBlank="1" showInputMessage="1" showErrorMessage="1" promptTitle="FORMULA DEL INDICADOR" prompt="Fórmula matemática utilizada para el cálculo del indicador._x000a_" sqref="B17:C17"/>
    <dataValidation allowBlank="1" showInputMessage="1" showErrorMessage="1" promptTitle="PRODUCTO/SERVICIO" prompt="Identifica el nombre del producto o servicio." sqref="B12:D12 B14"/>
    <dataValidation allowBlank="1" showInputMessage="1" showErrorMessage="1" promptTitle="PROCESO" prompt="Identifica el nombre del proceso al cual pertenece el indicador." sqref="B8:D8 B10:D10"/>
    <dataValidation type="list" allowBlank="1" showInputMessage="1" showErrorMessage="1" sqref="E50">
      <formula1>"1er Trimestre,2do Trimestre, 3er Trimestre, 4to Trimestre"</formula1>
    </dataValidation>
  </dataValidations>
  <printOptions horizontalCentered="1"/>
  <pageMargins left="0.62992125984251968" right="0.23622047244094491" top="0.59055118110236227" bottom="0.51181102362204722" header="0.31496062992125984" footer="0.31496062992125984"/>
  <pageSetup scale="87" orientation="portrait" r:id="rId1"/>
  <drawing r:id="rId2"/>
  <legacyDrawingHF r:id="rId3"/>
  <extLst>
    <ext xmlns:x14="http://schemas.microsoft.com/office/spreadsheetml/2009/9/main" uri="{CCE6A557-97BC-4b89-ADB6-D9C93CAAB3DF}">
      <x14:dataValidations xmlns:xm="http://schemas.microsoft.com/office/excel/2006/main" disablePrompts="1" xWindow="415" yWindow="406" count="1">
        <x14:dataValidation type="list" allowBlank="1" showInputMessage="1" showErrorMessage="1" promptTitle="SELECCIONE EL INDICADOR">
          <x14:formula1>
            <xm:f>matriz!$C$5:$C$479</xm:f>
          </x14:formula1>
          <xm:sqref>E6:O6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11">
    <tabColor theme="0" tint="-0.14999847407452621"/>
    <pageSetUpPr fitToPage="1"/>
  </sheetPr>
  <dimension ref="A1:W92"/>
  <sheetViews>
    <sheetView showGridLines="0" showZeros="0" showWhiteSpace="0" zoomScale="115" zoomScaleNormal="115" workbookViewId="0">
      <pane ySplit="8" topLeftCell="A9" activePane="bottomLeft" state="frozen"/>
      <selection activeCell="O34" sqref="O34"/>
      <selection pane="bottomLeft" activeCell="I8" sqref="I8:S8"/>
    </sheetView>
  </sheetViews>
  <sheetFormatPr baseColWidth="10" defaultColWidth="0" defaultRowHeight="11.25" customHeight="1" zeroHeight="1" x14ac:dyDescent="0.2"/>
  <cols>
    <col min="1" max="4" width="11.42578125" style="432" customWidth="1"/>
    <col min="5" max="5" width="2.140625" style="28" customWidth="1"/>
    <col min="6" max="6" width="9.42578125" style="28" customWidth="1"/>
    <col min="7" max="7" width="5" style="28" customWidth="1"/>
    <col min="8" max="8" width="11.28515625" style="28" customWidth="1"/>
    <col min="9" max="9" width="6.28515625" style="28" customWidth="1"/>
    <col min="10" max="10" width="4.5703125" style="28" customWidth="1"/>
    <col min="11" max="11" width="5.5703125" style="28" customWidth="1"/>
    <col min="12" max="12" width="8" style="28" customWidth="1"/>
    <col min="13" max="13" width="4.85546875" style="28" customWidth="1"/>
    <col min="14" max="14" width="7.7109375" style="28" customWidth="1"/>
    <col min="15" max="15" width="6.7109375" style="28" customWidth="1"/>
    <col min="16" max="16" width="5.7109375" style="28" customWidth="1"/>
    <col min="17" max="17" width="5.85546875" style="28" customWidth="1"/>
    <col min="18" max="18" width="8.7109375" style="28" customWidth="1"/>
    <col min="19" max="19" width="8.42578125" style="28" customWidth="1"/>
    <col min="20" max="20" width="3" style="28" customWidth="1"/>
    <col min="21" max="21" width="6" style="1" hidden="1" customWidth="1"/>
    <col min="22" max="22" width="4.7109375" style="1" hidden="1" customWidth="1"/>
    <col min="23" max="23" width="8.42578125" style="1" hidden="1" customWidth="1"/>
    <col min="24" max="16384" width="11.42578125" style="1" hidden="1"/>
  </cols>
  <sheetData>
    <row r="1" spans="1:20" ht="15" x14ac:dyDescent="0.25">
      <c r="E1" s="731" t="s">
        <v>0</v>
      </c>
      <c r="F1" s="731"/>
      <c r="G1" s="731"/>
      <c r="H1" s="731"/>
      <c r="I1" s="731"/>
      <c r="J1" s="731"/>
      <c r="K1" s="731"/>
      <c r="L1" s="731"/>
      <c r="M1" s="731"/>
      <c r="N1" s="731"/>
      <c r="O1" s="731"/>
      <c r="P1" s="731"/>
      <c r="Q1" s="731"/>
      <c r="R1" s="731"/>
      <c r="S1" s="731"/>
      <c r="T1" s="731"/>
    </row>
    <row r="2" spans="1:20" x14ac:dyDescent="0.2">
      <c r="E2" s="732"/>
      <c r="F2" s="732"/>
      <c r="G2" s="732"/>
      <c r="H2" s="732"/>
      <c r="I2" s="732"/>
      <c r="J2" s="732"/>
      <c r="K2" s="732"/>
      <c r="L2" s="732"/>
      <c r="M2" s="732"/>
      <c r="N2" s="732"/>
      <c r="O2" s="732"/>
      <c r="P2" s="732"/>
      <c r="Q2" s="732"/>
      <c r="R2" s="732"/>
      <c r="S2" s="732"/>
      <c r="T2" s="732"/>
    </row>
    <row r="3" spans="1:20" ht="15" customHeight="1" x14ac:dyDescent="0.2">
      <c r="E3" s="2"/>
      <c r="F3" s="2"/>
      <c r="G3" s="2"/>
      <c r="H3" s="2"/>
      <c r="I3" s="2"/>
      <c r="J3" s="2"/>
      <c r="K3" s="2"/>
      <c r="L3" s="2"/>
      <c r="M3" s="2"/>
      <c r="N3" s="2"/>
      <c r="O3" s="2"/>
      <c r="P3" s="2"/>
      <c r="Q3" s="2"/>
      <c r="R3" s="2"/>
      <c r="S3" s="2"/>
      <c r="T3" s="2"/>
    </row>
    <row r="4" spans="1:20" ht="28.5" thickBot="1" x14ac:dyDescent="0.25">
      <c r="E4" s="3"/>
      <c r="F4" s="916" t="s">
        <v>414</v>
      </c>
      <c r="G4" s="916"/>
      <c r="H4" s="916"/>
      <c r="I4" s="916"/>
      <c r="J4" s="916"/>
      <c r="K4" s="916"/>
      <c r="L4" s="916"/>
      <c r="M4" s="916"/>
      <c r="N4" s="916"/>
      <c r="O4" s="916"/>
      <c r="P4" s="916"/>
      <c r="Q4" s="916"/>
      <c r="R4" s="916"/>
      <c r="S4" s="916"/>
      <c r="T4" s="3"/>
    </row>
    <row r="5" spans="1:20" customFormat="1" ht="9" customHeight="1" x14ac:dyDescent="0.25">
      <c r="A5" s="134"/>
      <c r="B5" s="134"/>
      <c r="C5" s="134"/>
      <c r="D5" s="134"/>
      <c r="E5" s="25"/>
      <c r="F5" s="34"/>
      <c r="G5" s="34"/>
      <c r="H5" s="34"/>
      <c r="I5" s="34"/>
      <c r="J5" s="34"/>
      <c r="K5" s="34"/>
      <c r="L5" s="34"/>
      <c r="M5" s="34"/>
      <c r="N5" s="34"/>
      <c r="O5" s="34"/>
      <c r="P5" s="34"/>
      <c r="Q5" s="34"/>
      <c r="R5" s="34"/>
      <c r="S5" s="34"/>
      <c r="T5" s="34"/>
    </row>
    <row r="6" spans="1:20" ht="24.75" customHeight="1" x14ac:dyDescent="0.2">
      <c r="E6" s="26"/>
      <c r="F6" s="920" t="s">
        <v>3</v>
      </c>
      <c r="G6" s="920"/>
      <c r="H6" s="921"/>
      <c r="I6" s="922" t="s">
        <v>120</v>
      </c>
      <c r="J6" s="923"/>
      <c r="K6" s="923"/>
      <c r="L6" s="923"/>
      <c r="M6" s="923"/>
      <c r="N6" s="923"/>
      <c r="O6" s="923"/>
      <c r="P6" s="923"/>
      <c r="Q6" s="923"/>
      <c r="R6" s="923"/>
      <c r="S6" s="924"/>
      <c r="T6" s="26"/>
    </row>
    <row r="7" spans="1:20" s="4" customFormat="1" ht="2.25" customHeight="1" x14ac:dyDescent="0.2">
      <c r="A7" s="433"/>
      <c r="B7" s="433"/>
      <c r="C7" s="433"/>
      <c r="D7" s="433"/>
      <c r="E7" s="26"/>
      <c r="F7" s="188"/>
      <c r="G7" s="189"/>
      <c r="H7" s="189"/>
      <c r="I7" s="198"/>
      <c r="J7" s="198"/>
      <c r="K7" s="198"/>
      <c r="L7" s="198"/>
      <c r="M7" s="198"/>
      <c r="N7" s="198"/>
      <c r="O7" s="198"/>
      <c r="P7" s="198"/>
      <c r="Q7" s="198"/>
      <c r="R7" s="198"/>
      <c r="S7" s="198"/>
      <c r="T7" s="26"/>
    </row>
    <row r="8" spans="1:20" ht="20.25" customHeight="1" x14ac:dyDescent="0.2">
      <c r="E8" s="26"/>
      <c r="F8" s="917" t="s">
        <v>2</v>
      </c>
      <c r="G8" s="917"/>
      <c r="H8" s="918"/>
      <c r="I8" s="919" t="s">
        <v>314</v>
      </c>
      <c r="J8" s="919"/>
      <c r="K8" s="919"/>
      <c r="L8" s="919"/>
      <c r="M8" s="919"/>
      <c r="N8" s="919"/>
      <c r="O8" s="919"/>
      <c r="P8" s="919"/>
      <c r="Q8" s="919"/>
      <c r="R8" s="919"/>
      <c r="S8" s="919"/>
      <c r="T8" s="26"/>
    </row>
    <row r="9" spans="1:20" s="4" customFormat="1" ht="2.25" customHeight="1" x14ac:dyDescent="0.2">
      <c r="A9" s="433"/>
      <c r="B9" s="433"/>
      <c r="C9" s="433"/>
      <c r="D9" s="433"/>
      <c r="E9" s="26"/>
      <c r="F9" s="188"/>
      <c r="G9" s="189"/>
      <c r="H9" s="189"/>
      <c r="I9" s="198"/>
      <c r="J9" s="198"/>
      <c r="K9" s="198"/>
      <c r="L9" s="198"/>
      <c r="M9" s="198"/>
      <c r="N9" s="198"/>
      <c r="O9" s="198"/>
      <c r="P9" s="198"/>
      <c r="Q9" s="198"/>
      <c r="R9" s="198"/>
      <c r="S9" s="198"/>
      <c r="T9" s="27"/>
    </row>
    <row r="10" spans="1:20" x14ac:dyDescent="0.2">
      <c r="E10" s="26"/>
      <c r="F10" s="914" t="s">
        <v>4</v>
      </c>
      <c r="G10" s="914"/>
      <c r="H10" s="915"/>
      <c r="I10" s="873" t="str">
        <f>VLOOKUP($I$8,matriz!$C$5:$AV$181,3,0)</f>
        <v>GESTIÓN JUDICIAL Y EXTRAJUDICIAL DEL DISTRITO</v>
      </c>
      <c r="J10" s="873"/>
      <c r="K10" s="873"/>
      <c r="L10" s="873"/>
      <c r="M10" s="873"/>
      <c r="N10" s="873"/>
      <c r="O10" s="873"/>
      <c r="P10" s="873"/>
      <c r="Q10" s="873"/>
      <c r="R10" s="873"/>
      <c r="S10" s="873"/>
      <c r="T10" s="26"/>
    </row>
    <row r="11" spans="1:20" s="4" customFormat="1" ht="2.25" customHeight="1" x14ac:dyDescent="0.2">
      <c r="A11" s="433"/>
      <c r="B11" s="433"/>
      <c r="C11" s="433"/>
      <c r="D11" s="433"/>
      <c r="E11" s="26"/>
      <c r="F11" s="914"/>
      <c r="G11" s="914"/>
      <c r="H11" s="915"/>
      <c r="I11" s="847"/>
      <c r="J11" s="848"/>
      <c r="K11" s="848"/>
      <c r="L11" s="848"/>
      <c r="M11" s="848"/>
      <c r="N11" s="848"/>
      <c r="O11" s="848"/>
      <c r="P11" s="848"/>
      <c r="Q11" s="848"/>
      <c r="R11" s="848"/>
      <c r="S11" s="849"/>
      <c r="T11" s="26"/>
    </row>
    <row r="12" spans="1:20" x14ac:dyDescent="0.2">
      <c r="E12" s="26"/>
      <c r="F12" s="914" t="s">
        <v>5</v>
      </c>
      <c r="G12" s="914"/>
      <c r="H12" s="915"/>
      <c r="I12" s="873" t="str">
        <f>VLOOKUP($I$8,matriz!$C$5:$AV$181,2,0)</f>
        <v>POSICIONAMIENTO COMO ENTE RECTOR</v>
      </c>
      <c r="J12" s="873"/>
      <c r="K12" s="873"/>
      <c r="L12" s="873"/>
      <c r="M12" s="873"/>
      <c r="N12" s="873"/>
      <c r="O12" s="873"/>
      <c r="P12" s="873"/>
      <c r="Q12" s="873"/>
      <c r="R12" s="873"/>
      <c r="S12" s="873"/>
      <c r="T12" s="26"/>
    </row>
    <row r="13" spans="1:20" ht="2.25" customHeight="1" x14ac:dyDescent="0.2">
      <c r="E13" s="26"/>
      <c r="F13" s="820"/>
      <c r="G13" s="820"/>
      <c r="H13" s="820"/>
      <c r="I13" s="820"/>
      <c r="J13" s="820"/>
      <c r="K13" s="820"/>
      <c r="L13" s="820"/>
      <c r="M13" s="820"/>
      <c r="N13" s="820"/>
      <c r="O13" s="820"/>
      <c r="P13" s="820"/>
      <c r="Q13" s="820"/>
      <c r="R13" s="820"/>
      <c r="S13" s="820"/>
      <c r="T13" s="26"/>
    </row>
    <row r="14" spans="1:20" x14ac:dyDescent="0.2">
      <c r="E14" s="26"/>
      <c r="F14" s="908" t="s">
        <v>6</v>
      </c>
      <c r="G14" s="909"/>
      <c r="H14" s="909"/>
      <c r="I14" s="863"/>
      <c r="J14" s="832" t="str">
        <f>VLOOKUP($I$8,matriz!$C$5:$AV$181,5,0)</f>
        <v>Plan de Gestión</v>
      </c>
      <c r="K14" s="832"/>
      <c r="L14" s="832"/>
      <c r="M14" s="832">
        <f>VLOOKUP($I$8,matriz!$C$5:$AV$181,6,0)</f>
        <v>0</v>
      </c>
      <c r="N14" s="832"/>
      <c r="O14" s="832"/>
      <c r="P14" s="832">
        <f>VLOOKUP($I$8,matriz!$C$5:$AV$181,7,0)</f>
        <v>0</v>
      </c>
      <c r="Q14" s="832"/>
      <c r="R14" s="832">
        <f>VLOOKUP($I$8,matriz!$C$5:$AV$181,8,0)</f>
        <v>0</v>
      </c>
      <c r="S14" s="912"/>
      <c r="T14" s="26"/>
    </row>
    <row r="15" spans="1:20" ht="27" customHeight="1" x14ac:dyDescent="0.2">
      <c r="E15" s="26"/>
      <c r="F15" s="910"/>
      <c r="G15" s="911"/>
      <c r="H15" s="911"/>
      <c r="I15" s="864"/>
      <c r="J15" s="833"/>
      <c r="K15" s="833"/>
      <c r="L15" s="833"/>
      <c r="M15" s="833"/>
      <c r="N15" s="833"/>
      <c r="O15" s="833"/>
      <c r="P15" s="833"/>
      <c r="Q15" s="833"/>
      <c r="R15" s="833"/>
      <c r="S15" s="913"/>
      <c r="T15" s="26"/>
    </row>
    <row r="16" spans="1:20" ht="8.25" customHeight="1" thickBot="1" x14ac:dyDescent="0.25">
      <c r="E16" s="26"/>
      <c r="F16" s="820"/>
      <c r="G16" s="820"/>
      <c r="H16" s="820"/>
      <c r="I16" s="820"/>
      <c r="J16" s="820"/>
      <c r="K16" s="820"/>
      <c r="L16" s="820"/>
      <c r="M16" s="820"/>
      <c r="N16" s="820"/>
      <c r="O16" s="820"/>
      <c r="P16" s="820"/>
      <c r="Q16" s="820"/>
      <c r="R16" s="820"/>
      <c r="S16" s="820"/>
      <c r="T16" s="26"/>
    </row>
    <row r="17" spans="1:20" ht="26.25" customHeight="1" x14ac:dyDescent="0.2">
      <c r="E17" s="26"/>
      <c r="F17" s="903" t="s">
        <v>10</v>
      </c>
      <c r="G17" s="904"/>
      <c r="H17" s="905" t="s">
        <v>11</v>
      </c>
      <c r="I17" s="904"/>
      <c r="J17" s="905" t="s">
        <v>12</v>
      </c>
      <c r="K17" s="906"/>
      <c r="L17" s="906"/>
      <c r="M17" s="904"/>
      <c r="N17" s="905" t="s">
        <v>13</v>
      </c>
      <c r="O17" s="906"/>
      <c r="P17" s="904"/>
      <c r="Q17" s="905" t="s">
        <v>14</v>
      </c>
      <c r="R17" s="906"/>
      <c r="S17" s="907"/>
      <c r="T17" s="26"/>
    </row>
    <row r="18" spans="1:20" ht="45" customHeight="1" x14ac:dyDescent="0.2">
      <c r="E18" s="26"/>
      <c r="F18" s="896" t="str">
        <f>VLOOKUP($I$8,matriz!$C$5:$AV$181,9,0)</f>
        <v>Porcentaje de Entidades Distritales con seguimiento a la información registrada en SIPROJ</v>
      </c>
      <c r="G18" s="897" t="str">
        <f>VLOOKUP($I$8,matriz!$C$5:$AV$181,2,0)</f>
        <v>POSICIONAMIENTO COMO ENTE RECTOR</v>
      </c>
      <c r="H18" s="817" t="str">
        <f>VLOOKUP($I$8,matriz!$C$5:$AV$181,10,0)</f>
        <v>Entidades Distritales</v>
      </c>
      <c r="I18" s="817" t="str">
        <f>VLOOKUP($I$8,matriz!$C$5:$AV$181,2,0)</f>
        <v>POSICIONAMIENTO COMO ENTE RECTOR</v>
      </c>
      <c r="J18" s="881" t="str">
        <f>VLOOKUP($I$8,matriz!$C$5:$AV$181,11,0)</f>
        <v xml:space="preserve">Cantidades de entidades con seguimiento </v>
      </c>
      <c r="K18" s="882" t="str">
        <f>VLOOKUP($I$8,matriz!$C$5:$AV$181,2,0)</f>
        <v>POSICIONAMIENTO COMO ENTE RECTOR</v>
      </c>
      <c r="L18" s="882" t="str">
        <f>VLOOKUP($I$8,matriz!$C$5:$AV$181,10,0)</f>
        <v>Entidades Distritales</v>
      </c>
      <c r="M18" s="892" t="str">
        <f>VLOOKUP($I$8,matriz!$C$5:$AV$181,2,0)</f>
        <v>POSICIONAMIENTO COMO ENTE RECTOR</v>
      </c>
      <c r="N18" s="802" t="str">
        <f>VLOOKUP($I$8,matriz!$C$5:$AV$181,13,0)</f>
        <v>Entidades con seguimiento con las cuales se realizan actividades de mejoramiento de la información registrada en el siprojweb</v>
      </c>
      <c r="O18" s="802" t="str">
        <f>VLOOKUP($I$8,matriz!$C$5:$AV$181,2,0)</f>
        <v>POSICIONAMIENTO COMO ENTE RECTOR</v>
      </c>
      <c r="P18" s="802" t="str">
        <f>VLOOKUP($I$8,matriz!$C$5:$AV$181,2,0)</f>
        <v>POSICIONAMIENTO COMO ENTE RECTOR</v>
      </c>
      <c r="Q18" s="881" t="str">
        <f>VLOOKUP($I$8,matriz!$C$5:$AV$181,15,0)</f>
        <v>SIPROJWEB</v>
      </c>
      <c r="R18" s="882" t="str">
        <f>VLOOKUP($I$8,matriz!$C$5:$AV$181,2,0)</f>
        <v>POSICIONAMIENTO COMO ENTE RECTOR</v>
      </c>
      <c r="S18" s="883" t="str">
        <f>VLOOKUP($I$8,matriz!$C$5:$AV$181,2,0)</f>
        <v>POSICIONAMIENTO COMO ENTE RECTOR</v>
      </c>
      <c r="T18" s="26"/>
    </row>
    <row r="19" spans="1:20" ht="45" customHeight="1" thickBot="1" x14ac:dyDescent="0.25">
      <c r="E19" s="26"/>
      <c r="F19" s="898" t="str">
        <f>VLOOKUP($I$8,matriz!$C$5:$AV$181,2,0)</f>
        <v>POSICIONAMIENTO COMO ENTE RECTOR</v>
      </c>
      <c r="G19" s="899" t="str">
        <f>VLOOKUP($I$8,matriz!$C$5:$AV$181,2,0)</f>
        <v>POSICIONAMIENTO COMO ENTE RECTOR</v>
      </c>
      <c r="H19" s="818" t="str">
        <f>VLOOKUP($I$8,matriz!$C$5:$AV$181,2,0)</f>
        <v>POSICIONAMIENTO COMO ENTE RECTOR</v>
      </c>
      <c r="I19" s="818" t="str">
        <f>VLOOKUP($I$8,matriz!$C$5:$AV$181,2,0)</f>
        <v>POSICIONAMIENTO COMO ENTE RECTOR</v>
      </c>
      <c r="J19" s="884" t="str">
        <f>VLOOKUP($I$8,matriz!$C$5:$AV$181,12,0)</f>
        <v>Total entidades registradas en siprojweb con actividades</v>
      </c>
      <c r="K19" s="885" t="str">
        <f>VLOOKUP($I$8,matriz!$C$5:$AV$181,2,0)</f>
        <v>POSICIONAMIENTO COMO ENTE RECTOR</v>
      </c>
      <c r="L19" s="885" t="str">
        <f>VLOOKUP($I$8,matriz!$C$5:$AV$181,2,0)</f>
        <v>POSICIONAMIENTO COMO ENTE RECTOR</v>
      </c>
      <c r="M19" s="886" t="str">
        <f>VLOOKUP($I$8,matriz!$C$5:$AV$181,2,0)</f>
        <v>POSICIONAMIENTO COMO ENTE RECTOR</v>
      </c>
      <c r="N19" s="809" t="str">
        <f>VLOOKUP($I$8,matriz!$C$5:$AV$181,14,0)</f>
        <v>Sumatoria de las Entidades con seguimiento con las cuales se realizan actividades de mejoramiento de la información registrada en el siprojweb</v>
      </c>
      <c r="O19" s="809" t="str">
        <f>VLOOKUP($I$8,matriz!$C$5:$AV$181,2,0)</f>
        <v>POSICIONAMIENTO COMO ENTE RECTOR</v>
      </c>
      <c r="P19" s="809" t="str">
        <f>VLOOKUP($I$8,matriz!$C$5:$AV$181,2,0)</f>
        <v>POSICIONAMIENTO COMO ENTE RECTOR</v>
      </c>
      <c r="Q19" s="900" t="str">
        <f>VLOOKUP($I$8,matriz!$C$5:$AV$181,16,0)</f>
        <v>SIPROJWEB</v>
      </c>
      <c r="R19" s="901" t="str">
        <f>VLOOKUP($I$8,matriz!$C$5:$AV$181,2,0)</f>
        <v>POSICIONAMIENTO COMO ENTE RECTOR</v>
      </c>
      <c r="S19" s="902" t="str">
        <f>VLOOKUP($I$8,matriz!$C$5:$AV$181,2,0)</f>
        <v>POSICIONAMIENTO COMO ENTE RECTOR</v>
      </c>
      <c r="T19" s="26"/>
    </row>
    <row r="20" spans="1:20" ht="16.5" customHeight="1" x14ac:dyDescent="0.2">
      <c r="E20" s="26"/>
      <c r="F20" s="26"/>
      <c r="G20" s="26"/>
      <c r="H20" s="26"/>
      <c r="I20" s="26"/>
      <c r="J20" s="26"/>
      <c r="K20" s="26"/>
      <c r="L20" s="26"/>
      <c r="M20" s="26"/>
      <c r="N20" s="26"/>
      <c r="O20" s="26"/>
      <c r="P20" s="26"/>
      <c r="Q20" s="26"/>
      <c r="R20" s="26"/>
      <c r="S20" s="26"/>
      <c r="T20" s="26"/>
    </row>
    <row r="21" spans="1:20" s="24" customFormat="1" ht="18" customHeight="1" x14ac:dyDescent="0.25">
      <c r="A21" s="434"/>
      <c r="B21" s="434"/>
      <c r="C21" s="434"/>
      <c r="D21" s="434"/>
      <c r="E21" s="35"/>
      <c r="F21" s="35"/>
      <c r="G21" s="894" t="str">
        <f>VLOOKUP($I$8,matriz!$C$5:$AV$181,19,0)</f>
        <v>Constante</v>
      </c>
      <c r="H21" s="894"/>
      <c r="I21" s="38"/>
      <c r="J21" s="35"/>
      <c r="K21" s="894" t="str">
        <f>VLOOKUP($I$8,matriz!$C$5:$AV$181,20,0)</f>
        <v>Trimestral</v>
      </c>
      <c r="L21" s="894" t="str">
        <f>VLOOKUP($I$8,matriz!$C$5:$AV$181,2,0)</f>
        <v>POSICIONAMIENTO COMO ENTE RECTOR</v>
      </c>
      <c r="M21" s="39"/>
      <c r="N21" s="39"/>
      <c r="O21" s="894" t="str">
        <f>VLOOKUP($I$8,matriz!$C$5:$AV$181,21,0)</f>
        <v>Eficacia</v>
      </c>
      <c r="P21" s="894"/>
      <c r="Q21" s="37"/>
      <c r="R21" s="35"/>
      <c r="S21" s="35"/>
      <c r="T21" s="36"/>
    </row>
    <row r="22" spans="1:20" s="2" customFormat="1" x14ac:dyDescent="0.2">
      <c r="A22" s="435"/>
      <c r="B22" s="435"/>
      <c r="C22" s="435"/>
      <c r="D22" s="435"/>
      <c r="E22" s="26"/>
      <c r="F22" s="26"/>
      <c r="G22" s="26"/>
      <c r="H22" s="26"/>
      <c r="I22" s="26"/>
      <c r="J22" s="26"/>
      <c r="K22" s="26"/>
      <c r="L22" s="26"/>
      <c r="M22" s="26"/>
      <c r="N22" s="26"/>
      <c r="O22" s="26"/>
      <c r="P22" s="26"/>
      <c r="Q22" s="26"/>
      <c r="R22" s="26"/>
      <c r="S22" s="26"/>
      <c r="T22" s="26"/>
    </row>
    <row r="23" spans="1:20" s="2" customFormat="1" ht="13.5" customHeight="1" thickBot="1" x14ac:dyDescent="0.25">
      <c r="A23" s="435"/>
      <c r="B23" s="435"/>
      <c r="C23" s="435"/>
      <c r="D23" s="435"/>
      <c r="E23" s="26"/>
      <c r="F23" s="28"/>
      <c r="G23" s="28"/>
      <c r="H23" s="29" t="s">
        <v>125</v>
      </c>
      <c r="I23" s="866" t="s">
        <v>126</v>
      </c>
      <c r="J23" s="866"/>
      <c r="K23" s="26"/>
      <c r="L23" s="26"/>
      <c r="M23" s="28"/>
      <c r="N23" s="30"/>
      <c r="O23" s="31"/>
      <c r="P23" s="128" t="s">
        <v>123</v>
      </c>
      <c r="Q23" s="128" t="s">
        <v>124</v>
      </c>
      <c r="R23" s="26"/>
      <c r="S23" s="26"/>
      <c r="T23" s="26"/>
    </row>
    <row r="24" spans="1:20" s="2" customFormat="1" ht="13.5" customHeight="1" x14ac:dyDescent="0.2">
      <c r="A24" s="435"/>
      <c r="B24" s="435"/>
      <c r="C24" s="435"/>
      <c r="D24" s="435"/>
      <c r="E24" s="26"/>
      <c r="F24" s="28"/>
      <c r="G24" s="40">
        <v>2016</v>
      </c>
      <c r="H24" s="194" t="str">
        <f>VLOOKUP($I$8,matriz!$C$5:$AV$181,25,0)</f>
        <v>ND</v>
      </c>
      <c r="I24" s="709" t="str">
        <f>VLOOKUP($I$8,matriz!$C$5:$AV$181,30,0)</f>
        <v>ND</v>
      </c>
      <c r="J24" s="438"/>
      <c r="K24" s="26"/>
      <c r="L24" s="26"/>
      <c r="M24" s="28"/>
      <c r="N24" s="868" t="s">
        <v>17</v>
      </c>
      <c r="O24" s="868"/>
      <c r="P24" s="308">
        <f>VLOOKUP($I$8,matriz!$C$5:$AV$181,35,0)</f>
        <v>0.25</v>
      </c>
      <c r="Q24" s="118">
        <f>VLOOKUP($I$8,matriz!$C$5:$AV$181,39,0)</f>
        <v>0.25</v>
      </c>
      <c r="R24" s="26"/>
      <c r="S24" s="26"/>
      <c r="T24" s="26"/>
    </row>
    <row r="25" spans="1:20" s="2" customFormat="1" ht="13.5" customHeight="1" x14ac:dyDescent="0.2">
      <c r="A25" s="435"/>
      <c r="B25" s="435"/>
      <c r="C25" s="435"/>
      <c r="D25" s="435"/>
      <c r="E25" s="26"/>
      <c r="F25" s="28"/>
      <c r="G25" s="40">
        <v>2017</v>
      </c>
      <c r="H25" s="195">
        <f>VLOOKUP($I$8,matriz!$C$5:$AV$181,26,0)</f>
        <v>1</v>
      </c>
      <c r="I25" s="122">
        <f>VLOOKUP($I$8,matriz!$C$5:$AV$181,31,0)</f>
        <v>1</v>
      </c>
      <c r="J25" s="437"/>
      <c r="K25" s="26"/>
      <c r="L25" s="26"/>
      <c r="M25" s="28"/>
      <c r="N25" s="868" t="s">
        <v>18</v>
      </c>
      <c r="O25" s="868"/>
      <c r="P25" s="195">
        <f>VLOOKUP($I$8,matriz!$C$5:$AV$181,36,0)</f>
        <v>0.25</v>
      </c>
      <c r="Q25" s="119">
        <f>VLOOKUP($I$8,matriz!$C$5:$AV$181,40,0)</f>
        <v>0.25</v>
      </c>
      <c r="R25" s="26"/>
      <c r="S25" s="26"/>
      <c r="T25" s="26"/>
    </row>
    <row r="26" spans="1:20" s="2" customFormat="1" ht="13.5" customHeight="1" x14ac:dyDescent="0.2">
      <c r="A26" s="435"/>
      <c r="B26" s="435"/>
      <c r="C26" s="435"/>
      <c r="D26" s="435"/>
      <c r="E26" s="26"/>
      <c r="F26" s="28"/>
      <c r="G26" s="40">
        <v>2018</v>
      </c>
      <c r="H26" s="195">
        <f>VLOOKUP($I$8,matriz!$C$5:$AV$181,27,0)</f>
        <v>1</v>
      </c>
      <c r="I26" s="122">
        <f>VLOOKUP($I$8,matriz!$C$5:$AV$181,32,0)</f>
        <v>0.25</v>
      </c>
      <c r="J26" s="437"/>
      <c r="K26" s="26"/>
      <c r="L26" s="26"/>
      <c r="M26" s="28"/>
      <c r="N26" s="868" t="s">
        <v>19</v>
      </c>
      <c r="O26" s="868"/>
      <c r="P26" s="195">
        <f>VLOOKUP($I$8,matriz!$C$5:$AV$181,37,0)</f>
        <v>0.25</v>
      </c>
      <c r="Q26" s="119">
        <f>VLOOKUP($I$8,matriz!$C$5:$AV$181,41,0)</f>
        <v>0</v>
      </c>
      <c r="R26" s="26"/>
      <c r="S26" s="26"/>
      <c r="T26" s="26"/>
    </row>
    <row r="27" spans="1:20" s="2" customFormat="1" ht="15" customHeight="1" thickBot="1" x14ac:dyDescent="0.25">
      <c r="A27" s="435"/>
      <c r="B27" s="435"/>
      <c r="C27" s="435"/>
      <c r="D27" s="435"/>
      <c r="E27" s="26"/>
      <c r="F27" s="28"/>
      <c r="G27" s="40">
        <v>2019</v>
      </c>
      <c r="H27" s="195">
        <f>VLOOKUP($I$8,matriz!$C$5:$AV$181,28,0)</f>
        <v>1</v>
      </c>
      <c r="I27" s="122">
        <f>VLOOKUP($I$8,matriz!$C$5:$AV$181,33,0)</f>
        <v>0</v>
      </c>
      <c r="J27" s="437"/>
      <c r="K27" s="26"/>
      <c r="L27" s="26"/>
      <c r="M27" s="28"/>
      <c r="N27" s="868" t="s">
        <v>20</v>
      </c>
      <c r="O27" s="868"/>
      <c r="P27" s="196">
        <f>VLOOKUP($I$8,matriz!$C$5:$AV$181,38,0)</f>
        <v>0.25</v>
      </c>
      <c r="Q27" s="120">
        <f>VLOOKUP($I$8,matriz!$C$5:$AV$181,42,0)</f>
        <v>0</v>
      </c>
      <c r="R27" s="26"/>
      <c r="S27" s="26" t="str">
        <f>MID(S26,1,4)</f>
        <v/>
      </c>
      <c r="T27" s="26"/>
    </row>
    <row r="28" spans="1:20" s="2" customFormat="1" ht="18" customHeight="1" thickBot="1" x14ac:dyDescent="0.25">
      <c r="A28" s="435"/>
      <c r="B28" s="435"/>
      <c r="C28" s="435"/>
      <c r="D28" s="435"/>
      <c r="E28" s="26"/>
      <c r="F28" s="28"/>
      <c r="G28" s="40">
        <v>2020</v>
      </c>
      <c r="H28" s="196">
        <f>VLOOKUP($I$8,matriz!$C$5:$AV$181,29,0)</f>
        <v>1</v>
      </c>
      <c r="I28" s="123">
        <f>VLOOKUP($I$8,matriz!$C$5:$AV$181,34,0)</f>
        <v>0</v>
      </c>
      <c r="J28" s="440"/>
      <c r="K28" s="26"/>
      <c r="L28" s="26"/>
      <c r="M28" s="28"/>
      <c r="N28" s="26"/>
      <c r="O28" s="32" t="s">
        <v>21</v>
      </c>
      <c r="P28" s="246" t="str">
        <f>IF($G$21="Decreciente",MID(P27,1,4),IF($G$21="Suma",SUM(P24:P27),IF($G$21="Creciente",MID(P27,1,4),IF($G$21="Constante",MID(P27,1,4)))))</f>
        <v>0,25</v>
      </c>
      <c r="Q28" s="246" t="str">
        <f>IF($G$21="Decreciente",MID(Q27,1,4),IF($G$21="Suma",SUM(Q24:Q27),IF($G$21="Creciente",MID(Q27,1,4),IF($G$21="Constante",MID(Q27,1,4)))))</f>
        <v>0</v>
      </c>
      <c r="R28" s="26"/>
      <c r="S28" s="26"/>
      <c r="T28" s="26"/>
    </row>
    <row r="29" spans="1:20" s="2" customFormat="1" ht="15" customHeight="1" x14ac:dyDescent="0.2">
      <c r="A29" s="435"/>
      <c r="B29" s="435"/>
      <c r="C29" s="435"/>
      <c r="D29" s="435"/>
      <c r="E29" s="48"/>
      <c r="F29" s="48"/>
      <c r="G29" s="49" t="s">
        <v>582</v>
      </c>
      <c r="H29" s="50" t="str">
        <f>IF($G$21="Decreciente",MID(H28,1,4),IF($G$21="Suma",SUM(H24:H28),IF($G$21="Creciente",MID(H28,1,4),IF($G$21="Constante",MID(H28,1,4)))))</f>
        <v>1</v>
      </c>
      <c r="I29" s="441"/>
      <c r="J29" s="439"/>
    </row>
    <row r="30" spans="1:20" s="2" customFormat="1" x14ac:dyDescent="0.2">
      <c r="A30" s="435"/>
      <c r="B30" s="435"/>
      <c r="C30" s="435"/>
      <c r="D30" s="435"/>
      <c r="E30" s="26"/>
      <c r="F30" s="26"/>
      <c r="G30" s="28"/>
      <c r="H30" s="28"/>
      <c r="I30" s="26"/>
      <c r="J30" s="26"/>
      <c r="K30" s="26"/>
      <c r="L30" s="26"/>
      <c r="M30" s="26"/>
      <c r="N30" s="26"/>
      <c r="O30" s="26"/>
      <c r="P30" s="26"/>
      <c r="Q30" s="26"/>
      <c r="R30" s="26"/>
      <c r="S30" s="26"/>
      <c r="T30" s="27"/>
    </row>
    <row r="31" spans="1:20" s="2" customFormat="1" x14ac:dyDescent="0.2">
      <c r="A31" s="435"/>
      <c r="B31" s="435"/>
      <c r="C31" s="435"/>
      <c r="D31" s="435"/>
      <c r="E31" s="26"/>
      <c r="F31" s="26"/>
      <c r="G31" s="28"/>
      <c r="H31" s="28"/>
      <c r="I31" s="26"/>
      <c r="J31" s="26"/>
      <c r="K31" s="26"/>
      <c r="L31" s="26"/>
      <c r="M31" s="26"/>
      <c r="N31" s="26"/>
      <c r="O31" s="26"/>
      <c r="P31" s="26"/>
      <c r="Q31" s="26"/>
      <c r="R31" s="26"/>
      <c r="S31" s="26"/>
      <c r="T31" s="27"/>
    </row>
    <row r="32" spans="1:20" s="2" customFormat="1" x14ac:dyDescent="0.2">
      <c r="A32" s="435"/>
      <c r="B32" s="435"/>
      <c r="C32" s="435"/>
      <c r="D32" s="435"/>
      <c r="E32" s="26"/>
      <c r="F32" s="26"/>
      <c r="G32" s="28"/>
      <c r="H32" s="28"/>
      <c r="I32" s="26"/>
      <c r="J32" s="26"/>
      <c r="K32" s="26"/>
      <c r="L32" s="26"/>
      <c r="M32" s="26"/>
      <c r="N32" s="26"/>
      <c r="O32" s="26"/>
      <c r="P32" s="26"/>
      <c r="Q32" s="26"/>
      <c r="R32" s="26"/>
      <c r="S32" s="26"/>
      <c r="T32" s="27"/>
    </row>
    <row r="33" spans="1:20" s="2" customFormat="1" ht="15" x14ac:dyDescent="0.25">
      <c r="A33" s="435"/>
      <c r="B33" s="435"/>
      <c r="C33" s="435"/>
      <c r="D33" s="435"/>
      <c r="E33" s="26"/>
      <c r="F33" s="34"/>
      <c r="G33" s="34"/>
      <c r="H33" s="34"/>
      <c r="I33" s="34"/>
      <c r="J33" s="26"/>
      <c r="K33" s="26"/>
      <c r="L33" s="26"/>
      <c r="M33" s="26"/>
      <c r="N33" s="26"/>
      <c r="O33" s="26"/>
      <c r="P33" s="26"/>
      <c r="Q33" s="26"/>
      <c r="R33" s="26"/>
      <c r="S33" s="26"/>
      <c r="T33" s="27"/>
    </row>
    <row r="34" spans="1:20" s="2" customFormat="1" ht="15" x14ac:dyDescent="0.25">
      <c r="A34" s="435"/>
      <c r="B34" s="435"/>
      <c r="C34" s="435"/>
      <c r="D34" s="435"/>
      <c r="E34" s="26"/>
      <c r="F34" s="34"/>
      <c r="G34" s="34"/>
      <c r="H34" s="34"/>
      <c r="I34" s="34"/>
      <c r="J34" s="26"/>
      <c r="K34" s="26"/>
      <c r="L34" s="26"/>
      <c r="M34" s="26"/>
      <c r="N34" s="26"/>
      <c r="O34" s="26"/>
      <c r="P34" s="26"/>
      <c r="Q34" s="26"/>
      <c r="R34" s="26"/>
      <c r="S34" s="26"/>
      <c r="T34" s="27"/>
    </row>
    <row r="35" spans="1:20" s="2" customFormat="1" x14ac:dyDescent="0.2">
      <c r="A35" s="435"/>
      <c r="B35" s="435"/>
      <c r="C35" s="435"/>
      <c r="D35" s="435"/>
      <c r="E35" s="26"/>
      <c r="F35" s="26"/>
      <c r="G35" s="26"/>
      <c r="H35" s="26"/>
      <c r="I35" s="26"/>
      <c r="J35" s="26"/>
      <c r="K35" s="26"/>
      <c r="L35" s="26"/>
      <c r="M35" s="26"/>
      <c r="N35" s="26"/>
      <c r="O35" s="26"/>
      <c r="P35" s="26"/>
      <c r="Q35" s="26"/>
      <c r="R35" s="26"/>
      <c r="S35" s="26"/>
      <c r="T35" s="27"/>
    </row>
    <row r="36" spans="1:20" s="2" customFormat="1" x14ac:dyDescent="0.2">
      <c r="A36" s="435"/>
      <c r="B36" s="435"/>
      <c r="C36" s="435"/>
      <c r="D36" s="435"/>
      <c r="E36" s="26"/>
      <c r="F36" s="26"/>
      <c r="G36" s="26"/>
      <c r="H36" s="26"/>
      <c r="I36" s="26"/>
      <c r="J36" s="26"/>
      <c r="K36" s="26"/>
      <c r="L36" s="26"/>
      <c r="M36" s="26"/>
      <c r="N36" s="26"/>
      <c r="O36" s="26"/>
      <c r="P36" s="26"/>
      <c r="Q36" s="26"/>
      <c r="R36" s="26"/>
      <c r="S36" s="26"/>
      <c r="T36" s="26"/>
    </row>
    <row r="37" spans="1:20" x14ac:dyDescent="0.2"/>
    <row r="38" spans="1:20" x14ac:dyDescent="0.2"/>
    <row r="39" spans="1:20" x14ac:dyDescent="0.2"/>
    <row r="40" spans="1:20" x14ac:dyDescent="0.2"/>
    <row r="41" spans="1:20" x14ac:dyDescent="0.2"/>
    <row r="42" spans="1:20" x14ac:dyDescent="0.2"/>
    <row r="43" spans="1:20" x14ac:dyDescent="0.2"/>
    <row r="44" spans="1:20" ht="11.25" hidden="1" customHeight="1" x14ac:dyDescent="0.2"/>
    <row r="45" spans="1:20" ht="11.25" customHeight="1" x14ac:dyDescent="0.2"/>
    <row r="46" spans="1:20" ht="11.25" customHeight="1" x14ac:dyDescent="0.2"/>
    <row r="47" spans="1:20" ht="10.5" customHeight="1" x14ac:dyDescent="0.2">
      <c r="G47" s="28" t="s">
        <v>205</v>
      </c>
      <c r="J47" s="28" t="s">
        <v>206</v>
      </c>
      <c r="P47" s="28" t="s">
        <v>205</v>
      </c>
      <c r="S47" s="28" t="s">
        <v>206</v>
      </c>
    </row>
    <row r="48" spans="1:20" ht="10.5" customHeight="1" x14ac:dyDescent="0.2"/>
    <row r="49" spans="1:23" ht="11.25" customHeight="1" x14ac:dyDescent="0.2"/>
    <row r="50" spans="1:23" ht="11.25" customHeight="1" thickBot="1" x14ac:dyDescent="0.25">
      <c r="F50" s="895"/>
      <c r="G50" s="865"/>
      <c r="I50" s="850" t="s">
        <v>208</v>
      </c>
      <c r="J50" s="851"/>
      <c r="K50" s="851"/>
    </row>
    <row r="51" spans="1:23" ht="12.75" customHeight="1" x14ac:dyDescent="0.2">
      <c r="F51" s="854" t="str">
        <f>(VLOOKUP($I$8,matriz!$C$4:$AV$150,MATCH('POR DEPENDENCIA'!$I$50,matriz!$C$4:$AV$4,0),0))</f>
        <v xml:space="preserve">Durante el Trimestre se notificaron y registraron en SIPROJ 473 procesos judiciales, 190 Conciliaciones Judiciales, 22 subsanaciones a Conciliaciones Extrajudiciales. y se gestionaron 1415 tutelas. Se realizaron 24 mesas de seguimiento con la participación de 19 entidades y 147
funcionarios. Se realizaron 22 mesas de trabajo relacionadas con el tema contable y en las cuales se solicita la participación del área financiera y jurídica de 19 entidades y 68 funcionarios. Se realizaron 47 sesiones de capacitación a usuarios nuevos con la participación de 36
entidades y 83 funcionarios. Se realizaron 18 mesas de trabajo y seguimiento a procesos penales con la participación de 16 entidades y 53 funcionarios. Se crearon 30 usuarios nuevos y se activaron 66 usuarios de diferentes entidades. Se realizaron las parametrizaciones
solicitadas por los usuarios. Se realizaron 4 mesas de trabajo con Secretaría de Hacienda para adelantar el desarrollo de la nueva metodología de contingente judicial. Se participó en 4 mesas de trabajo con la firma INDUDATA para el levantamiento de requerimientos para el
desarrollo del nuevo sistema de información. Se realizó análisis de Informe de Gestión de las Entidades Distritales. </v>
      </c>
      <c r="G51" s="855"/>
      <c r="H51" s="855"/>
      <c r="I51" s="855"/>
      <c r="J51" s="855"/>
      <c r="K51" s="855"/>
      <c r="L51" s="855"/>
      <c r="M51" s="855"/>
      <c r="N51" s="855"/>
      <c r="O51" s="855"/>
      <c r="P51" s="855"/>
      <c r="Q51" s="855"/>
      <c r="R51" s="855"/>
      <c r="S51" s="856"/>
      <c r="T51" s="117"/>
    </row>
    <row r="52" spans="1:23" ht="12.75" customHeight="1" x14ac:dyDescent="0.2">
      <c r="F52" s="857"/>
      <c r="G52" s="858"/>
      <c r="H52" s="858"/>
      <c r="I52" s="858"/>
      <c r="J52" s="858"/>
      <c r="K52" s="858"/>
      <c r="L52" s="858"/>
      <c r="M52" s="858"/>
      <c r="N52" s="858"/>
      <c r="O52" s="858"/>
      <c r="P52" s="858"/>
      <c r="Q52" s="858"/>
      <c r="R52" s="858"/>
      <c r="S52" s="859"/>
      <c r="T52" s="117"/>
    </row>
    <row r="53" spans="1:23" ht="12.75" customHeight="1" x14ac:dyDescent="0.2">
      <c r="F53" s="857"/>
      <c r="G53" s="858"/>
      <c r="H53" s="858"/>
      <c r="I53" s="858"/>
      <c r="J53" s="858"/>
      <c r="K53" s="858"/>
      <c r="L53" s="858"/>
      <c r="M53" s="858"/>
      <c r="N53" s="858"/>
      <c r="O53" s="858"/>
      <c r="P53" s="858"/>
      <c r="Q53" s="858"/>
      <c r="R53" s="858"/>
      <c r="S53" s="859"/>
      <c r="T53" s="117"/>
    </row>
    <row r="54" spans="1:23" ht="12.75" customHeight="1" x14ac:dyDescent="0.2">
      <c r="F54" s="857"/>
      <c r="G54" s="858"/>
      <c r="H54" s="858"/>
      <c r="I54" s="858"/>
      <c r="J54" s="858"/>
      <c r="K54" s="858"/>
      <c r="L54" s="858"/>
      <c r="M54" s="858"/>
      <c r="N54" s="858"/>
      <c r="O54" s="858"/>
      <c r="P54" s="858"/>
      <c r="Q54" s="858"/>
      <c r="R54" s="858"/>
      <c r="S54" s="859"/>
      <c r="T54" s="117"/>
    </row>
    <row r="55" spans="1:23" ht="12.75" customHeight="1" x14ac:dyDescent="0.2">
      <c r="F55" s="857"/>
      <c r="G55" s="858"/>
      <c r="H55" s="858"/>
      <c r="I55" s="858"/>
      <c r="J55" s="858"/>
      <c r="K55" s="858"/>
      <c r="L55" s="858"/>
      <c r="M55" s="858"/>
      <c r="N55" s="858"/>
      <c r="O55" s="858"/>
      <c r="P55" s="858"/>
      <c r="Q55" s="858"/>
      <c r="R55" s="858"/>
      <c r="S55" s="859"/>
      <c r="T55" s="117"/>
    </row>
    <row r="56" spans="1:23" ht="12.75" customHeight="1" x14ac:dyDescent="0.2">
      <c r="F56" s="857"/>
      <c r="G56" s="858"/>
      <c r="H56" s="858"/>
      <c r="I56" s="858"/>
      <c r="J56" s="858"/>
      <c r="K56" s="858"/>
      <c r="L56" s="858"/>
      <c r="M56" s="858"/>
      <c r="N56" s="858"/>
      <c r="O56" s="858"/>
      <c r="P56" s="858"/>
      <c r="Q56" s="858"/>
      <c r="R56" s="858"/>
      <c r="S56" s="859"/>
      <c r="T56" s="117"/>
    </row>
    <row r="57" spans="1:23" ht="12.75" customHeight="1" x14ac:dyDescent="0.2">
      <c r="F57" s="857"/>
      <c r="G57" s="858"/>
      <c r="H57" s="858"/>
      <c r="I57" s="858"/>
      <c r="J57" s="858"/>
      <c r="K57" s="858"/>
      <c r="L57" s="858"/>
      <c r="M57" s="858"/>
      <c r="N57" s="858"/>
      <c r="O57" s="858"/>
      <c r="P57" s="858"/>
      <c r="Q57" s="858"/>
      <c r="R57" s="858"/>
      <c r="S57" s="859"/>
      <c r="T57" s="117"/>
    </row>
    <row r="58" spans="1:23" ht="12.75" customHeight="1" x14ac:dyDescent="0.2">
      <c r="F58" s="857"/>
      <c r="G58" s="858"/>
      <c r="H58" s="858"/>
      <c r="I58" s="858"/>
      <c r="J58" s="858"/>
      <c r="K58" s="858"/>
      <c r="L58" s="858"/>
      <c r="M58" s="858"/>
      <c r="N58" s="858"/>
      <c r="O58" s="858"/>
      <c r="P58" s="858"/>
      <c r="Q58" s="858"/>
      <c r="R58" s="858"/>
      <c r="S58" s="859"/>
    </row>
    <row r="59" spans="1:23" s="28" customFormat="1" ht="12.75" customHeight="1" x14ac:dyDescent="0.2">
      <c r="A59" s="436"/>
      <c r="B59" s="436"/>
      <c r="C59" s="436"/>
      <c r="D59" s="436"/>
      <c r="F59" s="857"/>
      <c r="G59" s="858"/>
      <c r="H59" s="858"/>
      <c r="I59" s="858"/>
      <c r="J59" s="858"/>
      <c r="K59" s="858"/>
      <c r="L59" s="858"/>
      <c r="M59" s="858"/>
      <c r="N59" s="858"/>
      <c r="O59" s="858"/>
      <c r="P59" s="858"/>
      <c r="Q59" s="858"/>
      <c r="R59" s="858"/>
      <c r="S59" s="859"/>
      <c r="U59" s="1"/>
      <c r="V59" s="1"/>
      <c r="W59" s="1"/>
    </row>
    <row r="60" spans="1:23" s="28" customFormat="1" ht="12.75" customHeight="1" x14ac:dyDescent="0.2">
      <c r="A60" s="436"/>
      <c r="B60" s="436"/>
      <c r="C60" s="436"/>
      <c r="D60" s="436"/>
      <c r="F60" s="857"/>
      <c r="G60" s="858"/>
      <c r="H60" s="858"/>
      <c r="I60" s="858"/>
      <c r="J60" s="858"/>
      <c r="K60" s="858"/>
      <c r="L60" s="858"/>
      <c r="M60" s="858"/>
      <c r="N60" s="858"/>
      <c r="O60" s="858"/>
      <c r="P60" s="858"/>
      <c r="Q60" s="858"/>
      <c r="R60" s="858"/>
      <c r="S60" s="859"/>
      <c r="U60" s="1"/>
      <c r="V60" s="1"/>
      <c r="W60" s="1"/>
    </row>
    <row r="61" spans="1:23" s="28" customFormat="1" ht="12.75" customHeight="1" x14ac:dyDescent="0.2">
      <c r="A61" s="436"/>
      <c r="B61" s="436"/>
      <c r="C61" s="436"/>
      <c r="D61" s="436"/>
      <c r="F61" s="857"/>
      <c r="G61" s="858"/>
      <c r="H61" s="858"/>
      <c r="I61" s="858"/>
      <c r="J61" s="858"/>
      <c r="K61" s="858"/>
      <c r="L61" s="858"/>
      <c r="M61" s="858"/>
      <c r="N61" s="858"/>
      <c r="O61" s="858"/>
      <c r="P61" s="858"/>
      <c r="Q61" s="858"/>
      <c r="R61" s="858"/>
      <c r="S61" s="859"/>
      <c r="U61" s="1"/>
      <c r="V61" s="1"/>
      <c r="W61" s="1"/>
    </row>
    <row r="62" spans="1:23" s="28" customFormat="1" ht="12.75" customHeight="1" x14ac:dyDescent="0.2">
      <c r="A62" s="436"/>
      <c r="B62" s="436"/>
      <c r="C62" s="436"/>
      <c r="D62" s="436"/>
      <c r="F62" s="857"/>
      <c r="G62" s="858"/>
      <c r="H62" s="858"/>
      <c r="I62" s="858"/>
      <c r="J62" s="858"/>
      <c r="K62" s="858"/>
      <c r="L62" s="858"/>
      <c r="M62" s="858"/>
      <c r="N62" s="858"/>
      <c r="O62" s="858"/>
      <c r="P62" s="858"/>
      <c r="Q62" s="858"/>
      <c r="R62" s="858"/>
      <c r="S62" s="859"/>
      <c r="U62" s="1"/>
      <c r="V62" s="1"/>
      <c r="W62" s="1"/>
    </row>
    <row r="63" spans="1:23" s="28" customFormat="1" ht="12.75" customHeight="1" x14ac:dyDescent="0.2">
      <c r="A63" s="436"/>
      <c r="B63" s="436"/>
      <c r="C63" s="436"/>
      <c r="D63" s="436"/>
      <c r="F63" s="857"/>
      <c r="G63" s="858"/>
      <c r="H63" s="858"/>
      <c r="I63" s="858"/>
      <c r="J63" s="858"/>
      <c r="K63" s="858"/>
      <c r="L63" s="858"/>
      <c r="M63" s="858"/>
      <c r="N63" s="858"/>
      <c r="O63" s="858"/>
      <c r="P63" s="858"/>
      <c r="Q63" s="858"/>
      <c r="R63" s="858"/>
      <c r="S63" s="859"/>
      <c r="U63" s="1"/>
      <c r="V63" s="1"/>
      <c r="W63" s="1"/>
    </row>
    <row r="64" spans="1:23" s="28" customFormat="1" ht="12.75" customHeight="1" x14ac:dyDescent="0.2">
      <c r="A64" s="436"/>
      <c r="B64" s="436"/>
      <c r="C64" s="436"/>
      <c r="D64" s="436"/>
      <c r="F64" s="857"/>
      <c r="G64" s="858"/>
      <c r="H64" s="858"/>
      <c r="I64" s="858"/>
      <c r="J64" s="858"/>
      <c r="K64" s="858"/>
      <c r="L64" s="858"/>
      <c r="M64" s="858"/>
      <c r="N64" s="858"/>
      <c r="O64" s="858"/>
      <c r="P64" s="858"/>
      <c r="Q64" s="858"/>
      <c r="R64" s="858"/>
      <c r="S64" s="859"/>
      <c r="U64" s="1"/>
      <c r="V64" s="1"/>
      <c r="W64" s="1"/>
    </row>
    <row r="65" spans="1:23" s="28" customFormat="1" ht="12.75" customHeight="1" x14ac:dyDescent="0.2">
      <c r="A65" s="436"/>
      <c r="B65" s="436"/>
      <c r="C65" s="436"/>
      <c r="D65" s="436"/>
      <c r="F65" s="857"/>
      <c r="G65" s="858"/>
      <c r="H65" s="858"/>
      <c r="I65" s="858"/>
      <c r="J65" s="858"/>
      <c r="K65" s="858"/>
      <c r="L65" s="858"/>
      <c r="M65" s="858"/>
      <c r="N65" s="858"/>
      <c r="O65" s="858"/>
      <c r="P65" s="858"/>
      <c r="Q65" s="858"/>
      <c r="R65" s="858"/>
      <c r="S65" s="859"/>
      <c r="U65" s="1"/>
      <c r="V65" s="1"/>
      <c r="W65" s="1"/>
    </row>
    <row r="66" spans="1:23" s="28" customFormat="1" ht="12.75" customHeight="1" thickBot="1" x14ac:dyDescent="0.25">
      <c r="A66" s="436"/>
      <c r="B66" s="436"/>
      <c r="C66" s="436"/>
      <c r="D66" s="436"/>
      <c r="F66" s="860"/>
      <c r="G66" s="861"/>
      <c r="H66" s="861"/>
      <c r="I66" s="861"/>
      <c r="J66" s="861"/>
      <c r="K66" s="861"/>
      <c r="L66" s="861"/>
      <c r="M66" s="861"/>
      <c r="N66" s="861"/>
      <c r="O66" s="861"/>
      <c r="P66" s="861"/>
      <c r="Q66" s="861"/>
      <c r="R66" s="861"/>
      <c r="S66" s="862"/>
      <c r="U66" s="1"/>
      <c r="V66" s="1"/>
      <c r="W66" s="1"/>
    </row>
    <row r="67" spans="1:23" s="28" customFormat="1" ht="11.25" customHeight="1" x14ac:dyDescent="0.2">
      <c r="A67" s="436"/>
      <c r="B67" s="436"/>
      <c r="C67" s="436"/>
      <c r="D67" s="436"/>
      <c r="F67" s="32" t="s">
        <v>470</v>
      </c>
      <c r="G67" s="852">
        <f>(VLOOKUP($I$8,matriz!$C$4:$AZ$150,MATCH('POR DEPENDENCIA'!$F$68,matriz!$C$4:$AZ$4,0),0))</f>
        <v>0</v>
      </c>
      <c r="H67" s="852"/>
      <c r="I67" s="852"/>
      <c r="J67" s="852"/>
      <c r="K67" s="852"/>
      <c r="L67" s="852"/>
      <c r="M67" s="852"/>
      <c r="N67" s="852"/>
      <c r="O67" s="852"/>
      <c r="P67" s="852"/>
      <c r="Q67" s="852"/>
      <c r="R67" s="852"/>
      <c r="U67" s="1"/>
      <c r="V67" s="1"/>
      <c r="W67" s="1"/>
    </row>
    <row r="68" spans="1:23" s="4" customFormat="1" ht="10.5" hidden="1" customHeight="1" x14ac:dyDescent="0.2">
      <c r="A68" s="433"/>
      <c r="B68" s="433"/>
      <c r="C68" s="433"/>
      <c r="D68" s="433"/>
      <c r="E68" s="115"/>
      <c r="F68" s="198" t="str">
        <f>IF(I50="1er Trimestre","rad1",IF(I50="2do Trimestre","rad2",IF(I50="3er Trimestre","rad3",IF(I50="4to Trimestre","rad4"))))</f>
        <v>rad2</v>
      </c>
      <c r="G68" s="26"/>
      <c r="H68" s="26"/>
      <c r="I68" s="26"/>
      <c r="J68" s="26"/>
      <c r="K68" s="26"/>
      <c r="L68" s="26"/>
      <c r="M68" s="26"/>
      <c r="N68" s="26"/>
      <c r="O68" s="26"/>
      <c r="P68" s="26"/>
      <c r="Q68" s="26"/>
      <c r="R68" s="26"/>
      <c r="S68" s="26"/>
      <c r="T68" s="27"/>
    </row>
    <row r="69" spans="1:23" s="28" customFormat="1" ht="11.25" customHeight="1" x14ac:dyDescent="0.2">
      <c r="A69" s="436"/>
      <c r="B69" s="436"/>
      <c r="C69" s="436"/>
      <c r="D69" s="436"/>
      <c r="U69" s="1"/>
      <c r="V69" s="1"/>
      <c r="W69" s="1"/>
    </row>
    <row r="70" spans="1:23" s="28" customFormat="1" ht="11.25" customHeight="1" x14ac:dyDescent="0.2">
      <c r="A70" s="436"/>
      <c r="B70" s="436"/>
      <c r="C70" s="436"/>
      <c r="D70" s="436"/>
      <c r="F70" s="127" t="s">
        <v>356</v>
      </c>
      <c r="G70" s="893">
        <v>3</v>
      </c>
      <c r="H70" s="893"/>
      <c r="U70" s="1"/>
      <c r="V70" s="1"/>
      <c r="W70" s="1"/>
    </row>
    <row r="71" spans="1:23" ht="11.25" customHeight="1" x14ac:dyDescent="0.2"/>
    <row r="72" spans="1:23" ht="11.25" hidden="1" customHeight="1" x14ac:dyDescent="0.2"/>
    <row r="73" spans="1:23" ht="11.25" hidden="1" customHeight="1" x14ac:dyDescent="0.2"/>
    <row r="74" spans="1:23" ht="11.25" hidden="1" customHeight="1" x14ac:dyDescent="0.2"/>
    <row r="75" spans="1:23" ht="11.25" hidden="1" customHeight="1" x14ac:dyDescent="0.2"/>
    <row r="76" spans="1:23" ht="11.25" hidden="1" customHeight="1" x14ac:dyDescent="0.2"/>
    <row r="77" spans="1:23" ht="11.25" hidden="1" customHeight="1" x14ac:dyDescent="0.2"/>
    <row r="78" spans="1:23" ht="11.25" hidden="1" customHeight="1" x14ac:dyDescent="0.2"/>
    <row r="79" spans="1:23" ht="11.25" hidden="1" customHeight="1" x14ac:dyDescent="0.2"/>
    <row r="80" spans="1:23" ht="11.25" hidden="1" customHeight="1" x14ac:dyDescent="0.2"/>
    <row r="81" ht="11.25" hidden="1" customHeight="1" x14ac:dyDescent="0.2"/>
    <row r="82" ht="11.25" hidden="1" customHeight="1" x14ac:dyDescent="0.2"/>
    <row r="83" ht="11.25" hidden="1" customHeight="1" x14ac:dyDescent="0.2"/>
    <row r="84" ht="11.25" hidden="1" customHeight="1" x14ac:dyDescent="0.2"/>
    <row r="85" ht="11.25" hidden="1" customHeight="1" x14ac:dyDescent="0.2"/>
    <row r="86" ht="11.25" hidden="1" customHeight="1" x14ac:dyDescent="0.2"/>
    <row r="87" ht="11.25" customHeight="1" x14ac:dyDescent="0.2"/>
    <row r="88" ht="11.25" customHeight="1" x14ac:dyDescent="0.2"/>
    <row r="89" ht="11.25" customHeight="1" x14ac:dyDescent="0.2"/>
    <row r="90" ht="11.25" customHeight="1" x14ac:dyDescent="0.2"/>
    <row r="91" ht="11.25" customHeight="1" x14ac:dyDescent="0.2"/>
    <row r="92" ht="11.25" customHeight="1" x14ac:dyDescent="0.2"/>
  </sheetData>
  <sheetProtection algorithmName="SHA-512" hashValue="zCb/xI8h7HgRMe8fyUJj/y16lQ+/uv6xWcnPuVtOypXD7FH/8J6m4qbvffx0U7AkSWvMlCxrSIREtYBs1XuYrw==" saltValue="w1yVwpSd3XDE30mkwKd0Nw==" spinCount="100000" sheet="1" selectLockedCells="1"/>
  <dataConsolidate/>
  <customSheetViews>
    <customSheetView guid="{7FB50B2F-45DA-4DA3-BDA5-580E793170E4}" scale="145" showGridLines="0" showRowCol="0" zeroValues="0">
      <pane ySplit="8" topLeftCell="A9" activePane="bottomLeft" state="frozen"/>
      <selection pane="bottomLeft" sqref="A1:P1"/>
    </customSheetView>
  </customSheetViews>
  <mergeCells count="47">
    <mergeCell ref="E1:T1"/>
    <mergeCell ref="E2:T2"/>
    <mergeCell ref="F4:S4"/>
    <mergeCell ref="F8:H8"/>
    <mergeCell ref="I8:S8"/>
    <mergeCell ref="F6:H6"/>
    <mergeCell ref="I6:S6"/>
    <mergeCell ref="F10:H10"/>
    <mergeCell ref="I10:S10"/>
    <mergeCell ref="F11:H11"/>
    <mergeCell ref="I11:S11"/>
    <mergeCell ref="F12:H12"/>
    <mergeCell ref="I12:S12"/>
    <mergeCell ref="F13:S13"/>
    <mergeCell ref="F14:H15"/>
    <mergeCell ref="I14:I15"/>
    <mergeCell ref="J14:L15"/>
    <mergeCell ref="M14:O15"/>
    <mergeCell ref="P14:Q15"/>
    <mergeCell ref="R14:S15"/>
    <mergeCell ref="F16:S16"/>
    <mergeCell ref="F17:G17"/>
    <mergeCell ref="H17:I17"/>
    <mergeCell ref="J17:M17"/>
    <mergeCell ref="N17:P17"/>
    <mergeCell ref="Q17:S17"/>
    <mergeCell ref="F18:G19"/>
    <mergeCell ref="H18:I19"/>
    <mergeCell ref="J18:M18"/>
    <mergeCell ref="N18:P18"/>
    <mergeCell ref="Q18:S18"/>
    <mergeCell ref="J19:M19"/>
    <mergeCell ref="N19:P19"/>
    <mergeCell ref="Q19:S19"/>
    <mergeCell ref="G70:H70"/>
    <mergeCell ref="G21:H21"/>
    <mergeCell ref="K21:L21"/>
    <mergeCell ref="O21:P21"/>
    <mergeCell ref="I23:J23"/>
    <mergeCell ref="N24:O24"/>
    <mergeCell ref="N25:O25"/>
    <mergeCell ref="N26:O26"/>
    <mergeCell ref="N27:O27"/>
    <mergeCell ref="F50:G50"/>
    <mergeCell ref="F51:S66"/>
    <mergeCell ref="I50:K50"/>
    <mergeCell ref="G67:R67"/>
  </mergeCells>
  <dataValidations xWindow="774" yWindow="425" count="12">
    <dataValidation type="list" allowBlank="1" showInputMessage="1" showErrorMessage="1" sqref="I50">
      <formula1>"1er Trimestre,2do Trimestre, 3er Trimestre, 4to Trimestre"</formula1>
    </dataValidation>
    <dataValidation allowBlank="1" showInputMessage="1" showErrorMessage="1" promptTitle="PROCESO" prompt="Identifica el nombre del proceso al cual pertenece el indicador." sqref="F10:H10 F6:H6"/>
    <dataValidation allowBlank="1" showInputMessage="1" showErrorMessage="1" promptTitle="PRODUCTO/SERVICIO" prompt="Identifica el nombre del producto o servicio." sqref="F12:H12 F14"/>
    <dataValidation allowBlank="1" showInputMessage="1" showErrorMessage="1" promptTitle="FORMULA DEL INDICADOR" prompt="Fórmula matemática utilizada para el cálculo del indicador._x000a_" sqref="F17:G17"/>
    <dataValidation allowBlank="1" showInputMessage="1" showErrorMessage="1" promptTitle="UNIDAD DE MEDIDA" prompt="Magnitud referencia para la medición. Ejemplo: Porcentaje, Número de asesorías." sqref="H17:I17"/>
    <dataValidation allowBlank="1" showInputMessage="1" showErrorMessage="1" promptTitle="NOMBRE VARIABLE" prompt="Nombre de las variables a utilizar, puede ser una sola_x000a_variable o dos dependiendo del indicador" sqref="J17:M17"/>
    <dataValidation allowBlank="1" showInputMessage="1" showErrorMessage="1" promptTitle="EXPLICACION DE LA VARIABLE" prompt="Opcional si la variable requiere explicación o idefinición_x000a_" sqref="N17:P17"/>
    <dataValidation allowBlank="1" showInputMessage="1" showErrorMessage="1" promptTitle="FUENTE DE INFORMACION" prompt="Señala la(s) fuente(s) de las cuales se obtiene la información para el cálculo del indicador. Por ejemplo: Sistemas de información,_x000a_resultados encuestas del cliente externo, interno, verificación del servicio y control de visitantes." sqref="Q17:S17"/>
    <dataValidation allowBlank="1" showInputMessage="1" showErrorMessage="1" promptTitle="VARIABLES" prompt="Coloque las variables definidas en la sección formula del indicador" sqref="N23"/>
    <dataValidation allowBlank="1" showInputMessage="1" showErrorMessage="1" promptTitle="FUENTE DE INFORMACION LINEA BASE" prompt="Indique la fuente de origen de la línea base (histórico registrado)" sqref="G27"/>
    <dataValidation allowBlank="1" showInputMessage="1" showErrorMessage="1" promptTitle="NOMBRE DEL INDICADOR" prompt="Nombre que identifica al indicador." sqref="F7:H9 F11:H11"/>
    <dataValidation allowBlank="1" showInputMessage="1" showErrorMessage="1" promptTitle="META" prompt="Es el valor que se espera alcance el indicador." sqref="G24:G26"/>
  </dataValidations>
  <printOptions horizontalCentered="1"/>
  <pageMargins left="0.62992125984251968" right="0.23622047244094491" top="0.59055118110236227" bottom="0.51181102362204722" header="0.31496062992125984" footer="0.31496062992125984"/>
  <pageSetup scale="80" orientation="portrait" horizontalDpi="300" verticalDpi="300" r:id="rId1"/>
  <drawing r:id="rId2"/>
  <legacyDrawingHF r:id="rId3"/>
  <extLst>
    <ext xmlns:x14="http://schemas.microsoft.com/office/spreadsheetml/2009/9/main" uri="{CCE6A557-97BC-4b89-ADB6-D9C93CAAB3DF}">
      <x14:dataValidations xmlns:xm="http://schemas.microsoft.com/office/excel/2006/main" xWindow="774" yWindow="425" count="2">
        <x14:dataValidation type="list" allowBlank="1" showInputMessage="1" showErrorMessage="1">
          <x14:formula1>
            <xm:f>CONVEN!$B$3:$L$3</xm:f>
          </x14:formula1>
          <xm:sqref>I6:S6</xm:sqref>
        </x14:dataValidation>
        <x14:dataValidation type="list" allowBlank="1" showInputMessage="1" showErrorMessage="1" promptTitle="SELECCIONE EL INDICADOR">
          <x14:formula1>
            <xm:f>INDIRECT(HLOOKUP(I6,CONVEN!B3:P4,2,0))</xm:f>
          </x14:formula1>
          <xm:sqref>I8:S8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4">
    <tabColor theme="0" tint="-0.14999847407452621"/>
    <pageSetUpPr fitToPage="1"/>
  </sheetPr>
  <dimension ref="A1:Y88"/>
  <sheetViews>
    <sheetView showGridLines="0" showZeros="0" showWhiteSpace="0" zoomScaleNormal="100" workbookViewId="0">
      <pane ySplit="8" topLeftCell="A12" activePane="bottomLeft" state="frozen"/>
      <selection activeCell="O34" sqref="O34"/>
      <selection pane="bottomLeft" activeCell="K8" sqref="K8:U8"/>
    </sheetView>
  </sheetViews>
  <sheetFormatPr baseColWidth="10" defaultColWidth="0" defaultRowHeight="0" customHeight="1" zeroHeight="1" x14ac:dyDescent="0.2"/>
  <cols>
    <col min="1" max="6" width="11.42578125" style="432" customWidth="1"/>
    <col min="7" max="7" width="2.140625" style="28" customWidth="1"/>
    <col min="8" max="8" width="12.28515625" style="28" customWidth="1"/>
    <col min="9" max="9" width="5" style="28" customWidth="1"/>
    <col min="10" max="10" width="11.85546875" style="28" customWidth="1"/>
    <col min="11" max="11" width="6.28515625" style="28" customWidth="1"/>
    <col min="12" max="12" width="4.5703125" style="28" customWidth="1"/>
    <col min="13" max="13" width="5.5703125" style="28" customWidth="1"/>
    <col min="14" max="14" width="8" style="28" customWidth="1"/>
    <col min="15" max="15" width="4.85546875" style="28" customWidth="1"/>
    <col min="16" max="17" width="8.42578125" style="28" customWidth="1"/>
    <col min="18" max="18" width="8.140625" style="28" customWidth="1"/>
    <col min="19" max="19" width="8" style="28" customWidth="1"/>
    <col min="20" max="20" width="8.7109375" style="28" customWidth="1"/>
    <col min="21" max="21" width="8.42578125" style="28" customWidth="1"/>
    <col min="22" max="22" width="3" style="28" customWidth="1"/>
    <col min="23" max="23" width="6" style="1" hidden="1" customWidth="1"/>
    <col min="24" max="24" width="4.7109375" style="1" hidden="1" customWidth="1"/>
    <col min="25" max="25" width="8.42578125" style="1" hidden="1" customWidth="1"/>
    <col min="26" max="16384" width="11.42578125" style="1" hidden="1"/>
  </cols>
  <sheetData>
    <row r="1" spans="1:22" ht="11.25" x14ac:dyDescent="0.2"/>
    <row r="2" spans="1:22" ht="15" x14ac:dyDescent="0.25">
      <c r="G2" s="731" t="s">
        <v>0</v>
      </c>
      <c r="H2" s="731"/>
      <c r="I2" s="731"/>
      <c r="J2" s="731"/>
      <c r="K2" s="731"/>
      <c r="L2" s="731"/>
      <c r="M2" s="731"/>
      <c r="N2" s="731"/>
      <c r="O2" s="731"/>
      <c r="P2" s="731"/>
      <c r="Q2" s="731"/>
      <c r="R2" s="731"/>
      <c r="S2" s="731"/>
      <c r="T2" s="731"/>
      <c r="U2" s="731"/>
      <c r="V2" s="731"/>
    </row>
    <row r="3" spans="1:22" ht="15" customHeight="1" x14ac:dyDescent="0.2">
      <c r="G3" s="2"/>
      <c r="H3" s="2"/>
      <c r="I3" s="2"/>
      <c r="J3" s="2"/>
      <c r="K3" s="2"/>
      <c r="L3" s="2"/>
      <c r="M3" s="2"/>
      <c r="N3" s="2"/>
      <c r="O3" s="2"/>
      <c r="P3" s="2"/>
      <c r="Q3" s="2"/>
      <c r="R3" s="2"/>
      <c r="S3" s="2"/>
      <c r="T3" s="2"/>
      <c r="U3" s="2"/>
      <c r="V3" s="2"/>
    </row>
    <row r="4" spans="1:22" ht="21" customHeight="1" thickBot="1" x14ac:dyDescent="0.25">
      <c r="G4" s="206"/>
      <c r="H4" s="916" t="s">
        <v>449</v>
      </c>
      <c r="I4" s="916"/>
      <c r="J4" s="916"/>
      <c r="K4" s="916"/>
      <c r="L4" s="916"/>
      <c r="M4" s="916"/>
      <c r="N4" s="916"/>
      <c r="O4" s="916"/>
      <c r="P4" s="916"/>
      <c r="Q4" s="916"/>
      <c r="R4" s="916"/>
      <c r="S4" s="916"/>
      <c r="T4" s="916"/>
      <c r="U4" s="916"/>
      <c r="V4" s="206"/>
    </row>
    <row r="5" spans="1:22" customFormat="1" ht="9" customHeight="1" x14ac:dyDescent="0.25">
      <c r="A5" s="134"/>
      <c r="B5" s="134"/>
      <c r="C5" s="134"/>
      <c r="D5" s="134"/>
      <c r="E5" s="134"/>
      <c r="F5" s="134"/>
      <c r="G5" s="207"/>
      <c r="H5" s="34"/>
      <c r="I5" s="34"/>
      <c r="J5" s="34"/>
      <c r="K5" s="34"/>
      <c r="L5" s="34"/>
      <c r="M5" s="34"/>
      <c r="N5" s="34"/>
      <c r="O5" s="34"/>
      <c r="P5" s="34"/>
      <c r="Q5" s="34"/>
      <c r="R5" s="34"/>
      <c r="S5" s="34"/>
      <c r="T5" s="34"/>
      <c r="U5" s="34"/>
      <c r="V5" s="208"/>
    </row>
    <row r="6" spans="1:22" ht="24" customHeight="1" x14ac:dyDescent="0.2">
      <c r="G6" s="206"/>
      <c r="H6" s="929" t="s">
        <v>4</v>
      </c>
      <c r="I6" s="929"/>
      <c r="J6" s="930"/>
      <c r="K6" s="931" t="s">
        <v>445</v>
      </c>
      <c r="L6" s="932"/>
      <c r="M6" s="932"/>
      <c r="N6" s="932"/>
      <c r="O6" s="932"/>
      <c r="P6" s="932"/>
      <c r="Q6" s="932"/>
      <c r="R6" s="932"/>
      <c r="S6" s="932"/>
      <c r="T6" s="932"/>
      <c r="U6" s="932"/>
      <c r="V6" s="206"/>
    </row>
    <row r="7" spans="1:22" s="4" customFormat="1" ht="2.25" customHeight="1" x14ac:dyDescent="0.2">
      <c r="A7" s="433"/>
      <c r="B7" s="433"/>
      <c r="C7" s="433"/>
      <c r="D7" s="433"/>
      <c r="E7" s="433"/>
      <c r="F7" s="433"/>
      <c r="G7" s="206"/>
      <c r="H7" s="188"/>
      <c r="I7" s="189"/>
      <c r="J7" s="189"/>
      <c r="K7" s="198"/>
      <c r="L7" s="198"/>
      <c r="M7" s="198"/>
      <c r="N7" s="198"/>
      <c r="O7" s="198"/>
      <c r="P7" s="198"/>
      <c r="Q7" s="198"/>
      <c r="R7" s="198"/>
      <c r="S7" s="198"/>
      <c r="T7" s="198"/>
      <c r="U7" s="198"/>
      <c r="V7" s="206"/>
    </row>
    <row r="8" spans="1:22" ht="27.75" customHeight="1" x14ac:dyDescent="0.2">
      <c r="G8" s="206"/>
      <c r="H8" s="933" t="s">
        <v>2</v>
      </c>
      <c r="I8" s="933"/>
      <c r="J8" s="934"/>
      <c r="K8" s="935" t="s">
        <v>503</v>
      </c>
      <c r="L8" s="935"/>
      <c r="M8" s="935"/>
      <c r="N8" s="935"/>
      <c r="O8" s="935"/>
      <c r="P8" s="935"/>
      <c r="Q8" s="935"/>
      <c r="R8" s="935"/>
      <c r="S8" s="935"/>
      <c r="T8" s="935"/>
      <c r="U8" s="935"/>
      <c r="V8" s="206"/>
    </row>
    <row r="9" spans="1:22" ht="2.25" customHeight="1" x14ac:dyDescent="0.2">
      <c r="G9" s="206"/>
      <c r="H9" s="820"/>
      <c r="I9" s="820"/>
      <c r="J9" s="820"/>
      <c r="K9" s="820"/>
      <c r="L9" s="820"/>
      <c r="M9" s="820"/>
      <c r="N9" s="820"/>
      <c r="O9" s="820"/>
      <c r="P9" s="820"/>
      <c r="Q9" s="820"/>
      <c r="R9" s="820"/>
      <c r="S9" s="820"/>
      <c r="T9" s="820"/>
      <c r="U9" s="820"/>
      <c r="V9" s="206"/>
    </row>
    <row r="10" spans="1:22" ht="11.25" customHeight="1" x14ac:dyDescent="0.2">
      <c r="G10" s="206"/>
      <c r="H10" s="937" t="s">
        <v>6</v>
      </c>
      <c r="I10" s="938"/>
      <c r="J10" s="939"/>
      <c r="K10" s="936"/>
      <c r="L10" s="925">
        <f>IFERROR(VLOOKUP($K$8,matriz!$C$5:$AV$181,5,0),"")</f>
        <v>0</v>
      </c>
      <c r="M10" s="925"/>
      <c r="N10" s="925"/>
      <c r="O10" s="925" t="str">
        <f>IFERROR(VLOOKUP($K$8,matriz!$C$5:$AV$181,6,0),"")</f>
        <v>Proyecto de Inversión 7502</v>
      </c>
      <c r="P10" s="925"/>
      <c r="Q10" s="925"/>
      <c r="R10" s="925">
        <f>IFERROR(VLOOKUP($K$8,matriz!$C$5:$AV$181,7,0),"")</f>
        <v>0</v>
      </c>
      <c r="S10" s="925"/>
      <c r="T10" s="925">
        <f>IFERROR(VLOOKUP($K$8,matriz!$C$5:$AV$181,8,0),"")</f>
        <v>0</v>
      </c>
      <c r="U10" s="925"/>
      <c r="V10" s="206"/>
    </row>
    <row r="11" spans="1:22" ht="12" customHeight="1" x14ac:dyDescent="0.2">
      <c r="G11" s="206"/>
      <c r="H11" s="940"/>
      <c r="I11" s="941"/>
      <c r="J11" s="942"/>
      <c r="K11" s="936"/>
      <c r="L11" s="925"/>
      <c r="M11" s="925"/>
      <c r="N11" s="925"/>
      <c r="O11" s="925"/>
      <c r="P11" s="925"/>
      <c r="Q11" s="925"/>
      <c r="R11" s="925"/>
      <c r="S11" s="925"/>
      <c r="T11" s="925"/>
      <c r="U11" s="925"/>
      <c r="V11" s="206"/>
    </row>
    <row r="12" spans="1:22" ht="8.25" customHeight="1" thickBot="1" x14ac:dyDescent="0.25">
      <c r="G12" s="206"/>
      <c r="H12" s="944"/>
      <c r="I12" s="944"/>
      <c r="J12" s="944"/>
      <c r="K12" s="944"/>
      <c r="L12" s="944"/>
      <c r="M12" s="944"/>
      <c r="N12" s="944"/>
      <c r="O12" s="944"/>
      <c r="P12" s="944"/>
      <c r="Q12" s="944"/>
      <c r="R12" s="944"/>
      <c r="S12" s="944"/>
      <c r="T12" s="944"/>
      <c r="U12" s="944"/>
      <c r="V12" s="206"/>
    </row>
    <row r="13" spans="1:22" ht="26.25" customHeight="1" x14ac:dyDescent="0.2">
      <c r="G13" s="206"/>
      <c r="H13" s="903" t="s">
        <v>10</v>
      </c>
      <c r="I13" s="904"/>
      <c r="J13" s="905" t="s">
        <v>11</v>
      </c>
      <c r="K13" s="904"/>
      <c r="L13" s="905" t="s">
        <v>12</v>
      </c>
      <c r="M13" s="906"/>
      <c r="N13" s="906"/>
      <c r="O13" s="904"/>
      <c r="P13" s="905" t="s">
        <v>13</v>
      </c>
      <c r="Q13" s="906"/>
      <c r="R13" s="904"/>
      <c r="S13" s="905" t="s">
        <v>14</v>
      </c>
      <c r="T13" s="906"/>
      <c r="U13" s="907"/>
      <c r="V13" s="206"/>
    </row>
    <row r="14" spans="1:22" ht="45" customHeight="1" x14ac:dyDescent="0.2">
      <c r="G14" s="206"/>
      <c r="H14" s="896" t="str">
        <f>IFERROR(VLOOKUP($K$8,matriz!$C$5:$AV$181,9,0),"")</f>
        <v>Cumplimiento del plan de trabajo para la Construcción de la Plataforma Estratégica de la Secretaría Jurídica Distrital</v>
      </c>
      <c r="I14" s="897" t="str">
        <f>VLOOKUP($K$8,matriz!$C$5:$AV$181,2,0)</f>
        <v>OPTIMIZACIÓN DE PROCESOS</v>
      </c>
      <c r="J14" s="817" t="str">
        <f>IFERROR(VLOOKUP($K$8,matriz!$C$5:$AV$181,10,0),"")</f>
        <v>Fases de implementación</v>
      </c>
      <c r="K14" s="817" t="str">
        <f>VLOOKUP($K$8,matriz!$C$5:$AV$181,2,0)</f>
        <v>OPTIMIZACIÓN DE PROCESOS</v>
      </c>
      <c r="L14" s="881" t="str">
        <f>IFERROR(VLOOKUP($K$8,matriz!$C$5:$AV$181,11,0),"")</f>
        <v>Fases definidas para la implementación de la Plataforma estratégica de la Entidad</v>
      </c>
      <c r="M14" s="882" t="str">
        <f>VLOOKUP($K$8,matriz!$C$5:$AV$181,2,0)</f>
        <v>OPTIMIZACIÓN DE PROCESOS</v>
      </c>
      <c r="N14" s="882" t="str">
        <f>VLOOKUP($K$8,matriz!$C$5:$AV$181,10,0)</f>
        <v>Fases de implementación</v>
      </c>
      <c r="O14" s="892" t="str">
        <f>VLOOKUP($K$8,matriz!$C$5:$AV$181,2,0)</f>
        <v>OPTIMIZACIÓN DE PROCESOS</v>
      </c>
      <c r="P14" s="926" t="str">
        <f>IFERROR(VLOOKUP($K$8,matriz!$C$5:$AV$181,13,0),"")</f>
        <v>Corresponde al nivel de avance de la Plataforma estratégica</v>
      </c>
      <c r="Q14" s="926" t="str">
        <f>VLOOKUP($K$8,matriz!$C$5:$AV$181,2,0)</f>
        <v>OPTIMIZACIÓN DE PROCESOS</v>
      </c>
      <c r="R14" s="926" t="str">
        <f>VLOOKUP($K$8,matriz!$C$5:$AV$181,2,0)</f>
        <v>OPTIMIZACIÓN DE PROCESOS</v>
      </c>
      <c r="S14" s="881" t="str">
        <f>IFERROR(VLOOKUP($K$8,matriz!$C$5:$AV$181,15,0),"")</f>
        <v>Informes de seguimiento y gestión institucional</v>
      </c>
      <c r="T14" s="882" t="str">
        <f>VLOOKUP($K$8,matriz!$C$5:$AV$181,2,0)</f>
        <v>OPTIMIZACIÓN DE PROCESOS</v>
      </c>
      <c r="U14" s="883" t="str">
        <f>VLOOKUP($K$8,matriz!$C$5:$AV$181,2,0)</f>
        <v>OPTIMIZACIÓN DE PROCESOS</v>
      </c>
      <c r="V14" s="206"/>
    </row>
    <row r="15" spans="1:22" ht="45" customHeight="1" thickBot="1" x14ac:dyDescent="0.25">
      <c r="G15" s="206"/>
      <c r="H15" s="898" t="str">
        <f>VLOOKUP($K$8,matriz!$C$5:$AV$181,2,0)</f>
        <v>OPTIMIZACIÓN DE PROCESOS</v>
      </c>
      <c r="I15" s="899" t="str">
        <f>VLOOKUP($K$8,matriz!$C$5:$AV$181,2,0)</f>
        <v>OPTIMIZACIÓN DE PROCESOS</v>
      </c>
      <c r="J15" s="818" t="str">
        <f>VLOOKUP($K$8,matriz!$C$5:$AV$181,2,0)</f>
        <v>OPTIMIZACIÓN DE PROCESOS</v>
      </c>
      <c r="K15" s="818" t="str">
        <f>VLOOKUP($K$8,matriz!$C$5:$AV$181,2,0)</f>
        <v>OPTIMIZACIÓN DE PROCESOS</v>
      </c>
      <c r="L15" s="884" t="str">
        <f>IFERROR(VLOOKUP($K$8,matriz!$C$5:$AV$181,12,0),"")</f>
        <v>N.A.</v>
      </c>
      <c r="M15" s="885" t="str">
        <f>VLOOKUP($K$8,matriz!$C$5:$AV$181,2,0)</f>
        <v>OPTIMIZACIÓN DE PROCESOS</v>
      </c>
      <c r="N15" s="885" t="str">
        <f>VLOOKUP($K$8,matriz!$C$5:$AV$181,2,0)</f>
        <v>OPTIMIZACIÓN DE PROCESOS</v>
      </c>
      <c r="O15" s="886" t="str">
        <f>VLOOKUP($K$8,matriz!$C$5:$AV$181,2,0)</f>
        <v>OPTIMIZACIÓN DE PROCESOS</v>
      </c>
      <c r="P15" s="928" t="str">
        <f>IFERROR(VLOOKUP($K$8,matriz!$C$5:$AV$181,14,0),"")</f>
        <v>N.A.</v>
      </c>
      <c r="Q15" s="928" t="str">
        <f>VLOOKUP($K$8,matriz!$C$5:$AV$181,2,0)</f>
        <v>OPTIMIZACIÓN DE PROCESOS</v>
      </c>
      <c r="R15" s="928" t="str">
        <f>VLOOKUP($K$8,matriz!$C$5:$AV$181,2,0)</f>
        <v>OPTIMIZACIÓN DE PROCESOS</v>
      </c>
      <c r="S15" s="900" t="str">
        <f>IFERROR(VLOOKUP($K$8,matriz!$C$5:$AV$181,16,0),"")</f>
        <v>N.A.</v>
      </c>
      <c r="T15" s="901" t="str">
        <f>VLOOKUP($K$8,matriz!$C$5:$AV$181,2,0)</f>
        <v>OPTIMIZACIÓN DE PROCESOS</v>
      </c>
      <c r="U15" s="902" t="str">
        <f>VLOOKUP($K$8,matriz!$C$5:$AV$181,2,0)</f>
        <v>OPTIMIZACIÓN DE PROCESOS</v>
      </c>
      <c r="V15" s="206"/>
    </row>
    <row r="16" spans="1:22" ht="16.5" customHeight="1" x14ac:dyDescent="0.2">
      <c r="G16" s="26"/>
      <c r="H16" s="26"/>
      <c r="I16" s="26"/>
      <c r="J16" s="26"/>
      <c r="K16" s="26"/>
      <c r="L16" s="26"/>
      <c r="M16" s="26"/>
      <c r="N16" s="26"/>
      <c r="O16" s="26"/>
      <c r="P16" s="26"/>
      <c r="Q16" s="26"/>
      <c r="R16" s="26"/>
      <c r="S16" s="26"/>
      <c r="T16" s="26"/>
      <c r="U16" s="26"/>
      <c r="V16" s="26"/>
    </row>
    <row r="17" spans="1:22" s="24" customFormat="1" ht="15" customHeight="1" x14ac:dyDescent="0.25">
      <c r="A17" s="434"/>
      <c r="B17" s="434"/>
      <c r="C17" s="434"/>
      <c r="D17" s="434"/>
      <c r="E17" s="434"/>
      <c r="F17" s="434"/>
      <c r="G17" s="35"/>
      <c r="H17" s="35"/>
      <c r="I17" s="894" t="str">
        <f>VLOOKUP($K$8,matriz!$C$5:$AV$181,19,0)</f>
        <v>Suma</v>
      </c>
      <c r="J17" s="894"/>
      <c r="K17" s="38"/>
      <c r="L17" s="35"/>
      <c r="M17" s="894" t="str">
        <f>VLOOKUP($K$8,matriz!$C$5:$AV$181,20,0)</f>
        <v>Trimestral</v>
      </c>
      <c r="N17" s="894" t="str">
        <f>VLOOKUP($K$8,matriz!$C$5:$AV$181,2,0)</f>
        <v>OPTIMIZACIÓN DE PROCESOS</v>
      </c>
      <c r="O17" s="39"/>
      <c r="P17" s="39"/>
      <c r="Q17" s="894" t="str">
        <f>VLOOKUP($K$8,matriz!$C$5:$AV$181,21,0)</f>
        <v>Eficacia</v>
      </c>
      <c r="R17" s="894"/>
      <c r="S17" s="37"/>
      <c r="T17" s="35"/>
      <c r="U17" s="35"/>
      <c r="V17" s="36"/>
    </row>
    <row r="18" spans="1:22" s="2" customFormat="1" ht="11.25" x14ac:dyDescent="0.2">
      <c r="A18" s="435"/>
      <c r="B18" s="435"/>
      <c r="C18" s="435"/>
      <c r="D18" s="435"/>
      <c r="E18" s="435"/>
      <c r="F18" s="435"/>
      <c r="G18" s="26"/>
      <c r="H18" s="26"/>
      <c r="I18" s="26"/>
      <c r="J18" s="26"/>
      <c r="K18" s="26"/>
      <c r="L18" s="26"/>
      <c r="M18" s="26"/>
      <c r="N18" s="26"/>
      <c r="O18" s="26"/>
      <c r="P18" s="26"/>
      <c r="Q18" s="26"/>
      <c r="R18" s="26"/>
      <c r="S18" s="26"/>
      <c r="T18" s="26"/>
      <c r="U18" s="26"/>
      <c r="V18" s="26"/>
    </row>
    <row r="19" spans="1:22" s="2" customFormat="1" ht="13.5" customHeight="1" thickBot="1" x14ac:dyDescent="0.25">
      <c r="A19" s="435"/>
      <c r="B19" s="435"/>
      <c r="C19" s="435"/>
      <c r="D19" s="435"/>
      <c r="E19" s="435"/>
      <c r="F19" s="435"/>
      <c r="G19" s="26"/>
      <c r="H19" s="28"/>
      <c r="I19" s="28"/>
      <c r="J19" s="29" t="s">
        <v>125</v>
      </c>
      <c r="K19" s="866" t="s">
        <v>126</v>
      </c>
      <c r="L19" s="866"/>
      <c r="M19" s="26"/>
      <c r="N19" s="26"/>
      <c r="O19" s="28"/>
      <c r="P19" s="30"/>
      <c r="Q19" s="31"/>
      <c r="R19" s="197" t="s">
        <v>123</v>
      </c>
      <c r="S19" s="197" t="s">
        <v>124</v>
      </c>
      <c r="T19" s="26"/>
      <c r="U19" s="26"/>
      <c r="V19" s="26"/>
    </row>
    <row r="20" spans="1:22" s="2" customFormat="1" ht="13.5" customHeight="1" x14ac:dyDescent="0.2">
      <c r="A20" s="435"/>
      <c r="B20" s="435"/>
      <c r="C20" s="435"/>
      <c r="D20" s="435"/>
      <c r="E20" s="435"/>
      <c r="F20" s="435"/>
      <c r="G20" s="26"/>
      <c r="H20" s="28"/>
      <c r="I20" s="40">
        <v>2016</v>
      </c>
      <c r="J20" s="194">
        <f>IFERROR(VLOOKUP($K$8,matriz!$C$5:$AV$181,25,0),"")</f>
        <v>1</v>
      </c>
      <c r="K20" s="945">
        <f>IFERROR(VLOOKUP($K$8,matriz!$C$5:$AV$181,30,0),"")</f>
        <v>0.5</v>
      </c>
      <c r="L20" s="946"/>
      <c r="M20" s="26"/>
      <c r="N20" s="26"/>
      <c r="O20" s="28"/>
      <c r="P20" s="868" t="s">
        <v>17</v>
      </c>
      <c r="Q20" s="868"/>
      <c r="R20" s="242">
        <f>IFERROR(VLOOKUP($K$8,matriz!$C$5:$AV$181,35,0),"")</f>
        <v>0</v>
      </c>
      <c r="S20" s="118">
        <f>IFERROR(VLOOKUP($K$8,matriz!$C$5:$AV$181,39,0),"")</f>
        <v>0</v>
      </c>
      <c r="T20" s="26"/>
      <c r="U20" s="26"/>
      <c r="V20" s="26"/>
    </row>
    <row r="21" spans="1:22" s="2" customFormat="1" ht="13.5" customHeight="1" x14ac:dyDescent="0.2">
      <c r="A21" s="435"/>
      <c r="B21" s="435"/>
      <c r="C21" s="435"/>
      <c r="D21" s="435"/>
      <c r="E21" s="435"/>
      <c r="F21" s="435"/>
      <c r="G21" s="26"/>
      <c r="H21" s="28"/>
      <c r="I21" s="40">
        <v>2017</v>
      </c>
      <c r="J21" s="195" t="str">
        <f>IFERROR(VLOOKUP($K$8,matriz!$C$5:$AV$181,26,0),"")</f>
        <v>ND</v>
      </c>
      <c r="K21" s="947">
        <f>IFERROR(VLOOKUP($K$8,matriz!$C$5:$AV$181,31,0),"")</f>
        <v>0.5</v>
      </c>
      <c r="L21" s="948"/>
      <c r="M21" s="26"/>
      <c r="N21" s="26"/>
      <c r="O21" s="28"/>
      <c r="P21" s="868" t="s">
        <v>18</v>
      </c>
      <c r="Q21" s="868"/>
      <c r="R21" s="243">
        <f>IFERROR(VLOOKUP($K$8,matriz!$C$5:$AV$181,36,0),"")</f>
        <v>0</v>
      </c>
      <c r="S21" s="119">
        <f>IFERROR(VLOOKUP($K$8,matriz!$C$5:$AV$181,40,0),"")</f>
        <v>0</v>
      </c>
      <c r="T21" s="26"/>
      <c r="U21" s="26"/>
      <c r="V21" s="26"/>
    </row>
    <row r="22" spans="1:22" s="2" customFormat="1" ht="13.5" customHeight="1" x14ac:dyDescent="0.2">
      <c r="A22" s="435"/>
      <c r="B22" s="435"/>
      <c r="C22" s="435"/>
      <c r="D22" s="435"/>
      <c r="E22" s="435"/>
      <c r="F22" s="435"/>
      <c r="G22" s="26"/>
      <c r="H22" s="28"/>
      <c r="I22" s="40">
        <v>2018</v>
      </c>
      <c r="J22" s="195" t="str">
        <f>IFERROR(VLOOKUP($K$8,matriz!$C$5:$AV$181,27,0),"")</f>
        <v>CUMPLIDA</v>
      </c>
      <c r="K22" s="947" t="str">
        <f>IFERROR(VLOOKUP($K$8,matriz!$C$5:$AV$181,32,0),"")</f>
        <v>CUMPLIDA</v>
      </c>
      <c r="L22" s="948"/>
      <c r="M22" s="26"/>
      <c r="N22" s="26"/>
      <c r="O22" s="28"/>
      <c r="P22" s="868" t="s">
        <v>19</v>
      </c>
      <c r="Q22" s="868"/>
      <c r="R22" s="243">
        <f>IFERROR(VLOOKUP($K$8,matriz!$C$5:$AV$181,37,0),"")</f>
        <v>0</v>
      </c>
      <c r="S22" s="119">
        <f>IFERROR(VLOOKUP($K$8,matriz!$C$5:$AV$181,41,0),"")</f>
        <v>0</v>
      </c>
      <c r="T22" s="26"/>
      <c r="U22" s="26"/>
      <c r="V22" s="26"/>
    </row>
    <row r="23" spans="1:22" s="2" customFormat="1" ht="15" customHeight="1" thickBot="1" x14ac:dyDescent="0.25">
      <c r="A23" s="435"/>
      <c r="B23" s="435"/>
      <c r="C23" s="435"/>
      <c r="D23" s="435"/>
      <c r="E23" s="435"/>
      <c r="F23" s="435"/>
      <c r="G23" s="26"/>
      <c r="H23" s="28"/>
      <c r="I23" s="40">
        <v>2019</v>
      </c>
      <c r="J23" s="195">
        <f>IFERROR(VLOOKUP($K$8,matriz!$C$5:$AV$181,28,0),"")</f>
        <v>0</v>
      </c>
      <c r="K23" s="947" t="str">
        <f>IFERROR(VLOOKUP($K$8,matriz!$C$5:$AV$181,333,0),"")</f>
        <v/>
      </c>
      <c r="L23" s="948"/>
      <c r="M23" s="26"/>
      <c r="N23" s="26"/>
      <c r="O23" s="28"/>
      <c r="P23" s="868" t="s">
        <v>20</v>
      </c>
      <c r="Q23" s="868"/>
      <c r="R23" s="244">
        <f>IFERROR(VLOOKUP($K$8,matriz!$C$5:$AV$181,38,0),"")</f>
        <v>0</v>
      </c>
      <c r="S23" s="120">
        <f>IFERROR(VLOOKUP($K$8,matriz!$C$5:$AV$181,42,0),"")</f>
        <v>0</v>
      </c>
      <c r="T23" s="26"/>
      <c r="U23" s="26" t="str">
        <f>MID(U22,1,4)</f>
        <v/>
      </c>
      <c r="V23" s="26"/>
    </row>
    <row r="24" spans="1:22" s="2" customFormat="1" ht="11.25" customHeight="1" thickBot="1" x14ac:dyDescent="0.25">
      <c r="A24" s="435"/>
      <c r="B24" s="435"/>
      <c r="C24" s="435"/>
      <c r="D24" s="435"/>
      <c r="E24" s="435"/>
      <c r="F24" s="435"/>
      <c r="G24" s="26"/>
      <c r="H24" s="28"/>
      <c r="I24" s="40">
        <v>2020</v>
      </c>
      <c r="J24" s="196">
        <f>IFERROR(VLOOKUP($K$8,matriz!$C$5:$AV$181,29,0),"")</f>
        <v>0</v>
      </c>
      <c r="K24" s="949">
        <f>IFERROR(VLOOKUP($K$8,matriz!$C$5:$AV$181,34,0),"")</f>
        <v>0</v>
      </c>
      <c r="L24" s="950"/>
      <c r="M24" s="26"/>
      <c r="N24" s="26"/>
      <c r="O24" s="28"/>
      <c r="P24" s="26"/>
      <c r="Q24" s="32" t="s">
        <v>21</v>
      </c>
      <c r="R24" s="245">
        <f>IFERROR(IF($I$17="Decreciente",MID(R23,1,4),IF($I$17="Suma",SUM(R20:R23),IF($I$17="Creciente",MID(R23,1,4),IF($I$17="Constante",MID(R23,1,4))))),"")</f>
        <v>0</v>
      </c>
      <c r="S24" s="246">
        <f>IFERROR(IF($I$17="Decreciente",MID(S23,1,4),IF($I$17="Suma",SUM(S20:S23),IF($I$17="Creciente",MID(S23,1,4),IF($I$17="Constante",MID(S23,1,4))))),"")</f>
        <v>0</v>
      </c>
      <c r="T24" s="26"/>
      <c r="U24" s="26"/>
      <c r="V24" s="26"/>
    </row>
    <row r="25" spans="1:22" s="2" customFormat="1" ht="15" customHeight="1" x14ac:dyDescent="0.2">
      <c r="A25" s="435"/>
      <c r="B25" s="435"/>
      <c r="C25" s="435"/>
      <c r="D25" s="435"/>
      <c r="E25" s="435"/>
      <c r="F25" s="435"/>
      <c r="G25" s="48"/>
      <c r="H25" s="48"/>
      <c r="I25" s="49" t="s">
        <v>582</v>
      </c>
      <c r="J25" s="50">
        <f>IFERROR(IF($I$17="Decreciente",MID(J24,1,4),IF($I$17="Suma",SUM(J20:J24),IF($I$17="Creciente",MID(J24,1,4),IF($I$17="Constante",MID(J24,1,4))))),"")</f>
        <v>1</v>
      </c>
      <c r="K25" s="943">
        <f>IFERROR(IF($I$17="Decreciente",MID(K24,1,4),IF($I$17="Suma",SUM(K20:K24),IF($I$17="Creciente",MID(K24,1,4),IF($I$17="Constante",MID(K24,1,4))))),"")</f>
        <v>1</v>
      </c>
      <c r="L25" s="943"/>
    </row>
    <row r="26" spans="1:22" s="2" customFormat="1" ht="11.25" x14ac:dyDescent="0.2">
      <c r="A26" s="435"/>
      <c r="B26" s="435"/>
      <c r="C26" s="435"/>
      <c r="D26" s="435"/>
      <c r="E26" s="435"/>
      <c r="F26" s="435"/>
      <c r="G26" s="26"/>
      <c r="H26" s="26"/>
      <c r="I26" s="28"/>
      <c r="J26" s="28"/>
      <c r="K26" s="26"/>
      <c r="L26" s="26"/>
      <c r="M26" s="26"/>
      <c r="N26" s="26"/>
      <c r="O26" s="26"/>
      <c r="P26" s="26"/>
      <c r="Q26" s="26"/>
      <c r="R26" s="26"/>
      <c r="S26" s="26"/>
      <c r="T26" s="26"/>
      <c r="U26" s="26"/>
      <c r="V26" s="27"/>
    </row>
    <row r="27" spans="1:22" s="2" customFormat="1" ht="11.25" x14ac:dyDescent="0.2">
      <c r="A27" s="435"/>
      <c r="B27" s="435"/>
      <c r="C27" s="435"/>
      <c r="D27" s="435"/>
      <c r="E27" s="435"/>
      <c r="F27" s="435"/>
      <c r="G27" s="26"/>
      <c r="H27" s="26"/>
      <c r="I27" s="28"/>
      <c r="J27" s="28"/>
      <c r="K27" s="26"/>
      <c r="L27" s="26"/>
      <c r="M27" s="26"/>
      <c r="N27" s="26"/>
      <c r="O27" s="26"/>
      <c r="P27" s="26"/>
      <c r="Q27" s="26"/>
      <c r="R27" s="26"/>
      <c r="S27" s="26"/>
      <c r="T27" s="26"/>
      <c r="U27" s="26"/>
      <c r="V27" s="27"/>
    </row>
    <row r="28" spans="1:22" s="2" customFormat="1" ht="11.25" x14ac:dyDescent="0.2">
      <c r="A28" s="435"/>
      <c r="B28" s="435"/>
      <c r="C28" s="435"/>
      <c r="D28" s="435"/>
      <c r="E28" s="435"/>
      <c r="F28" s="435"/>
      <c r="G28" s="26"/>
      <c r="H28" s="26"/>
      <c r="I28" s="28"/>
      <c r="J28" s="28"/>
      <c r="K28" s="26"/>
      <c r="L28" s="26"/>
      <c r="M28" s="26"/>
      <c r="N28" s="26"/>
      <c r="O28" s="26"/>
      <c r="P28" s="26"/>
      <c r="Q28" s="26"/>
      <c r="R28" s="26"/>
      <c r="S28" s="26"/>
      <c r="T28" s="26"/>
      <c r="U28" s="26"/>
      <c r="V28" s="27"/>
    </row>
    <row r="29" spans="1:22" s="2" customFormat="1" ht="15" x14ac:dyDescent="0.25">
      <c r="A29" s="435"/>
      <c r="B29" s="435"/>
      <c r="C29" s="435"/>
      <c r="D29" s="435"/>
      <c r="E29" s="435"/>
      <c r="F29" s="435"/>
      <c r="G29" s="26"/>
      <c r="H29" s="34"/>
      <c r="I29" s="34"/>
      <c r="J29" s="34"/>
      <c r="K29" s="34"/>
      <c r="L29" s="26"/>
      <c r="M29" s="26"/>
      <c r="N29" s="26"/>
      <c r="O29" s="26"/>
      <c r="P29" s="26"/>
      <c r="Q29" s="26"/>
      <c r="R29" s="26"/>
      <c r="S29" s="26"/>
      <c r="T29" s="26"/>
      <c r="U29" s="26"/>
      <c r="V29" s="27"/>
    </row>
    <row r="30" spans="1:22" s="2" customFormat="1" ht="15" x14ac:dyDescent="0.25">
      <c r="A30" s="435"/>
      <c r="B30" s="435"/>
      <c r="C30" s="435"/>
      <c r="D30" s="435"/>
      <c r="E30" s="435"/>
      <c r="F30" s="435"/>
      <c r="G30" s="26"/>
      <c r="H30" s="34"/>
      <c r="I30" s="34"/>
      <c r="J30" s="34"/>
      <c r="K30" s="34"/>
      <c r="L30" s="26"/>
      <c r="M30" s="26"/>
      <c r="N30" s="26"/>
      <c r="O30" s="26"/>
      <c r="P30" s="26"/>
      <c r="Q30" s="26"/>
      <c r="R30" s="26"/>
      <c r="S30" s="26"/>
      <c r="T30" s="26"/>
      <c r="U30" s="26"/>
      <c r="V30" s="27"/>
    </row>
    <row r="31" spans="1:22" s="2" customFormat="1" ht="11.25" x14ac:dyDescent="0.2">
      <c r="A31" s="435"/>
      <c r="B31" s="435"/>
      <c r="C31" s="435"/>
      <c r="D31" s="435"/>
      <c r="E31" s="435"/>
      <c r="F31" s="435"/>
      <c r="G31" s="26"/>
      <c r="H31" s="26"/>
      <c r="I31" s="26"/>
      <c r="J31" s="26"/>
      <c r="K31" s="26"/>
      <c r="L31" s="26"/>
      <c r="M31" s="26"/>
      <c r="N31" s="26"/>
      <c r="O31" s="26"/>
      <c r="P31" s="26"/>
      <c r="Q31" s="26"/>
      <c r="R31" s="26"/>
      <c r="S31" s="26"/>
      <c r="T31" s="26"/>
      <c r="U31" s="26"/>
      <c r="V31" s="27"/>
    </row>
    <row r="32" spans="1:22" s="2" customFormat="1" ht="11.25" x14ac:dyDescent="0.2">
      <c r="A32" s="435"/>
      <c r="B32" s="435"/>
      <c r="C32" s="435"/>
      <c r="D32" s="435"/>
      <c r="E32" s="435"/>
      <c r="F32" s="435"/>
      <c r="G32" s="26"/>
      <c r="H32" s="26"/>
      <c r="I32" s="26"/>
      <c r="J32" s="26"/>
      <c r="K32" s="26"/>
      <c r="L32" s="26"/>
      <c r="M32" s="26"/>
      <c r="N32" s="26"/>
      <c r="O32" s="26"/>
      <c r="P32" s="26"/>
      <c r="Q32" s="26"/>
      <c r="R32" s="26"/>
      <c r="S32" s="26"/>
      <c r="T32" s="26"/>
      <c r="U32" s="26"/>
      <c r="V32" s="26"/>
    </row>
    <row r="33" spans="8:22" ht="11.25" x14ac:dyDescent="0.2"/>
    <row r="34" spans="8:22" ht="11.25" x14ac:dyDescent="0.2"/>
    <row r="35" spans="8:22" ht="11.25" x14ac:dyDescent="0.2"/>
    <row r="36" spans="8:22" ht="11.25" x14ac:dyDescent="0.2"/>
    <row r="37" spans="8:22" ht="11.25" x14ac:dyDescent="0.2"/>
    <row r="38" spans="8:22" ht="11.25" x14ac:dyDescent="0.2"/>
    <row r="39" spans="8:22" ht="11.25" x14ac:dyDescent="0.2"/>
    <row r="40" spans="8:22" ht="11.25" hidden="1" customHeight="1" x14ac:dyDescent="0.2"/>
    <row r="41" spans="8:22" ht="11.25" customHeight="1" x14ac:dyDescent="0.2"/>
    <row r="42" spans="8:22" ht="11.25" customHeight="1" x14ac:dyDescent="0.2"/>
    <row r="43" spans="8:22" ht="10.5" customHeight="1" x14ac:dyDescent="0.2">
      <c r="I43" s="235" t="s">
        <v>205</v>
      </c>
      <c r="L43" s="235" t="s">
        <v>206</v>
      </c>
      <c r="R43" s="235" t="s">
        <v>205</v>
      </c>
      <c r="U43" s="235" t="s">
        <v>206</v>
      </c>
    </row>
    <row r="44" spans="8:22" ht="10.5" customHeight="1" x14ac:dyDescent="0.2"/>
    <row r="45" spans="8:22" ht="11.25" customHeight="1" x14ac:dyDescent="0.2"/>
    <row r="46" spans="8:22" ht="11.25" customHeight="1" thickBot="1" x14ac:dyDescent="0.25">
      <c r="H46" s="895"/>
      <c r="I46" s="865"/>
      <c r="K46" s="850" t="s">
        <v>207</v>
      </c>
      <c r="L46" s="851"/>
      <c r="M46" s="851"/>
    </row>
    <row r="47" spans="8:22" ht="12.75" customHeight="1" x14ac:dyDescent="0.2">
      <c r="H47" s="854">
        <f>(VLOOKUP($K$8,matriz!$C$4:$AV$150,MATCH('POR PROCESO'!$K$46,matriz!$C$4:$AV$4,0),0))</f>
        <v>0</v>
      </c>
      <c r="I47" s="855"/>
      <c r="J47" s="855"/>
      <c r="K47" s="855"/>
      <c r="L47" s="855"/>
      <c r="M47" s="855"/>
      <c r="N47" s="855"/>
      <c r="O47" s="855"/>
      <c r="P47" s="855"/>
      <c r="Q47" s="855"/>
      <c r="R47" s="855"/>
      <c r="S47" s="855"/>
      <c r="T47" s="855"/>
      <c r="U47" s="856"/>
      <c r="V47" s="117"/>
    </row>
    <row r="48" spans="8:22" ht="12.75" customHeight="1" x14ac:dyDescent="0.2">
      <c r="H48" s="857"/>
      <c r="I48" s="858"/>
      <c r="J48" s="858"/>
      <c r="K48" s="858"/>
      <c r="L48" s="858"/>
      <c r="M48" s="858"/>
      <c r="N48" s="858"/>
      <c r="O48" s="858"/>
      <c r="P48" s="858"/>
      <c r="Q48" s="858"/>
      <c r="R48" s="858"/>
      <c r="S48" s="858"/>
      <c r="T48" s="858"/>
      <c r="U48" s="859"/>
      <c r="V48" s="117"/>
    </row>
    <row r="49" spans="1:25" ht="12.75" customHeight="1" x14ac:dyDescent="0.2">
      <c r="H49" s="857"/>
      <c r="I49" s="858"/>
      <c r="J49" s="858"/>
      <c r="K49" s="858"/>
      <c r="L49" s="858"/>
      <c r="M49" s="858"/>
      <c r="N49" s="858"/>
      <c r="O49" s="858"/>
      <c r="P49" s="858"/>
      <c r="Q49" s="858"/>
      <c r="R49" s="858"/>
      <c r="S49" s="858"/>
      <c r="T49" s="858"/>
      <c r="U49" s="859"/>
      <c r="V49" s="117"/>
    </row>
    <row r="50" spans="1:25" ht="12.75" customHeight="1" x14ac:dyDescent="0.2">
      <c r="H50" s="857"/>
      <c r="I50" s="858"/>
      <c r="J50" s="858"/>
      <c r="K50" s="858"/>
      <c r="L50" s="858"/>
      <c r="M50" s="858"/>
      <c r="N50" s="858"/>
      <c r="O50" s="858"/>
      <c r="P50" s="858"/>
      <c r="Q50" s="858"/>
      <c r="R50" s="858"/>
      <c r="S50" s="858"/>
      <c r="T50" s="858"/>
      <c r="U50" s="859"/>
      <c r="V50" s="117"/>
    </row>
    <row r="51" spans="1:25" ht="12.75" customHeight="1" x14ac:dyDescent="0.2">
      <c r="H51" s="857"/>
      <c r="I51" s="858"/>
      <c r="J51" s="858"/>
      <c r="K51" s="858"/>
      <c r="L51" s="858"/>
      <c r="M51" s="858"/>
      <c r="N51" s="858"/>
      <c r="O51" s="858"/>
      <c r="P51" s="858"/>
      <c r="Q51" s="858"/>
      <c r="R51" s="858"/>
      <c r="S51" s="858"/>
      <c r="T51" s="858"/>
      <c r="U51" s="859"/>
      <c r="V51" s="117"/>
    </row>
    <row r="52" spans="1:25" ht="12.75" customHeight="1" x14ac:dyDescent="0.2">
      <c r="H52" s="857"/>
      <c r="I52" s="858"/>
      <c r="J52" s="858"/>
      <c r="K52" s="858"/>
      <c r="L52" s="858"/>
      <c r="M52" s="858"/>
      <c r="N52" s="858"/>
      <c r="O52" s="858"/>
      <c r="P52" s="858"/>
      <c r="Q52" s="858"/>
      <c r="R52" s="858"/>
      <c r="S52" s="858"/>
      <c r="T52" s="858"/>
      <c r="U52" s="859"/>
      <c r="V52" s="117"/>
    </row>
    <row r="53" spans="1:25" ht="12.75" customHeight="1" x14ac:dyDescent="0.2">
      <c r="H53" s="857"/>
      <c r="I53" s="858"/>
      <c r="J53" s="858"/>
      <c r="K53" s="858"/>
      <c r="L53" s="858"/>
      <c r="M53" s="858"/>
      <c r="N53" s="858"/>
      <c r="O53" s="858"/>
      <c r="P53" s="858"/>
      <c r="Q53" s="858"/>
      <c r="R53" s="858"/>
      <c r="S53" s="858"/>
      <c r="T53" s="858"/>
      <c r="U53" s="859"/>
      <c r="V53" s="117"/>
    </row>
    <row r="54" spans="1:25" ht="12.75" customHeight="1" x14ac:dyDescent="0.2">
      <c r="H54" s="857"/>
      <c r="I54" s="858"/>
      <c r="J54" s="858"/>
      <c r="K54" s="858"/>
      <c r="L54" s="858"/>
      <c r="M54" s="858"/>
      <c r="N54" s="858"/>
      <c r="O54" s="858"/>
      <c r="P54" s="858"/>
      <c r="Q54" s="858"/>
      <c r="R54" s="858"/>
      <c r="S54" s="858"/>
      <c r="T54" s="858"/>
      <c r="U54" s="859"/>
    </row>
    <row r="55" spans="1:25" ht="12.75" customHeight="1" x14ac:dyDescent="0.2">
      <c r="H55" s="857"/>
      <c r="I55" s="858"/>
      <c r="J55" s="858"/>
      <c r="K55" s="858"/>
      <c r="L55" s="858"/>
      <c r="M55" s="858"/>
      <c r="N55" s="858"/>
      <c r="O55" s="858"/>
      <c r="P55" s="858"/>
      <c r="Q55" s="858"/>
      <c r="R55" s="858"/>
      <c r="S55" s="858"/>
      <c r="T55" s="858"/>
      <c r="U55" s="859"/>
    </row>
    <row r="56" spans="1:25" ht="12.75" customHeight="1" x14ac:dyDescent="0.2">
      <c r="H56" s="857"/>
      <c r="I56" s="858"/>
      <c r="J56" s="858"/>
      <c r="K56" s="858"/>
      <c r="L56" s="858"/>
      <c r="M56" s="858"/>
      <c r="N56" s="858"/>
      <c r="O56" s="858"/>
      <c r="P56" s="858"/>
      <c r="Q56" s="858"/>
      <c r="R56" s="858"/>
      <c r="S56" s="858"/>
      <c r="T56" s="858"/>
      <c r="U56" s="859"/>
    </row>
    <row r="57" spans="1:25" ht="12.75" customHeight="1" x14ac:dyDescent="0.2">
      <c r="H57" s="857"/>
      <c r="I57" s="858"/>
      <c r="J57" s="858"/>
      <c r="K57" s="858"/>
      <c r="L57" s="858"/>
      <c r="M57" s="858"/>
      <c r="N57" s="858"/>
      <c r="O57" s="858"/>
      <c r="P57" s="858"/>
      <c r="Q57" s="858"/>
      <c r="R57" s="858"/>
      <c r="S57" s="858"/>
      <c r="T57" s="858"/>
      <c r="U57" s="859"/>
    </row>
    <row r="58" spans="1:25" ht="12.75" customHeight="1" x14ac:dyDescent="0.2">
      <c r="H58" s="857"/>
      <c r="I58" s="858"/>
      <c r="J58" s="858"/>
      <c r="K58" s="858"/>
      <c r="L58" s="858"/>
      <c r="M58" s="858"/>
      <c r="N58" s="858"/>
      <c r="O58" s="858"/>
      <c r="P58" s="858"/>
      <c r="Q58" s="858"/>
      <c r="R58" s="858"/>
      <c r="S58" s="858"/>
      <c r="T58" s="858"/>
      <c r="U58" s="859"/>
    </row>
    <row r="59" spans="1:25" ht="12.75" customHeight="1" x14ac:dyDescent="0.2">
      <c r="H59" s="857"/>
      <c r="I59" s="858"/>
      <c r="J59" s="858"/>
      <c r="K59" s="858"/>
      <c r="L59" s="858"/>
      <c r="M59" s="858"/>
      <c r="N59" s="858"/>
      <c r="O59" s="858"/>
      <c r="P59" s="858"/>
      <c r="Q59" s="858"/>
      <c r="R59" s="858"/>
      <c r="S59" s="858"/>
      <c r="T59" s="858"/>
      <c r="U59" s="859"/>
    </row>
    <row r="60" spans="1:25" ht="12.75" customHeight="1" x14ac:dyDescent="0.2">
      <c r="H60" s="857"/>
      <c r="I60" s="858"/>
      <c r="J60" s="858"/>
      <c r="K60" s="858"/>
      <c r="L60" s="858"/>
      <c r="M60" s="858"/>
      <c r="N60" s="858"/>
      <c r="O60" s="858"/>
      <c r="P60" s="858"/>
      <c r="Q60" s="858"/>
      <c r="R60" s="858"/>
      <c r="S60" s="858"/>
      <c r="T60" s="858"/>
      <c r="U60" s="859"/>
    </row>
    <row r="61" spans="1:25" s="28" customFormat="1" ht="12.75" customHeight="1" x14ac:dyDescent="0.2">
      <c r="A61" s="436"/>
      <c r="B61" s="436"/>
      <c r="C61" s="436"/>
      <c r="D61" s="436"/>
      <c r="E61" s="436"/>
      <c r="F61" s="436"/>
      <c r="H61" s="857"/>
      <c r="I61" s="858"/>
      <c r="J61" s="858"/>
      <c r="K61" s="858"/>
      <c r="L61" s="858"/>
      <c r="M61" s="858"/>
      <c r="N61" s="858"/>
      <c r="O61" s="858"/>
      <c r="P61" s="858"/>
      <c r="Q61" s="858"/>
      <c r="R61" s="858"/>
      <c r="S61" s="858"/>
      <c r="T61" s="858"/>
      <c r="U61" s="859"/>
      <c r="W61" s="1"/>
      <c r="X61" s="1"/>
      <c r="Y61" s="1"/>
    </row>
    <row r="62" spans="1:25" s="28" customFormat="1" ht="12.75" customHeight="1" x14ac:dyDescent="0.2">
      <c r="A62" s="436"/>
      <c r="B62" s="436"/>
      <c r="C62" s="436"/>
      <c r="D62" s="436"/>
      <c r="E62" s="436"/>
      <c r="F62" s="436"/>
      <c r="H62" s="857"/>
      <c r="I62" s="858"/>
      <c r="J62" s="858"/>
      <c r="K62" s="858"/>
      <c r="L62" s="858"/>
      <c r="M62" s="858"/>
      <c r="N62" s="858"/>
      <c r="O62" s="858"/>
      <c r="P62" s="858"/>
      <c r="Q62" s="858"/>
      <c r="R62" s="858"/>
      <c r="S62" s="858"/>
      <c r="T62" s="858"/>
      <c r="U62" s="859"/>
      <c r="W62" s="1"/>
      <c r="X62" s="1"/>
      <c r="Y62" s="1"/>
    </row>
    <row r="63" spans="1:25" s="28" customFormat="1" ht="12.75" customHeight="1" x14ac:dyDescent="0.2">
      <c r="A63" s="436"/>
      <c r="B63" s="436"/>
      <c r="C63" s="436"/>
      <c r="D63" s="436"/>
      <c r="E63" s="436"/>
      <c r="F63" s="436"/>
      <c r="H63" s="857"/>
      <c r="I63" s="858"/>
      <c r="J63" s="858"/>
      <c r="K63" s="858"/>
      <c r="L63" s="858"/>
      <c r="M63" s="858"/>
      <c r="N63" s="858"/>
      <c r="O63" s="858"/>
      <c r="P63" s="858"/>
      <c r="Q63" s="858"/>
      <c r="R63" s="858"/>
      <c r="S63" s="858"/>
      <c r="T63" s="858"/>
      <c r="U63" s="859"/>
      <c r="W63" s="1"/>
      <c r="X63" s="1"/>
      <c r="Y63" s="1"/>
    </row>
    <row r="64" spans="1:25" s="28" customFormat="1" ht="12.75" customHeight="1" x14ac:dyDescent="0.2">
      <c r="A64" s="436"/>
      <c r="B64" s="436"/>
      <c r="C64" s="436"/>
      <c r="D64" s="436"/>
      <c r="E64" s="436"/>
      <c r="F64" s="436"/>
      <c r="H64" s="857"/>
      <c r="I64" s="858"/>
      <c r="J64" s="858"/>
      <c r="K64" s="858"/>
      <c r="L64" s="858"/>
      <c r="M64" s="858"/>
      <c r="N64" s="858"/>
      <c r="O64" s="858"/>
      <c r="P64" s="858"/>
      <c r="Q64" s="858"/>
      <c r="R64" s="858"/>
      <c r="S64" s="858"/>
      <c r="T64" s="858"/>
      <c r="U64" s="859"/>
      <c r="W64" s="1"/>
      <c r="X64" s="1"/>
      <c r="Y64" s="1"/>
    </row>
    <row r="65" spans="1:25" s="28" customFormat="1" ht="12.75" customHeight="1" x14ac:dyDescent="0.2">
      <c r="A65" s="436"/>
      <c r="B65" s="436"/>
      <c r="C65" s="436"/>
      <c r="D65" s="436"/>
      <c r="E65" s="436"/>
      <c r="F65" s="436"/>
      <c r="H65" s="857"/>
      <c r="I65" s="858"/>
      <c r="J65" s="858"/>
      <c r="K65" s="858"/>
      <c r="L65" s="858"/>
      <c r="M65" s="858"/>
      <c r="N65" s="858"/>
      <c r="O65" s="858"/>
      <c r="P65" s="858"/>
      <c r="Q65" s="858"/>
      <c r="R65" s="858"/>
      <c r="S65" s="858"/>
      <c r="T65" s="858"/>
      <c r="U65" s="859"/>
      <c r="W65" s="1"/>
      <c r="X65" s="1"/>
      <c r="Y65" s="1"/>
    </row>
    <row r="66" spans="1:25" s="28" customFormat="1" ht="12.75" customHeight="1" x14ac:dyDescent="0.2">
      <c r="A66" s="436"/>
      <c r="B66" s="436"/>
      <c r="C66" s="436"/>
      <c r="D66" s="436"/>
      <c r="E66" s="436"/>
      <c r="F66" s="436"/>
      <c r="H66" s="857"/>
      <c r="I66" s="858"/>
      <c r="J66" s="858"/>
      <c r="K66" s="858"/>
      <c r="L66" s="858"/>
      <c r="M66" s="858"/>
      <c r="N66" s="858"/>
      <c r="O66" s="858"/>
      <c r="P66" s="858"/>
      <c r="Q66" s="858"/>
      <c r="R66" s="858"/>
      <c r="S66" s="858"/>
      <c r="T66" s="858"/>
      <c r="U66" s="859"/>
      <c r="W66" s="1"/>
      <c r="X66" s="1"/>
      <c r="Y66" s="1"/>
    </row>
    <row r="67" spans="1:25" s="28" customFormat="1" ht="12.75" customHeight="1" x14ac:dyDescent="0.2">
      <c r="A67" s="436"/>
      <c r="B67" s="436"/>
      <c r="C67" s="436"/>
      <c r="D67" s="436"/>
      <c r="E67" s="436"/>
      <c r="F67" s="436"/>
      <c r="H67" s="857"/>
      <c r="I67" s="858"/>
      <c r="J67" s="858"/>
      <c r="K67" s="858"/>
      <c r="L67" s="858"/>
      <c r="M67" s="858"/>
      <c r="N67" s="858"/>
      <c r="O67" s="858"/>
      <c r="P67" s="858"/>
      <c r="Q67" s="858"/>
      <c r="R67" s="858"/>
      <c r="S67" s="858"/>
      <c r="T67" s="858"/>
      <c r="U67" s="859"/>
      <c r="W67" s="1"/>
      <c r="X67" s="1"/>
      <c r="Y67" s="1"/>
    </row>
    <row r="68" spans="1:25" s="28" customFormat="1" ht="12.75" customHeight="1" thickBot="1" x14ac:dyDescent="0.25">
      <c r="A68" s="436"/>
      <c r="B68" s="436"/>
      <c r="C68" s="436"/>
      <c r="D68" s="436"/>
      <c r="E68" s="436"/>
      <c r="F68" s="436"/>
      <c r="H68" s="860"/>
      <c r="I68" s="861"/>
      <c r="J68" s="861"/>
      <c r="K68" s="861"/>
      <c r="L68" s="861"/>
      <c r="M68" s="861"/>
      <c r="N68" s="861"/>
      <c r="O68" s="861"/>
      <c r="P68" s="861"/>
      <c r="Q68" s="861"/>
      <c r="R68" s="861"/>
      <c r="S68" s="861"/>
      <c r="T68" s="861"/>
      <c r="U68" s="862"/>
      <c r="W68" s="1"/>
      <c r="X68" s="1"/>
      <c r="Y68" s="1"/>
    </row>
    <row r="69" spans="1:25" s="28" customFormat="1" ht="11.25" customHeight="1" x14ac:dyDescent="0.2">
      <c r="A69" s="436"/>
      <c r="B69" s="436"/>
      <c r="C69" s="436"/>
      <c r="D69" s="436"/>
      <c r="E69" s="436"/>
      <c r="F69" s="436"/>
      <c r="H69" s="32" t="s">
        <v>470</v>
      </c>
      <c r="I69" s="852">
        <f>(VLOOKUP($K$8,matriz!$C$4:$AZ$150,MATCH('POR PROCESO'!$H$70,matriz!$C$4:$AZ$4,0),0))</f>
        <v>0</v>
      </c>
      <c r="J69" s="852"/>
      <c r="W69" s="1"/>
      <c r="X69" s="1"/>
      <c r="Y69" s="1"/>
    </row>
    <row r="70" spans="1:25" s="28" customFormat="1" ht="11.25" hidden="1" customHeight="1" x14ac:dyDescent="0.2">
      <c r="A70" s="436"/>
      <c r="B70" s="436"/>
      <c r="C70" s="436"/>
      <c r="D70" s="436"/>
      <c r="E70" s="436"/>
      <c r="F70" s="436"/>
      <c r="H70" s="198" t="str">
        <f>IF(K46="1er Trimestre","rad1",IF(K46="2do Trimestre","rad2",IF(K46="3er Trimestre","rad3",IF(K46="4to Trimestre","rad4"))))</f>
        <v>rad1</v>
      </c>
      <c r="I70" s="26"/>
      <c r="J70" s="26"/>
      <c r="W70" s="1"/>
      <c r="X70" s="1"/>
      <c r="Y70" s="1"/>
    </row>
    <row r="71" spans="1:25" s="28" customFormat="1" ht="11.25" customHeight="1" x14ac:dyDescent="0.2">
      <c r="A71" s="436"/>
      <c r="B71" s="436"/>
      <c r="C71" s="436"/>
      <c r="D71" s="436"/>
      <c r="E71" s="436"/>
      <c r="F71" s="436"/>
      <c r="W71" s="1"/>
      <c r="X71" s="1"/>
      <c r="Y71" s="1"/>
    </row>
    <row r="72" spans="1:25" s="28" customFormat="1" ht="11.25" customHeight="1" x14ac:dyDescent="0.2">
      <c r="A72" s="436"/>
      <c r="B72" s="436"/>
      <c r="C72" s="436"/>
      <c r="D72" s="436"/>
      <c r="E72" s="436"/>
      <c r="F72" s="436"/>
      <c r="H72" s="127" t="s">
        <v>356</v>
      </c>
      <c r="I72" s="927">
        <v>42913</v>
      </c>
      <c r="J72" s="927"/>
      <c r="W72" s="1"/>
      <c r="X72" s="1"/>
      <c r="Y72" s="1"/>
    </row>
    <row r="73" spans="1:25" ht="11.25" customHeight="1" x14ac:dyDescent="0.2"/>
    <row r="74" spans="1:25" ht="11.25" hidden="1" customHeight="1" x14ac:dyDescent="0.2"/>
    <row r="75" spans="1:25" ht="11.25" hidden="1" customHeight="1" x14ac:dyDescent="0.2"/>
    <row r="76" spans="1:25" ht="11.25" hidden="1" customHeight="1" x14ac:dyDescent="0.2"/>
    <row r="77" spans="1:25" s="28" customFormat="1" ht="11.25" hidden="1" customHeight="1" x14ac:dyDescent="0.2">
      <c r="A77" s="436"/>
      <c r="B77" s="436"/>
      <c r="C77" s="436"/>
      <c r="D77" s="436"/>
      <c r="E77" s="436"/>
      <c r="F77" s="436"/>
      <c r="W77" s="1"/>
      <c r="X77" s="1"/>
      <c r="Y77" s="1"/>
    </row>
    <row r="78" spans="1:25" s="28" customFormat="1" ht="11.25" hidden="1" customHeight="1" x14ac:dyDescent="0.2">
      <c r="A78" s="436"/>
      <c r="B78" s="436"/>
      <c r="C78" s="436"/>
      <c r="D78" s="436"/>
      <c r="E78" s="436"/>
      <c r="F78" s="436"/>
      <c r="W78" s="1"/>
      <c r="X78" s="1"/>
      <c r="Y78" s="1"/>
    </row>
    <row r="79" spans="1:25" s="28" customFormat="1" ht="11.25" hidden="1" customHeight="1" x14ac:dyDescent="0.2">
      <c r="A79" s="436"/>
      <c r="B79" s="436"/>
      <c r="C79" s="436"/>
      <c r="D79" s="436"/>
      <c r="E79" s="436"/>
      <c r="F79" s="436"/>
      <c r="W79" s="1"/>
      <c r="X79" s="1"/>
      <c r="Y79" s="1"/>
    </row>
    <row r="80" spans="1:25" s="28" customFormat="1" ht="11.25" hidden="1" customHeight="1" x14ac:dyDescent="0.2">
      <c r="A80" s="436"/>
      <c r="B80" s="436"/>
      <c r="C80" s="436"/>
      <c r="D80" s="436"/>
      <c r="E80" s="436"/>
      <c r="F80" s="436"/>
      <c r="W80" s="1"/>
      <c r="X80" s="1"/>
      <c r="Y80" s="1"/>
    </row>
    <row r="81" spans="1:25" s="28" customFormat="1" ht="11.25" hidden="1" customHeight="1" x14ac:dyDescent="0.2">
      <c r="A81" s="436"/>
      <c r="B81" s="436"/>
      <c r="C81" s="436"/>
      <c r="D81" s="436"/>
      <c r="E81" s="436"/>
      <c r="F81" s="436"/>
      <c r="W81" s="1"/>
      <c r="X81" s="1"/>
      <c r="Y81" s="1"/>
    </row>
    <row r="82" spans="1:25" s="28" customFormat="1" ht="11.25" hidden="1" customHeight="1" x14ac:dyDescent="0.2">
      <c r="A82" s="436"/>
      <c r="B82" s="436"/>
      <c r="C82" s="436"/>
      <c r="D82" s="436"/>
      <c r="E82" s="436"/>
      <c r="F82" s="436"/>
      <c r="W82" s="1"/>
      <c r="X82" s="1"/>
      <c r="Y82" s="1"/>
    </row>
    <row r="83" spans="1:25" s="28" customFormat="1" ht="11.25" hidden="1" customHeight="1" x14ac:dyDescent="0.2">
      <c r="A83" s="436"/>
      <c r="B83" s="436"/>
      <c r="C83" s="436"/>
      <c r="D83" s="436"/>
      <c r="E83" s="436"/>
      <c r="F83" s="436"/>
      <c r="W83" s="1"/>
      <c r="X83" s="1"/>
      <c r="Y83" s="1"/>
    </row>
    <row r="84" spans="1:25" s="28" customFormat="1" ht="11.25" hidden="1" customHeight="1" x14ac:dyDescent="0.2">
      <c r="A84" s="436"/>
      <c r="B84" s="436"/>
      <c r="C84" s="436"/>
      <c r="D84" s="436"/>
      <c r="E84" s="436"/>
      <c r="F84" s="436"/>
      <c r="W84" s="1"/>
      <c r="X84" s="1"/>
      <c r="Y84" s="1"/>
    </row>
    <row r="85" spans="1:25" s="28" customFormat="1" ht="11.25" hidden="1" customHeight="1" x14ac:dyDescent="0.2">
      <c r="A85" s="436"/>
      <c r="B85" s="436"/>
      <c r="C85" s="436"/>
      <c r="D85" s="436"/>
      <c r="E85" s="436"/>
      <c r="F85" s="436"/>
      <c r="W85" s="1"/>
      <c r="X85" s="1"/>
      <c r="Y85" s="1"/>
    </row>
    <row r="86" spans="1:25" s="28" customFormat="1" ht="11.25" hidden="1" customHeight="1" x14ac:dyDescent="0.2">
      <c r="A86" s="436"/>
      <c r="B86" s="436"/>
      <c r="C86" s="436"/>
      <c r="D86" s="436"/>
      <c r="E86" s="436"/>
      <c r="F86" s="436"/>
      <c r="W86" s="1"/>
      <c r="X86" s="1"/>
      <c r="Y86" s="1"/>
    </row>
    <row r="87" spans="1:25" s="28" customFormat="1" ht="11.25" hidden="1" customHeight="1" x14ac:dyDescent="0.2">
      <c r="A87" s="436"/>
      <c r="B87" s="436"/>
      <c r="C87" s="436"/>
      <c r="D87" s="436"/>
      <c r="E87" s="436"/>
      <c r="F87" s="436"/>
      <c r="W87" s="1"/>
      <c r="X87" s="1"/>
      <c r="Y87" s="1"/>
    </row>
    <row r="88" spans="1:25" s="28" customFormat="1" ht="11.25" hidden="1" customHeight="1" x14ac:dyDescent="0.2">
      <c r="A88" s="436"/>
      <c r="B88" s="436"/>
      <c r="C88" s="436"/>
      <c r="D88" s="436"/>
      <c r="E88" s="436"/>
      <c r="F88" s="436"/>
      <c r="W88" s="1"/>
      <c r="X88" s="1"/>
      <c r="Y88" s="1"/>
    </row>
  </sheetData>
  <sheetProtection algorithmName="SHA-512" hashValue="H2fQK/QMksnh27c6gH4NW7DiyLogIYQdKybyqkX+8VFga1tmVAZjOyItNOxLf4oh3TbGp12FUg0BMUKxoSwKGg==" saltValue="RfigNusMbbhKxQ16o538aQ==" spinCount="100000" sheet="1" selectLockedCells="1"/>
  <dataConsolidate/>
  <mergeCells count="46">
    <mergeCell ref="K20:L20"/>
    <mergeCell ref="K21:L21"/>
    <mergeCell ref="K22:L22"/>
    <mergeCell ref="K23:L23"/>
    <mergeCell ref="K24:L24"/>
    <mergeCell ref="I69:J69"/>
    <mergeCell ref="H9:U9"/>
    <mergeCell ref="H6:J6"/>
    <mergeCell ref="G2:V2"/>
    <mergeCell ref="H4:U4"/>
    <mergeCell ref="K6:U6"/>
    <mergeCell ref="H8:J8"/>
    <mergeCell ref="K8:U8"/>
    <mergeCell ref="L10:N11"/>
    <mergeCell ref="K10:K11"/>
    <mergeCell ref="H10:J11"/>
    <mergeCell ref="K25:L25"/>
    <mergeCell ref="H46:I46"/>
    <mergeCell ref="I17:J17"/>
    <mergeCell ref="M17:N17"/>
    <mergeCell ref="H12:U12"/>
    <mergeCell ref="I72:J72"/>
    <mergeCell ref="H47:U68"/>
    <mergeCell ref="P13:R13"/>
    <mergeCell ref="S13:U13"/>
    <mergeCell ref="K19:L19"/>
    <mergeCell ref="P20:Q20"/>
    <mergeCell ref="P21:Q21"/>
    <mergeCell ref="K46:M46"/>
    <mergeCell ref="S14:U14"/>
    <mergeCell ref="L15:O15"/>
    <mergeCell ref="P15:R15"/>
    <mergeCell ref="S15:U15"/>
    <mergeCell ref="H13:I13"/>
    <mergeCell ref="J13:K13"/>
    <mergeCell ref="P22:Q22"/>
    <mergeCell ref="P23:Q23"/>
    <mergeCell ref="T10:U11"/>
    <mergeCell ref="R10:S11"/>
    <mergeCell ref="O10:Q11"/>
    <mergeCell ref="Q17:R17"/>
    <mergeCell ref="H14:I15"/>
    <mergeCell ref="J14:K15"/>
    <mergeCell ref="L14:O14"/>
    <mergeCell ref="P14:R14"/>
    <mergeCell ref="L13:O13"/>
  </mergeCells>
  <dataValidations count="12">
    <dataValidation allowBlank="1" showInputMessage="1" showErrorMessage="1" promptTitle="META" prompt="Es el valor que se espera alcance el indicador." sqref="I20:I22"/>
    <dataValidation allowBlank="1" showInputMessage="1" showErrorMessage="1" promptTitle="NOMBRE DEL INDICADOR" prompt="Nombre que identifica al indicador." sqref="H7:J8"/>
    <dataValidation allowBlank="1" showInputMessage="1" showErrorMessage="1" promptTitle="FUENTE DE INFORMACION LINEA BASE" prompt="Indique la fuente de origen de la línea base (histórico registrado)" sqref="I23"/>
    <dataValidation allowBlank="1" showInputMessage="1" showErrorMessage="1" promptTitle="VARIABLES" prompt="Coloque las variables definidas en la sección formula del indicador" sqref="P19"/>
    <dataValidation allowBlank="1" showInputMessage="1" showErrorMessage="1" promptTitle="FUENTE DE INFORMACION" prompt="Señala la(s) fuente(s) de las cuales se obtiene la información para el cálculo del indicador. Por ejemplo: Sistemas de información,_x000a_resultados encuestas del cliente externo, interno, verificación del servicio y control de visitantes." sqref="S13:U13"/>
    <dataValidation allowBlank="1" showInputMessage="1" showErrorMessage="1" promptTitle="EXPLICACION DE LA VARIABLE" prompt="Opcional si la variable requiere explicación o idefinición_x000a_" sqref="P13:R13"/>
    <dataValidation allowBlank="1" showInputMessage="1" showErrorMessage="1" promptTitle="NOMBRE VARIABLE" prompt="Nombre de las variables a utilizar, puede ser una sola_x000a_variable o dos dependiendo del indicador" sqref="L13:O13"/>
    <dataValidation allowBlank="1" showInputMessage="1" showErrorMessage="1" promptTitle="UNIDAD DE MEDIDA" prompt="Magnitud referencia para la medición. Ejemplo: Porcentaje, Número de asesorías." sqref="J13:K13"/>
    <dataValidation allowBlank="1" showInputMessage="1" showErrorMessage="1" promptTitle="FORMULA DEL INDICADOR" prompt="Fórmula matemática utilizada para el cálculo del indicador._x000a_" sqref="H13:I13"/>
    <dataValidation allowBlank="1" showInputMessage="1" showErrorMessage="1" promptTitle="PRODUCTO/SERVICIO" prompt="Identifica el nombre del producto o servicio." sqref="H10"/>
    <dataValidation allowBlank="1" showInputMessage="1" showErrorMessage="1" promptTitle="PROCESO" prompt="Identifica el nombre del proceso al cual pertenece el indicador." sqref="H6:J6"/>
    <dataValidation type="list" allowBlank="1" showInputMessage="1" showErrorMessage="1" sqref="K46">
      <formula1>"1er Trimestre,2do Trimestre, 3er Trimestre, 4to Trimestre"</formula1>
    </dataValidation>
  </dataValidations>
  <printOptions horizontalCentered="1"/>
  <pageMargins left="0.43307086614173229" right="0.23622047244094491" top="0.59055118110236227" bottom="0.51181102362204722" header="0.31496062992125984" footer="0.31496062992125984"/>
  <pageSetup scale="77" orientation="portrait" r:id="rId1"/>
  <drawing r:id="rId2"/>
  <legacyDrawingHF r:id="rId3"/>
  <extLst>
    <ext xmlns:x14="http://schemas.microsoft.com/office/spreadsheetml/2009/9/main" uri="{CCE6A557-97BC-4b89-ADB6-D9C93CAAB3DF}">
      <x14:dataValidations xmlns:xm="http://schemas.microsoft.com/office/excel/2006/main" count="2">
        <x14:dataValidation type="list" allowBlank="1" showInputMessage="1" showErrorMessage="1">
          <x14:formula1>
            <xm:f>CONVEN!$A$22:$A$38</xm:f>
          </x14:formula1>
          <xm:sqref>K6:U6</xm:sqref>
        </x14:dataValidation>
        <x14:dataValidation type="list" showInputMessage="1" showErrorMessage="1">
          <x14:formula1>
            <xm:f>INDIRECT(HLOOKUP($K$6,CONVEN!$B$20:$R$40,2,0))</xm:f>
          </x14:formula1>
          <xm:sqref>K8:U8</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8"/>
  <dimension ref="A1:XFD195"/>
  <sheetViews>
    <sheetView showGridLines="0" showZeros="0" topLeftCell="B1" zoomScale="125" zoomScaleNormal="125" workbookViewId="0">
      <selection activeCell="B21" sqref="A21:XFD21"/>
    </sheetView>
  </sheetViews>
  <sheetFormatPr baseColWidth="10" defaultColWidth="11" defaultRowHeight="0" customHeight="1" zeroHeight="1" x14ac:dyDescent="0.25"/>
  <cols>
    <col min="1" max="1" width="29.7109375" style="58" customWidth="1"/>
    <col min="2" max="2" width="100" style="421" bestFit="1" customWidth="1"/>
    <col min="3" max="3" width="10.28515625" style="58" customWidth="1"/>
    <col min="4" max="4" width="9.5703125" style="58" bestFit="1" customWidth="1"/>
    <col min="5" max="5" width="10.5703125" style="58" bestFit="1" customWidth="1"/>
    <col min="6" max="6" width="9.5703125" style="58" bestFit="1" customWidth="1"/>
    <col min="7" max="7" width="10.5703125" style="58" bestFit="1" customWidth="1"/>
    <col min="8" max="8" width="9.5703125" style="58" bestFit="1" customWidth="1"/>
    <col min="9" max="9" width="10.5703125" style="58" bestFit="1" customWidth="1"/>
    <col min="10" max="10" width="9.5703125" style="58" bestFit="1" customWidth="1"/>
    <col min="11" max="11" width="10.5703125" style="58" bestFit="1" customWidth="1"/>
    <col min="12" max="12" width="9.5703125" style="58" bestFit="1" customWidth="1"/>
    <col min="13" max="13" width="0.85546875" style="58" customWidth="1"/>
    <col min="14" max="16384" width="11" style="58"/>
  </cols>
  <sheetData>
    <row r="1" spans="1:16384" s="411" customFormat="1" ht="15" x14ac:dyDescent="0.25">
      <c r="A1" s="409"/>
      <c r="B1" s="410"/>
      <c r="C1" s="409"/>
      <c r="D1" s="409"/>
      <c r="E1" s="409"/>
      <c r="F1" s="409"/>
      <c r="G1" s="409"/>
      <c r="H1" s="409"/>
      <c r="I1" s="409"/>
      <c r="J1" s="409"/>
      <c r="K1" s="409"/>
      <c r="L1" s="409"/>
      <c r="M1" s="58"/>
      <c r="N1" s="58"/>
      <c r="O1" s="58"/>
      <c r="P1" s="58"/>
      <c r="Q1" s="58"/>
      <c r="R1" s="58"/>
      <c r="S1" s="58"/>
      <c r="T1" s="58"/>
      <c r="U1" s="58"/>
      <c r="V1" s="58"/>
      <c r="W1" s="58"/>
      <c r="X1" s="58"/>
      <c r="Y1" s="58"/>
      <c r="Z1" s="58"/>
      <c r="AA1" s="58"/>
      <c r="AB1" s="58"/>
      <c r="AC1" s="58"/>
      <c r="AD1" s="58"/>
      <c r="AE1" s="58"/>
      <c r="AF1" s="58"/>
      <c r="AG1" s="58"/>
      <c r="AH1" s="58"/>
      <c r="AI1" s="58"/>
      <c r="AJ1" s="58"/>
      <c r="AK1" s="58"/>
      <c r="AL1" s="58"/>
      <c r="AM1" s="58"/>
      <c r="AN1" s="58"/>
      <c r="AO1" s="58"/>
      <c r="AP1" s="58"/>
      <c r="AQ1" s="58"/>
      <c r="AR1" s="58"/>
      <c r="AS1" s="58"/>
      <c r="AT1" s="58"/>
      <c r="AU1" s="58"/>
      <c r="AV1" s="58"/>
      <c r="AW1" s="58"/>
      <c r="AX1" s="58"/>
      <c r="AY1" s="58"/>
      <c r="AZ1" s="58"/>
      <c r="BA1" s="58"/>
      <c r="BB1" s="58"/>
      <c r="BC1" s="58"/>
      <c r="BD1" s="58"/>
      <c r="BE1" s="58"/>
      <c r="BF1" s="58"/>
      <c r="BG1" s="58"/>
      <c r="BH1" s="58"/>
      <c r="BI1" s="58"/>
      <c r="BJ1" s="58"/>
      <c r="BK1" s="58"/>
      <c r="BL1" s="58"/>
      <c r="BM1" s="58"/>
      <c r="BN1" s="58"/>
      <c r="BO1" s="58"/>
      <c r="BP1" s="58"/>
      <c r="BQ1" s="58"/>
      <c r="BR1" s="58"/>
      <c r="BS1" s="58"/>
      <c r="BT1" s="58"/>
      <c r="BU1" s="58"/>
      <c r="BV1" s="58"/>
      <c r="BW1" s="58"/>
      <c r="BX1" s="58"/>
      <c r="BY1" s="58"/>
      <c r="BZ1" s="58"/>
      <c r="CA1" s="58"/>
      <c r="CB1" s="58"/>
      <c r="CC1" s="58"/>
      <c r="CD1" s="58"/>
      <c r="CE1" s="58"/>
      <c r="CF1" s="58"/>
      <c r="CG1" s="58"/>
      <c r="CH1" s="58"/>
      <c r="CI1" s="58"/>
      <c r="CJ1" s="58"/>
      <c r="CK1" s="58"/>
      <c r="CL1" s="58"/>
      <c r="CM1" s="58"/>
      <c r="CN1" s="58"/>
      <c r="CO1" s="58"/>
      <c r="CP1" s="58"/>
      <c r="CQ1" s="58"/>
      <c r="CR1" s="58"/>
      <c r="CS1" s="58"/>
      <c r="CT1" s="58"/>
      <c r="CU1" s="58"/>
      <c r="CV1" s="58"/>
      <c r="CW1" s="58"/>
      <c r="CX1" s="58"/>
      <c r="CY1" s="58"/>
      <c r="CZ1" s="58"/>
      <c r="DA1" s="58"/>
      <c r="DB1" s="58"/>
      <c r="DC1" s="58"/>
      <c r="DD1" s="58"/>
      <c r="DE1" s="58"/>
      <c r="DF1" s="58"/>
      <c r="DG1" s="58"/>
      <c r="DH1" s="58"/>
      <c r="DI1" s="58"/>
      <c r="DJ1" s="58"/>
      <c r="DK1" s="58"/>
      <c r="DL1" s="58"/>
      <c r="DM1" s="58"/>
      <c r="DN1" s="58"/>
      <c r="DO1" s="58"/>
      <c r="DP1" s="58"/>
      <c r="DQ1" s="58"/>
      <c r="DR1" s="58"/>
      <c r="DS1" s="58"/>
      <c r="DT1" s="58"/>
      <c r="DU1" s="58"/>
      <c r="DV1" s="58"/>
      <c r="DW1" s="58"/>
      <c r="DX1" s="58"/>
      <c r="DY1" s="58"/>
      <c r="DZ1" s="58"/>
      <c r="EA1" s="58"/>
      <c r="EB1" s="58"/>
      <c r="EC1" s="58"/>
      <c r="ED1" s="58"/>
      <c r="EE1" s="58"/>
      <c r="EF1" s="58"/>
      <c r="EG1" s="58"/>
      <c r="EH1" s="58"/>
      <c r="EI1" s="58"/>
      <c r="EJ1" s="58"/>
      <c r="EK1" s="58"/>
      <c r="EL1" s="58"/>
      <c r="EM1" s="58"/>
      <c r="EN1" s="58"/>
      <c r="EO1" s="58"/>
      <c r="EP1" s="58"/>
      <c r="EQ1" s="58"/>
      <c r="ER1" s="58"/>
      <c r="ES1" s="58"/>
      <c r="ET1" s="58"/>
      <c r="EU1" s="58"/>
      <c r="EV1" s="58"/>
      <c r="EW1" s="58"/>
      <c r="EX1" s="58"/>
      <c r="EY1" s="58"/>
      <c r="EZ1" s="58"/>
      <c r="FA1" s="58"/>
      <c r="FB1" s="58"/>
      <c r="FC1" s="58"/>
      <c r="FD1" s="58"/>
      <c r="FE1" s="58"/>
      <c r="FF1" s="58"/>
      <c r="FG1" s="58"/>
      <c r="FH1" s="58"/>
      <c r="FI1" s="58"/>
      <c r="FJ1" s="58"/>
      <c r="FK1" s="58"/>
      <c r="FL1" s="58"/>
      <c r="FM1" s="58"/>
      <c r="FN1" s="58"/>
      <c r="FO1" s="58"/>
      <c r="FP1" s="58"/>
      <c r="FQ1" s="58"/>
      <c r="FR1" s="58"/>
      <c r="FS1" s="58"/>
      <c r="FT1" s="58"/>
      <c r="FU1" s="58"/>
      <c r="FV1" s="58"/>
      <c r="FW1" s="58"/>
      <c r="FX1" s="58"/>
      <c r="FY1" s="58"/>
      <c r="FZ1" s="58"/>
      <c r="GA1" s="58"/>
      <c r="GB1" s="58"/>
      <c r="GC1" s="58"/>
      <c r="GD1" s="58"/>
      <c r="GE1" s="58"/>
      <c r="GF1" s="58"/>
      <c r="GG1" s="58"/>
      <c r="GH1" s="58"/>
      <c r="GI1" s="58"/>
      <c r="GJ1" s="58"/>
      <c r="GK1" s="58"/>
      <c r="GL1" s="58"/>
      <c r="GM1" s="58"/>
      <c r="GN1" s="58"/>
      <c r="GO1" s="58"/>
      <c r="GP1" s="58"/>
      <c r="GQ1" s="58"/>
      <c r="GR1" s="58"/>
      <c r="GS1" s="58"/>
      <c r="GT1" s="58"/>
      <c r="GU1" s="58"/>
      <c r="GV1" s="58"/>
      <c r="GW1" s="58"/>
      <c r="GX1" s="58"/>
      <c r="GY1" s="58"/>
      <c r="GZ1" s="58"/>
      <c r="HA1" s="58"/>
      <c r="HB1" s="58"/>
      <c r="HC1" s="58"/>
      <c r="HD1" s="58"/>
      <c r="HE1" s="58"/>
      <c r="HF1" s="58"/>
      <c r="HG1" s="58"/>
      <c r="HH1" s="58"/>
      <c r="HI1" s="58"/>
      <c r="HJ1" s="58"/>
      <c r="HK1" s="58"/>
      <c r="HL1" s="58"/>
      <c r="HM1" s="58"/>
      <c r="HN1" s="58"/>
      <c r="HO1" s="58"/>
      <c r="HP1" s="58"/>
      <c r="HQ1" s="58"/>
      <c r="HR1" s="58"/>
      <c r="HS1" s="58"/>
      <c r="HT1" s="58"/>
      <c r="HU1" s="58"/>
      <c r="HV1" s="58"/>
      <c r="HW1" s="58"/>
      <c r="HX1" s="58"/>
      <c r="HY1" s="58"/>
      <c r="HZ1" s="58"/>
      <c r="IA1" s="58"/>
      <c r="IB1" s="58"/>
      <c r="IC1" s="58"/>
      <c r="ID1" s="58"/>
      <c r="IE1" s="58"/>
      <c r="IF1" s="58"/>
      <c r="IG1" s="58"/>
      <c r="IH1" s="58"/>
      <c r="II1" s="58"/>
      <c r="IJ1" s="58"/>
      <c r="IK1" s="58"/>
      <c r="IL1" s="58"/>
      <c r="IM1" s="58"/>
      <c r="IN1" s="58"/>
      <c r="IO1" s="58"/>
      <c r="IP1" s="58"/>
      <c r="IQ1" s="58"/>
      <c r="IR1" s="58"/>
      <c r="IS1" s="58"/>
      <c r="IT1" s="58"/>
      <c r="IU1" s="58"/>
      <c r="IV1" s="58"/>
      <c r="IW1" s="58"/>
      <c r="IX1" s="58"/>
      <c r="IY1" s="58"/>
      <c r="IZ1" s="58"/>
      <c r="JA1" s="58"/>
      <c r="JB1" s="58"/>
      <c r="JC1" s="58"/>
      <c r="JD1" s="58"/>
      <c r="JE1" s="58"/>
      <c r="JF1" s="58"/>
      <c r="JG1" s="58"/>
      <c r="JH1" s="58"/>
      <c r="JI1" s="58"/>
      <c r="JJ1" s="58"/>
      <c r="JK1" s="58"/>
      <c r="JL1" s="58"/>
      <c r="JM1" s="58"/>
      <c r="JN1" s="58"/>
      <c r="JO1" s="58"/>
      <c r="JP1" s="58"/>
      <c r="JQ1" s="58"/>
      <c r="JR1" s="58"/>
      <c r="JS1" s="58"/>
      <c r="JT1" s="58"/>
      <c r="JU1" s="58"/>
      <c r="JV1" s="58"/>
      <c r="JW1" s="58"/>
      <c r="JX1" s="58"/>
      <c r="JY1" s="58"/>
      <c r="JZ1" s="58"/>
      <c r="KA1" s="58"/>
      <c r="KB1" s="58"/>
      <c r="KC1" s="58"/>
      <c r="KD1" s="58"/>
      <c r="KE1" s="58"/>
      <c r="KF1" s="58"/>
      <c r="KG1" s="58"/>
      <c r="KH1" s="58"/>
      <c r="KI1" s="58"/>
      <c r="KJ1" s="58"/>
      <c r="KK1" s="58"/>
      <c r="KL1" s="58"/>
      <c r="KM1" s="58"/>
      <c r="KN1" s="58"/>
      <c r="KO1" s="58"/>
      <c r="KP1" s="58"/>
      <c r="KQ1" s="58"/>
      <c r="KR1" s="58"/>
      <c r="KS1" s="58"/>
      <c r="KT1" s="58"/>
      <c r="KU1" s="58"/>
      <c r="KV1" s="58"/>
      <c r="KW1" s="58"/>
      <c r="KX1" s="58"/>
      <c r="KY1" s="58"/>
      <c r="KZ1" s="58"/>
      <c r="LA1" s="58"/>
      <c r="LB1" s="58"/>
      <c r="LC1" s="58"/>
      <c r="LD1" s="58"/>
      <c r="LE1" s="58"/>
      <c r="LF1" s="58"/>
      <c r="LG1" s="58"/>
      <c r="LH1" s="58"/>
      <c r="LI1" s="58"/>
      <c r="LJ1" s="58"/>
      <c r="LK1" s="58"/>
      <c r="LL1" s="58"/>
      <c r="LM1" s="58"/>
      <c r="LN1" s="58"/>
      <c r="LO1" s="58"/>
      <c r="LP1" s="58"/>
      <c r="LQ1" s="58"/>
      <c r="LR1" s="58"/>
      <c r="LS1" s="58"/>
      <c r="LT1" s="58"/>
      <c r="LU1" s="58"/>
      <c r="LV1" s="58"/>
      <c r="LW1" s="58"/>
      <c r="LX1" s="58"/>
      <c r="LY1" s="58"/>
      <c r="LZ1" s="58"/>
      <c r="MA1" s="58"/>
      <c r="MB1" s="58"/>
      <c r="MC1" s="58"/>
      <c r="MD1" s="58"/>
      <c r="ME1" s="58"/>
      <c r="MF1" s="58"/>
      <c r="MG1" s="58"/>
      <c r="MH1" s="58"/>
      <c r="MI1" s="58"/>
      <c r="MJ1" s="58"/>
      <c r="MK1" s="58"/>
      <c r="ML1" s="58"/>
      <c r="MM1" s="58"/>
      <c r="MN1" s="58"/>
      <c r="MO1" s="58"/>
      <c r="MP1" s="58"/>
      <c r="MQ1" s="58"/>
      <c r="MR1" s="58"/>
      <c r="MS1" s="58"/>
      <c r="MT1" s="58"/>
      <c r="MU1" s="58"/>
      <c r="MV1" s="58"/>
      <c r="MW1" s="58"/>
      <c r="MX1" s="58"/>
      <c r="MY1" s="58"/>
      <c r="MZ1" s="58"/>
      <c r="NA1" s="58"/>
      <c r="NB1" s="58"/>
      <c r="NC1" s="58"/>
      <c r="ND1" s="58"/>
      <c r="NE1" s="58"/>
      <c r="NF1" s="58"/>
      <c r="NG1" s="58"/>
      <c r="NH1" s="58"/>
      <c r="NI1" s="58"/>
      <c r="NJ1" s="58"/>
      <c r="NK1" s="58"/>
      <c r="NL1" s="58"/>
      <c r="NM1" s="58"/>
      <c r="NN1" s="58"/>
      <c r="NO1" s="58"/>
      <c r="NP1" s="58"/>
      <c r="NQ1" s="58"/>
      <c r="NR1" s="58"/>
      <c r="NS1" s="58"/>
      <c r="NT1" s="58"/>
      <c r="NU1" s="58"/>
      <c r="NV1" s="58"/>
      <c r="NW1" s="58"/>
      <c r="NX1" s="58"/>
      <c r="NY1" s="58"/>
      <c r="NZ1" s="58"/>
      <c r="OA1" s="58"/>
      <c r="OB1" s="58"/>
      <c r="OC1" s="58"/>
      <c r="OD1" s="58"/>
      <c r="OE1" s="58"/>
      <c r="OF1" s="58"/>
      <c r="OG1" s="58"/>
      <c r="OH1" s="58"/>
      <c r="OI1" s="58"/>
      <c r="OJ1" s="58"/>
      <c r="OK1" s="58"/>
      <c r="OL1" s="58"/>
      <c r="OM1" s="58"/>
      <c r="ON1" s="58"/>
      <c r="OO1" s="58"/>
      <c r="OP1" s="58"/>
      <c r="OQ1" s="58"/>
      <c r="OR1" s="58"/>
      <c r="OS1" s="58"/>
      <c r="OT1" s="58"/>
      <c r="OU1" s="58"/>
      <c r="OV1" s="58"/>
      <c r="OW1" s="58"/>
      <c r="OX1" s="58"/>
      <c r="OY1" s="58"/>
      <c r="OZ1" s="58"/>
      <c r="PA1" s="58"/>
      <c r="PB1" s="58"/>
      <c r="PC1" s="58"/>
      <c r="PD1" s="58"/>
      <c r="PE1" s="58"/>
      <c r="PF1" s="58"/>
      <c r="PG1" s="58"/>
      <c r="PH1" s="58"/>
      <c r="PI1" s="58"/>
      <c r="PJ1" s="58"/>
      <c r="PK1" s="58"/>
      <c r="PL1" s="58"/>
      <c r="PM1" s="58"/>
      <c r="PN1" s="58"/>
      <c r="PO1" s="58"/>
      <c r="PP1" s="58"/>
      <c r="PQ1" s="58"/>
      <c r="PR1" s="58"/>
      <c r="PS1" s="58"/>
      <c r="PT1" s="58"/>
      <c r="PU1" s="58"/>
      <c r="PV1" s="58"/>
      <c r="PW1" s="58"/>
      <c r="PX1" s="58"/>
      <c r="PY1" s="58"/>
      <c r="PZ1" s="58"/>
      <c r="QA1" s="58"/>
      <c r="QB1" s="58"/>
      <c r="QC1" s="58"/>
      <c r="QD1" s="58"/>
      <c r="QE1" s="58"/>
      <c r="QF1" s="58"/>
      <c r="QG1" s="58"/>
      <c r="QH1" s="58"/>
      <c r="QI1" s="58"/>
      <c r="QJ1" s="58"/>
      <c r="QK1" s="58"/>
      <c r="QL1" s="58"/>
      <c r="QM1" s="58"/>
      <c r="QN1" s="58"/>
      <c r="QO1" s="58"/>
      <c r="QP1" s="58"/>
      <c r="QQ1" s="58"/>
      <c r="QR1" s="58"/>
      <c r="QS1" s="58"/>
      <c r="QT1" s="58"/>
      <c r="QU1" s="58"/>
      <c r="QV1" s="58"/>
      <c r="QW1" s="58"/>
      <c r="QX1" s="58"/>
      <c r="QY1" s="58"/>
      <c r="QZ1" s="58"/>
      <c r="RA1" s="58"/>
      <c r="RB1" s="58"/>
      <c r="RC1" s="58"/>
      <c r="RD1" s="58"/>
      <c r="RE1" s="58"/>
      <c r="RF1" s="58"/>
      <c r="RG1" s="58"/>
      <c r="RH1" s="58"/>
      <c r="RI1" s="58"/>
      <c r="RJ1" s="58"/>
      <c r="RK1" s="58"/>
      <c r="RL1" s="58"/>
      <c r="RM1" s="58"/>
      <c r="RN1" s="58"/>
      <c r="RO1" s="58"/>
      <c r="RP1" s="58"/>
      <c r="RQ1" s="58"/>
      <c r="RR1" s="58"/>
      <c r="RS1" s="58"/>
      <c r="RT1" s="58"/>
      <c r="RU1" s="58"/>
      <c r="RV1" s="58"/>
      <c r="RW1" s="58"/>
      <c r="RX1" s="58"/>
      <c r="RY1" s="58"/>
      <c r="RZ1" s="58"/>
      <c r="SA1" s="58"/>
      <c r="SB1" s="58"/>
      <c r="SC1" s="58"/>
      <c r="SD1" s="58"/>
      <c r="SE1" s="58"/>
      <c r="SF1" s="58"/>
      <c r="SG1" s="58"/>
      <c r="SH1" s="58"/>
      <c r="SI1" s="58"/>
      <c r="SJ1" s="58"/>
      <c r="SK1" s="58"/>
      <c r="SL1" s="58"/>
      <c r="SM1" s="58"/>
      <c r="SN1" s="58"/>
      <c r="SO1" s="58"/>
      <c r="SP1" s="58"/>
      <c r="SQ1" s="58"/>
      <c r="SR1" s="58"/>
      <c r="SS1" s="58"/>
      <c r="ST1" s="58"/>
      <c r="SU1" s="58"/>
      <c r="SV1" s="58"/>
      <c r="SW1" s="58"/>
      <c r="SX1" s="58"/>
      <c r="SY1" s="58"/>
      <c r="SZ1" s="58"/>
      <c r="TA1" s="58"/>
      <c r="TB1" s="58"/>
      <c r="TC1" s="58"/>
      <c r="TD1" s="58"/>
      <c r="TE1" s="58"/>
      <c r="TF1" s="58"/>
      <c r="TG1" s="58"/>
      <c r="TH1" s="58"/>
      <c r="TI1" s="58"/>
      <c r="TJ1" s="58"/>
      <c r="TK1" s="58"/>
      <c r="TL1" s="58"/>
      <c r="TM1" s="58"/>
      <c r="TN1" s="58"/>
      <c r="TO1" s="58"/>
      <c r="TP1" s="58"/>
      <c r="TQ1" s="58"/>
      <c r="TR1" s="58"/>
      <c r="TS1" s="58"/>
      <c r="TT1" s="58"/>
      <c r="TU1" s="58"/>
      <c r="TV1" s="58"/>
      <c r="TW1" s="58"/>
      <c r="TX1" s="58"/>
      <c r="TY1" s="58"/>
      <c r="TZ1" s="58"/>
      <c r="UA1" s="58"/>
      <c r="UB1" s="58"/>
      <c r="UC1" s="58"/>
      <c r="UD1" s="58"/>
      <c r="UE1" s="58"/>
      <c r="UF1" s="58"/>
      <c r="UG1" s="58"/>
      <c r="UH1" s="58"/>
      <c r="UI1" s="58"/>
      <c r="UJ1" s="58"/>
      <c r="UK1" s="58"/>
      <c r="UL1" s="58"/>
      <c r="UM1" s="58"/>
      <c r="UN1" s="58"/>
      <c r="UO1" s="58"/>
      <c r="UP1" s="58"/>
      <c r="UQ1" s="58"/>
      <c r="UR1" s="58"/>
      <c r="US1" s="58"/>
      <c r="UT1" s="58"/>
      <c r="UU1" s="58"/>
      <c r="UV1" s="58"/>
      <c r="UW1" s="58"/>
      <c r="UX1" s="58"/>
      <c r="UY1" s="58"/>
      <c r="UZ1" s="58"/>
      <c r="VA1" s="58"/>
      <c r="VB1" s="58"/>
      <c r="VC1" s="58"/>
      <c r="VD1" s="58"/>
      <c r="VE1" s="58"/>
      <c r="VF1" s="58"/>
      <c r="VG1" s="58"/>
      <c r="VH1" s="58"/>
      <c r="VI1" s="58"/>
      <c r="VJ1" s="58"/>
      <c r="VK1" s="58"/>
      <c r="VL1" s="58"/>
      <c r="VM1" s="58"/>
      <c r="VN1" s="58"/>
      <c r="VO1" s="58"/>
      <c r="VP1" s="58"/>
      <c r="VQ1" s="58"/>
      <c r="VR1" s="58"/>
      <c r="VS1" s="58"/>
      <c r="VT1" s="58"/>
      <c r="VU1" s="58"/>
      <c r="VV1" s="58"/>
      <c r="VW1" s="58"/>
      <c r="VX1" s="58"/>
      <c r="VY1" s="58"/>
      <c r="VZ1" s="58"/>
      <c r="WA1" s="58"/>
      <c r="WB1" s="58"/>
      <c r="WC1" s="58"/>
      <c r="WD1" s="58"/>
      <c r="WE1" s="58"/>
      <c r="WF1" s="58"/>
      <c r="WG1" s="58"/>
      <c r="WH1" s="58"/>
      <c r="WI1" s="58"/>
      <c r="WJ1" s="58"/>
      <c r="WK1" s="58"/>
      <c r="WL1" s="58"/>
      <c r="WM1" s="58"/>
      <c r="WN1" s="58"/>
      <c r="WO1" s="58"/>
      <c r="WP1" s="58"/>
      <c r="WQ1" s="58"/>
      <c r="WR1" s="58"/>
      <c r="WS1" s="58"/>
      <c r="WT1" s="58"/>
      <c r="WU1" s="58"/>
      <c r="WV1" s="58"/>
      <c r="WW1" s="58"/>
      <c r="WX1" s="58"/>
      <c r="WY1" s="58"/>
      <c r="WZ1" s="58"/>
      <c r="XA1" s="58"/>
      <c r="XB1" s="58"/>
      <c r="XC1" s="58"/>
      <c r="XD1" s="58"/>
      <c r="XE1" s="58"/>
      <c r="XF1" s="58"/>
      <c r="XG1" s="58"/>
      <c r="XH1" s="58"/>
      <c r="XI1" s="58"/>
      <c r="XJ1" s="58"/>
      <c r="XK1" s="58"/>
      <c r="XL1" s="58"/>
      <c r="XM1" s="58"/>
      <c r="XN1" s="58"/>
      <c r="XO1" s="58"/>
      <c r="XP1" s="58"/>
      <c r="XQ1" s="58"/>
      <c r="XR1" s="58"/>
      <c r="XS1" s="58"/>
      <c r="XT1" s="58"/>
      <c r="XU1" s="58"/>
      <c r="XV1" s="58"/>
      <c r="XW1" s="58"/>
      <c r="XX1" s="58"/>
      <c r="XY1" s="58"/>
      <c r="XZ1" s="58"/>
      <c r="YA1" s="58"/>
      <c r="YB1" s="58"/>
      <c r="YC1" s="58"/>
      <c r="YD1" s="58"/>
      <c r="YE1" s="58"/>
      <c r="YF1" s="58"/>
      <c r="YG1" s="58"/>
      <c r="YH1" s="58"/>
      <c r="YI1" s="58"/>
      <c r="YJ1" s="58"/>
      <c r="YK1" s="58"/>
      <c r="YL1" s="58"/>
      <c r="YM1" s="58"/>
      <c r="YN1" s="58"/>
      <c r="YO1" s="58"/>
      <c r="YP1" s="58"/>
      <c r="YQ1" s="58"/>
      <c r="YR1" s="58"/>
      <c r="YS1" s="58"/>
      <c r="YT1" s="58"/>
      <c r="YU1" s="58"/>
      <c r="YV1" s="58"/>
      <c r="YW1" s="58"/>
      <c r="YX1" s="58"/>
      <c r="YY1" s="58"/>
      <c r="YZ1" s="58"/>
      <c r="ZA1" s="58"/>
      <c r="ZB1" s="58"/>
      <c r="ZC1" s="58"/>
      <c r="ZD1" s="58"/>
      <c r="ZE1" s="58"/>
      <c r="ZF1" s="58"/>
      <c r="ZG1" s="58"/>
      <c r="ZH1" s="58"/>
      <c r="ZI1" s="58"/>
      <c r="ZJ1" s="58"/>
      <c r="ZK1" s="58"/>
      <c r="ZL1" s="58"/>
      <c r="ZM1" s="58"/>
      <c r="ZN1" s="58"/>
      <c r="ZO1" s="58"/>
      <c r="ZP1" s="58"/>
      <c r="ZQ1" s="58"/>
      <c r="ZR1" s="58"/>
      <c r="ZS1" s="58"/>
      <c r="ZT1" s="58"/>
      <c r="ZU1" s="58"/>
      <c r="ZV1" s="58"/>
      <c r="ZW1" s="58"/>
      <c r="ZX1" s="58"/>
      <c r="ZY1" s="58"/>
      <c r="ZZ1" s="58"/>
      <c r="AAA1" s="58"/>
      <c r="AAB1" s="58"/>
      <c r="AAC1" s="58"/>
      <c r="AAD1" s="58"/>
      <c r="AAE1" s="58"/>
      <c r="AAF1" s="58"/>
      <c r="AAG1" s="58"/>
      <c r="AAH1" s="58"/>
      <c r="AAI1" s="58"/>
      <c r="AAJ1" s="58"/>
      <c r="AAK1" s="58"/>
      <c r="AAL1" s="58"/>
      <c r="AAM1" s="58"/>
      <c r="AAN1" s="58"/>
      <c r="AAO1" s="58"/>
      <c r="AAP1" s="58"/>
      <c r="AAQ1" s="58"/>
      <c r="AAR1" s="58"/>
      <c r="AAS1" s="58"/>
      <c r="AAT1" s="58"/>
      <c r="AAU1" s="58"/>
      <c r="AAV1" s="58"/>
      <c r="AAW1" s="58"/>
      <c r="AAX1" s="58"/>
      <c r="AAY1" s="58"/>
      <c r="AAZ1" s="58"/>
      <c r="ABA1" s="58"/>
      <c r="ABB1" s="58"/>
      <c r="ABC1" s="58"/>
      <c r="ABD1" s="58"/>
      <c r="ABE1" s="58"/>
      <c r="ABF1" s="58"/>
      <c r="ABG1" s="58"/>
      <c r="ABH1" s="58"/>
      <c r="ABI1" s="58"/>
      <c r="ABJ1" s="58"/>
      <c r="ABK1" s="58"/>
      <c r="ABL1" s="58"/>
      <c r="ABM1" s="58"/>
      <c r="ABN1" s="58"/>
      <c r="ABO1" s="58"/>
      <c r="ABP1" s="58"/>
      <c r="ABQ1" s="58"/>
      <c r="ABR1" s="58"/>
      <c r="ABS1" s="58"/>
      <c r="ABT1" s="58"/>
      <c r="ABU1" s="58"/>
      <c r="ABV1" s="58"/>
      <c r="ABW1" s="58"/>
      <c r="ABX1" s="58"/>
      <c r="ABY1" s="58"/>
      <c r="ABZ1" s="58"/>
      <c r="ACA1" s="58"/>
      <c r="ACB1" s="58"/>
      <c r="ACC1" s="58"/>
      <c r="ACD1" s="58"/>
      <c r="ACE1" s="58"/>
      <c r="ACF1" s="58"/>
      <c r="ACG1" s="58"/>
      <c r="ACH1" s="58"/>
      <c r="ACI1" s="58"/>
      <c r="ACJ1" s="58"/>
      <c r="ACK1" s="58"/>
      <c r="ACL1" s="58"/>
      <c r="ACM1" s="58"/>
      <c r="ACN1" s="58"/>
      <c r="ACO1" s="58"/>
      <c r="ACP1" s="58"/>
      <c r="ACQ1" s="58"/>
      <c r="ACR1" s="58"/>
      <c r="ACS1" s="58"/>
      <c r="ACT1" s="58"/>
      <c r="ACU1" s="58"/>
      <c r="ACV1" s="58"/>
      <c r="ACW1" s="58"/>
      <c r="ACX1" s="58"/>
      <c r="ACY1" s="58"/>
      <c r="ACZ1" s="58"/>
      <c r="ADA1" s="58"/>
      <c r="ADB1" s="58"/>
      <c r="ADC1" s="58"/>
      <c r="ADD1" s="58"/>
      <c r="ADE1" s="58"/>
      <c r="ADF1" s="58"/>
      <c r="ADG1" s="58"/>
      <c r="ADH1" s="58"/>
      <c r="ADI1" s="58"/>
      <c r="ADJ1" s="58"/>
      <c r="ADK1" s="58"/>
      <c r="ADL1" s="58"/>
      <c r="ADM1" s="58"/>
      <c r="ADN1" s="58"/>
      <c r="ADO1" s="58"/>
      <c r="ADP1" s="58"/>
      <c r="ADQ1" s="58"/>
      <c r="ADR1" s="58"/>
      <c r="ADS1" s="58"/>
      <c r="ADT1" s="58"/>
      <c r="ADU1" s="58"/>
      <c r="ADV1" s="58"/>
      <c r="ADW1" s="58"/>
      <c r="ADX1" s="58"/>
      <c r="ADY1" s="58"/>
      <c r="ADZ1" s="58"/>
      <c r="AEA1" s="58"/>
      <c r="AEB1" s="58"/>
      <c r="AEC1" s="58"/>
      <c r="AED1" s="58"/>
      <c r="AEE1" s="58"/>
      <c r="AEF1" s="58"/>
      <c r="AEG1" s="58"/>
      <c r="AEH1" s="58"/>
      <c r="AEI1" s="58"/>
      <c r="AEJ1" s="58"/>
      <c r="AEK1" s="58"/>
      <c r="AEL1" s="58"/>
      <c r="AEM1" s="58"/>
      <c r="AEN1" s="58"/>
      <c r="AEO1" s="58"/>
      <c r="AEP1" s="58"/>
      <c r="AEQ1" s="58"/>
      <c r="AER1" s="58"/>
      <c r="AES1" s="58"/>
      <c r="AET1" s="58"/>
      <c r="AEU1" s="58"/>
      <c r="AEV1" s="58"/>
      <c r="AEW1" s="58"/>
      <c r="AEX1" s="58"/>
      <c r="AEY1" s="58"/>
      <c r="AEZ1" s="58"/>
      <c r="AFA1" s="58"/>
      <c r="AFB1" s="58"/>
      <c r="AFC1" s="58"/>
      <c r="AFD1" s="58"/>
      <c r="AFE1" s="58"/>
      <c r="AFF1" s="58"/>
      <c r="AFG1" s="58"/>
      <c r="AFH1" s="58"/>
      <c r="AFI1" s="58"/>
      <c r="AFJ1" s="58"/>
      <c r="AFK1" s="58"/>
      <c r="AFL1" s="58"/>
      <c r="AFM1" s="58"/>
      <c r="AFN1" s="58"/>
      <c r="AFO1" s="58"/>
      <c r="AFP1" s="58"/>
      <c r="AFQ1" s="58"/>
      <c r="AFR1" s="58"/>
      <c r="AFS1" s="58"/>
      <c r="AFT1" s="58"/>
      <c r="AFU1" s="58"/>
      <c r="AFV1" s="58"/>
      <c r="AFW1" s="58"/>
      <c r="AFX1" s="58"/>
      <c r="AFY1" s="58"/>
      <c r="AFZ1" s="58"/>
      <c r="AGA1" s="58"/>
      <c r="AGB1" s="58"/>
      <c r="AGC1" s="58"/>
      <c r="AGD1" s="58"/>
      <c r="AGE1" s="58"/>
      <c r="AGF1" s="58"/>
      <c r="AGG1" s="58"/>
      <c r="AGH1" s="58"/>
      <c r="AGI1" s="58"/>
      <c r="AGJ1" s="58"/>
      <c r="AGK1" s="58"/>
      <c r="AGL1" s="58"/>
      <c r="AGM1" s="58"/>
      <c r="AGN1" s="58"/>
      <c r="AGO1" s="58"/>
      <c r="AGP1" s="58"/>
      <c r="AGQ1" s="58"/>
      <c r="AGR1" s="58"/>
      <c r="AGS1" s="58"/>
      <c r="AGT1" s="58"/>
      <c r="AGU1" s="58"/>
      <c r="AGV1" s="58"/>
      <c r="AGW1" s="58"/>
      <c r="AGX1" s="58"/>
      <c r="AGY1" s="58"/>
      <c r="AGZ1" s="58"/>
      <c r="AHA1" s="58"/>
      <c r="AHB1" s="58"/>
      <c r="AHC1" s="58"/>
      <c r="AHD1" s="58"/>
      <c r="AHE1" s="58"/>
      <c r="AHF1" s="58"/>
      <c r="AHG1" s="58"/>
      <c r="AHH1" s="58"/>
      <c r="AHI1" s="58"/>
      <c r="AHJ1" s="58"/>
      <c r="AHK1" s="58"/>
      <c r="AHL1" s="58"/>
      <c r="AHM1" s="58"/>
      <c r="AHN1" s="58"/>
      <c r="AHO1" s="58"/>
      <c r="AHP1" s="58"/>
      <c r="AHQ1" s="58"/>
      <c r="AHR1" s="58"/>
      <c r="AHS1" s="58"/>
      <c r="AHT1" s="58"/>
      <c r="AHU1" s="58"/>
      <c r="AHV1" s="58"/>
      <c r="AHW1" s="58"/>
      <c r="AHX1" s="58"/>
      <c r="AHY1" s="58"/>
      <c r="AHZ1" s="58"/>
      <c r="AIA1" s="58"/>
      <c r="AIB1" s="58"/>
      <c r="AIC1" s="58"/>
      <c r="AID1" s="58"/>
      <c r="AIE1" s="58"/>
      <c r="AIF1" s="58"/>
      <c r="AIG1" s="58"/>
      <c r="AIH1" s="58"/>
      <c r="AII1" s="58"/>
      <c r="AIJ1" s="58"/>
      <c r="AIK1" s="58"/>
      <c r="AIL1" s="58"/>
      <c r="AIM1" s="58"/>
      <c r="AIN1" s="58"/>
      <c r="AIO1" s="58"/>
      <c r="AIP1" s="58"/>
      <c r="AIQ1" s="58"/>
      <c r="AIR1" s="58"/>
      <c r="AIS1" s="58"/>
      <c r="AIT1" s="58"/>
      <c r="AIU1" s="58"/>
      <c r="AIV1" s="58"/>
      <c r="AIW1" s="58"/>
      <c r="AIX1" s="58"/>
      <c r="AIY1" s="58"/>
      <c r="AIZ1" s="58"/>
      <c r="AJA1" s="58"/>
      <c r="AJB1" s="58"/>
      <c r="AJC1" s="58"/>
      <c r="AJD1" s="58"/>
      <c r="AJE1" s="58"/>
      <c r="AJF1" s="58"/>
      <c r="AJG1" s="58"/>
      <c r="AJH1" s="58"/>
      <c r="AJI1" s="58"/>
      <c r="AJJ1" s="58"/>
      <c r="AJK1" s="58"/>
      <c r="AJL1" s="58"/>
      <c r="AJM1" s="58"/>
      <c r="AJN1" s="58"/>
      <c r="AJO1" s="58"/>
      <c r="AJP1" s="58"/>
      <c r="AJQ1" s="58"/>
      <c r="AJR1" s="58"/>
      <c r="AJS1" s="58"/>
      <c r="AJT1" s="58"/>
      <c r="AJU1" s="58"/>
      <c r="AJV1" s="58"/>
      <c r="AJW1" s="58"/>
      <c r="AJX1" s="58"/>
      <c r="AJY1" s="58"/>
      <c r="AJZ1" s="58"/>
      <c r="AKA1" s="58"/>
      <c r="AKB1" s="58"/>
      <c r="AKC1" s="58"/>
      <c r="AKD1" s="58"/>
      <c r="AKE1" s="58"/>
      <c r="AKF1" s="58"/>
      <c r="AKG1" s="58"/>
      <c r="AKH1" s="58"/>
      <c r="AKI1" s="58"/>
      <c r="AKJ1" s="58"/>
      <c r="AKK1" s="58"/>
      <c r="AKL1" s="58"/>
      <c r="AKM1" s="58"/>
      <c r="AKN1" s="58"/>
      <c r="AKO1" s="58"/>
      <c r="AKP1" s="58"/>
      <c r="AKQ1" s="58"/>
      <c r="AKR1" s="58"/>
      <c r="AKS1" s="58"/>
      <c r="AKT1" s="58"/>
      <c r="AKU1" s="58"/>
      <c r="AKV1" s="58"/>
      <c r="AKW1" s="58"/>
      <c r="AKX1" s="58"/>
      <c r="AKY1" s="58"/>
      <c r="AKZ1" s="58"/>
      <c r="ALA1" s="58"/>
      <c r="ALB1" s="58"/>
      <c r="ALC1" s="58"/>
      <c r="ALD1" s="58"/>
      <c r="ALE1" s="58"/>
      <c r="ALF1" s="58"/>
      <c r="ALG1" s="58"/>
      <c r="ALH1" s="58"/>
      <c r="ALI1" s="58"/>
      <c r="ALJ1" s="58"/>
      <c r="ALK1" s="58"/>
      <c r="ALL1" s="58"/>
      <c r="ALM1" s="58"/>
      <c r="ALN1" s="58"/>
      <c r="ALO1" s="58"/>
      <c r="ALP1" s="58"/>
      <c r="ALQ1" s="58"/>
      <c r="ALR1" s="58"/>
      <c r="ALS1" s="58"/>
      <c r="ALT1" s="58"/>
      <c r="ALU1" s="58"/>
      <c r="ALV1" s="58"/>
      <c r="ALW1" s="58"/>
      <c r="ALX1" s="58"/>
      <c r="ALY1" s="58"/>
      <c r="ALZ1" s="58"/>
      <c r="AMA1" s="58"/>
      <c r="AMB1" s="58"/>
      <c r="AMC1" s="58"/>
      <c r="AMD1" s="58"/>
      <c r="AME1" s="58"/>
      <c r="AMF1" s="58"/>
      <c r="AMG1" s="58"/>
      <c r="AMH1" s="58"/>
      <c r="AMI1" s="58"/>
      <c r="AMJ1" s="58"/>
      <c r="AMK1" s="58"/>
      <c r="AML1" s="58"/>
      <c r="AMM1" s="58"/>
      <c r="AMN1" s="58"/>
      <c r="AMO1" s="58"/>
      <c r="AMP1" s="58"/>
      <c r="AMQ1" s="58"/>
      <c r="AMR1" s="58"/>
      <c r="AMS1" s="58"/>
      <c r="AMT1" s="58"/>
      <c r="AMU1" s="58"/>
      <c r="AMV1" s="58"/>
      <c r="AMW1" s="58"/>
      <c r="AMX1" s="58"/>
      <c r="AMY1" s="58"/>
      <c r="AMZ1" s="58"/>
      <c r="ANA1" s="58"/>
      <c r="ANB1" s="58"/>
      <c r="ANC1" s="58"/>
      <c r="AND1" s="58"/>
      <c r="ANE1" s="58"/>
      <c r="ANF1" s="58"/>
      <c r="ANG1" s="58"/>
      <c r="ANH1" s="58"/>
      <c r="ANI1" s="58"/>
      <c r="ANJ1" s="58"/>
      <c r="ANK1" s="58"/>
      <c r="ANL1" s="58"/>
      <c r="ANM1" s="58"/>
      <c r="ANN1" s="58"/>
      <c r="ANO1" s="58"/>
      <c r="ANP1" s="58"/>
      <c r="ANQ1" s="58"/>
      <c r="ANR1" s="58"/>
      <c r="ANS1" s="58"/>
      <c r="ANT1" s="58"/>
      <c r="ANU1" s="58"/>
      <c r="ANV1" s="58"/>
      <c r="ANW1" s="58"/>
      <c r="ANX1" s="58"/>
      <c r="ANY1" s="58"/>
      <c r="ANZ1" s="58"/>
      <c r="AOA1" s="58"/>
      <c r="AOB1" s="58"/>
      <c r="AOC1" s="58"/>
      <c r="AOD1" s="58"/>
      <c r="AOE1" s="58"/>
      <c r="AOF1" s="58"/>
      <c r="AOG1" s="58"/>
      <c r="AOH1" s="58"/>
      <c r="AOI1" s="58"/>
      <c r="AOJ1" s="58"/>
      <c r="AOK1" s="58"/>
      <c r="AOL1" s="58"/>
      <c r="AOM1" s="58"/>
      <c r="AON1" s="58"/>
      <c r="AOO1" s="58"/>
      <c r="AOP1" s="58"/>
      <c r="AOQ1" s="58"/>
      <c r="AOR1" s="58"/>
      <c r="AOS1" s="58"/>
      <c r="AOT1" s="58"/>
      <c r="AOU1" s="58"/>
      <c r="AOV1" s="58"/>
      <c r="AOW1" s="58"/>
      <c r="AOX1" s="58"/>
      <c r="AOY1" s="58"/>
      <c r="AOZ1" s="58"/>
      <c r="APA1" s="58"/>
      <c r="APB1" s="58"/>
      <c r="APC1" s="58"/>
      <c r="APD1" s="58"/>
      <c r="APE1" s="58"/>
      <c r="APF1" s="58"/>
      <c r="APG1" s="58"/>
      <c r="APH1" s="58"/>
      <c r="API1" s="58"/>
      <c r="APJ1" s="58"/>
      <c r="APK1" s="58"/>
      <c r="APL1" s="58"/>
      <c r="APM1" s="58"/>
      <c r="APN1" s="58"/>
      <c r="APO1" s="58"/>
      <c r="APP1" s="58"/>
      <c r="APQ1" s="58"/>
      <c r="APR1" s="58"/>
      <c r="APS1" s="58"/>
      <c r="APT1" s="58"/>
      <c r="APU1" s="58"/>
      <c r="APV1" s="58"/>
      <c r="APW1" s="58"/>
      <c r="APX1" s="58"/>
      <c r="APY1" s="58"/>
      <c r="APZ1" s="58"/>
      <c r="AQA1" s="58"/>
      <c r="AQB1" s="58"/>
      <c r="AQC1" s="58"/>
      <c r="AQD1" s="58"/>
      <c r="AQE1" s="58"/>
      <c r="AQF1" s="58"/>
      <c r="AQG1" s="58"/>
      <c r="AQH1" s="58"/>
      <c r="AQI1" s="58"/>
      <c r="AQJ1" s="58"/>
      <c r="AQK1" s="58"/>
      <c r="AQL1" s="58"/>
      <c r="AQM1" s="58"/>
      <c r="AQN1" s="58"/>
      <c r="AQO1" s="58"/>
      <c r="AQP1" s="58"/>
      <c r="AQQ1" s="58"/>
      <c r="AQR1" s="58"/>
      <c r="AQS1" s="58"/>
      <c r="AQT1" s="58"/>
      <c r="AQU1" s="58"/>
      <c r="AQV1" s="58"/>
      <c r="AQW1" s="58"/>
      <c r="AQX1" s="58"/>
      <c r="AQY1" s="58"/>
      <c r="AQZ1" s="58"/>
      <c r="ARA1" s="58"/>
      <c r="ARB1" s="58"/>
      <c r="ARC1" s="58"/>
      <c r="ARD1" s="58"/>
      <c r="ARE1" s="58"/>
      <c r="ARF1" s="58"/>
      <c r="ARG1" s="58"/>
      <c r="ARH1" s="58"/>
      <c r="ARI1" s="58"/>
      <c r="ARJ1" s="58"/>
      <c r="ARK1" s="58"/>
      <c r="ARL1" s="58"/>
      <c r="ARM1" s="58"/>
      <c r="ARN1" s="58"/>
      <c r="ARO1" s="58"/>
      <c r="ARP1" s="58"/>
      <c r="ARQ1" s="58"/>
      <c r="ARR1" s="58"/>
      <c r="ARS1" s="58"/>
      <c r="ART1" s="58"/>
      <c r="ARU1" s="58"/>
      <c r="ARV1" s="58"/>
      <c r="ARW1" s="58"/>
      <c r="ARX1" s="58"/>
      <c r="ARY1" s="58"/>
      <c r="ARZ1" s="58"/>
      <c r="ASA1" s="58"/>
      <c r="ASB1" s="58"/>
      <c r="ASC1" s="58"/>
      <c r="ASD1" s="58"/>
      <c r="ASE1" s="58"/>
      <c r="ASF1" s="58"/>
      <c r="ASG1" s="58"/>
      <c r="ASH1" s="58"/>
      <c r="ASI1" s="58"/>
      <c r="ASJ1" s="58"/>
      <c r="ASK1" s="58"/>
      <c r="ASL1" s="58"/>
      <c r="ASM1" s="58"/>
      <c r="ASN1" s="58"/>
      <c r="ASO1" s="58"/>
      <c r="ASP1" s="58"/>
      <c r="ASQ1" s="58"/>
      <c r="ASR1" s="58"/>
      <c r="ASS1" s="58"/>
      <c r="AST1" s="58"/>
      <c r="ASU1" s="58"/>
      <c r="ASV1" s="58"/>
      <c r="ASW1" s="58"/>
      <c r="ASX1" s="58"/>
      <c r="ASY1" s="58"/>
      <c r="ASZ1" s="58"/>
      <c r="ATA1" s="58"/>
      <c r="ATB1" s="58"/>
      <c r="ATC1" s="58"/>
      <c r="ATD1" s="58"/>
      <c r="ATE1" s="58"/>
      <c r="ATF1" s="58"/>
      <c r="ATG1" s="58"/>
      <c r="ATH1" s="58"/>
      <c r="ATI1" s="58"/>
      <c r="ATJ1" s="58"/>
      <c r="ATK1" s="58"/>
      <c r="ATL1" s="58"/>
      <c r="ATM1" s="58"/>
      <c r="ATN1" s="58"/>
      <c r="ATO1" s="58"/>
      <c r="ATP1" s="58"/>
      <c r="ATQ1" s="58"/>
      <c r="ATR1" s="58"/>
      <c r="ATS1" s="58"/>
      <c r="ATT1" s="58"/>
      <c r="ATU1" s="58"/>
      <c r="ATV1" s="58"/>
      <c r="ATW1" s="58"/>
      <c r="ATX1" s="58"/>
      <c r="ATY1" s="58"/>
      <c r="ATZ1" s="58"/>
      <c r="AUA1" s="58"/>
      <c r="AUB1" s="58"/>
      <c r="AUC1" s="58"/>
      <c r="AUD1" s="58"/>
      <c r="AUE1" s="58"/>
      <c r="AUF1" s="58"/>
      <c r="AUG1" s="58"/>
      <c r="AUH1" s="58"/>
      <c r="AUI1" s="58"/>
      <c r="AUJ1" s="58"/>
      <c r="AUK1" s="58"/>
      <c r="AUL1" s="58"/>
      <c r="AUM1" s="58"/>
      <c r="AUN1" s="58"/>
      <c r="AUO1" s="58"/>
      <c r="AUP1" s="58"/>
      <c r="AUQ1" s="58"/>
      <c r="AUR1" s="58"/>
      <c r="AUS1" s="58"/>
      <c r="AUT1" s="58"/>
      <c r="AUU1" s="58"/>
      <c r="AUV1" s="58"/>
      <c r="AUW1" s="58"/>
      <c r="AUX1" s="58"/>
      <c r="AUY1" s="58"/>
      <c r="AUZ1" s="58"/>
      <c r="AVA1" s="58"/>
      <c r="AVB1" s="58"/>
      <c r="AVC1" s="58"/>
      <c r="AVD1" s="58"/>
      <c r="AVE1" s="58"/>
      <c r="AVF1" s="58"/>
      <c r="AVG1" s="58"/>
      <c r="AVH1" s="58"/>
      <c r="AVI1" s="58"/>
      <c r="AVJ1" s="58"/>
      <c r="AVK1" s="58"/>
      <c r="AVL1" s="58"/>
      <c r="AVM1" s="58"/>
      <c r="AVN1" s="58"/>
      <c r="AVO1" s="58"/>
      <c r="AVP1" s="58"/>
      <c r="AVQ1" s="58"/>
      <c r="AVR1" s="58"/>
      <c r="AVS1" s="58"/>
      <c r="AVT1" s="58"/>
      <c r="AVU1" s="58"/>
      <c r="AVV1" s="58"/>
      <c r="AVW1" s="58"/>
      <c r="AVX1" s="58"/>
      <c r="AVY1" s="58"/>
      <c r="AVZ1" s="58"/>
      <c r="AWA1" s="58"/>
      <c r="AWB1" s="58"/>
      <c r="AWC1" s="58"/>
      <c r="AWD1" s="58"/>
      <c r="AWE1" s="58"/>
      <c r="AWF1" s="58"/>
      <c r="AWG1" s="58"/>
      <c r="AWH1" s="58"/>
      <c r="AWI1" s="58"/>
      <c r="AWJ1" s="58"/>
      <c r="AWK1" s="58"/>
      <c r="AWL1" s="58"/>
      <c r="AWM1" s="58"/>
      <c r="AWN1" s="58"/>
      <c r="AWO1" s="58"/>
      <c r="AWP1" s="58"/>
      <c r="AWQ1" s="58"/>
      <c r="AWR1" s="58"/>
      <c r="AWS1" s="58"/>
      <c r="AWT1" s="58"/>
      <c r="AWU1" s="58"/>
      <c r="AWV1" s="58"/>
      <c r="AWW1" s="58"/>
      <c r="AWX1" s="58"/>
      <c r="AWY1" s="58"/>
      <c r="AWZ1" s="58"/>
      <c r="AXA1" s="58"/>
      <c r="AXB1" s="58"/>
      <c r="AXC1" s="58"/>
      <c r="AXD1" s="58"/>
      <c r="AXE1" s="58"/>
      <c r="AXF1" s="58"/>
      <c r="AXG1" s="58"/>
      <c r="AXH1" s="58"/>
      <c r="AXI1" s="58"/>
      <c r="AXJ1" s="58"/>
      <c r="AXK1" s="58"/>
      <c r="AXL1" s="58"/>
      <c r="AXM1" s="58"/>
      <c r="AXN1" s="58"/>
      <c r="AXO1" s="58"/>
      <c r="AXP1" s="58"/>
      <c r="AXQ1" s="58"/>
      <c r="AXR1" s="58"/>
      <c r="AXS1" s="58"/>
      <c r="AXT1" s="58"/>
      <c r="AXU1" s="58"/>
      <c r="AXV1" s="58"/>
      <c r="AXW1" s="58"/>
      <c r="AXX1" s="58"/>
      <c r="AXY1" s="58"/>
      <c r="AXZ1" s="58"/>
      <c r="AYA1" s="58"/>
      <c r="AYB1" s="58"/>
      <c r="AYC1" s="58"/>
      <c r="AYD1" s="58"/>
      <c r="AYE1" s="58"/>
      <c r="AYF1" s="58"/>
      <c r="AYG1" s="58"/>
      <c r="AYH1" s="58"/>
      <c r="AYI1" s="58"/>
      <c r="AYJ1" s="58"/>
      <c r="AYK1" s="58"/>
      <c r="AYL1" s="58"/>
      <c r="AYM1" s="58"/>
      <c r="AYN1" s="58"/>
      <c r="AYO1" s="58"/>
      <c r="AYP1" s="58"/>
      <c r="AYQ1" s="58"/>
      <c r="AYR1" s="58"/>
      <c r="AYS1" s="58"/>
      <c r="AYT1" s="58"/>
      <c r="AYU1" s="58"/>
      <c r="AYV1" s="58"/>
      <c r="AYW1" s="58"/>
      <c r="AYX1" s="58"/>
      <c r="AYY1" s="58"/>
      <c r="AYZ1" s="58"/>
      <c r="AZA1" s="58"/>
      <c r="AZB1" s="58"/>
      <c r="AZC1" s="58"/>
      <c r="AZD1" s="58"/>
      <c r="AZE1" s="58"/>
      <c r="AZF1" s="58"/>
      <c r="AZG1" s="58"/>
      <c r="AZH1" s="58"/>
      <c r="AZI1" s="58"/>
      <c r="AZJ1" s="58"/>
      <c r="AZK1" s="58"/>
      <c r="AZL1" s="58"/>
      <c r="AZM1" s="58"/>
      <c r="AZN1" s="58"/>
      <c r="AZO1" s="58"/>
      <c r="AZP1" s="58"/>
      <c r="AZQ1" s="58"/>
      <c r="AZR1" s="58"/>
      <c r="AZS1" s="58"/>
      <c r="AZT1" s="58"/>
      <c r="AZU1" s="58"/>
      <c r="AZV1" s="58"/>
      <c r="AZW1" s="58"/>
      <c r="AZX1" s="58"/>
      <c r="AZY1" s="58"/>
      <c r="AZZ1" s="58"/>
      <c r="BAA1" s="58"/>
      <c r="BAB1" s="58"/>
      <c r="BAC1" s="58"/>
      <c r="BAD1" s="58"/>
      <c r="BAE1" s="58"/>
      <c r="BAF1" s="58"/>
      <c r="BAG1" s="58"/>
      <c r="BAH1" s="58"/>
      <c r="BAI1" s="58"/>
      <c r="BAJ1" s="58"/>
      <c r="BAK1" s="58"/>
      <c r="BAL1" s="58"/>
      <c r="BAM1" s="58"/>
      <c r="BAN1" s="58"/>
      <c r="BAO1" s="58"/>
      <c r="BAP1" s="58"/>
      <c r="BAQ1" s="58"/>
      <c r="BAR1" s="58"/>
      <c r="BAS1" s="58"/>
      <c r="BAT1" s="58"/>
      <c r="BAU1" s="58"/>
      <c r="BAV1" s="58"/>
      <c r="BAW1" s="58"/>
      <c r="BAX1" s="58"/>
      <c r="BAY1" s="58"/>
      <c r="BAZ1" s="58"/>
      <c r="BBA1" s="58"/>
      <c r="BBB1" s="58"/>
      <c r="BBC1" s="58"/>
      <c r="BBD1" s="58"/>
      <c r="BBE1" s="58"/>
      <c r="BBF1" s="58"/>
      <c r="BBG1" s="58"/>
      <c r="BBH1" s="58"/>
      <c r="BBI1" s="58"/>
      <c r="BBJ1" s="58"/>
      <c r="BBK1" s="58"/>
      <c r="BBL1" s="58"/>
      <c r="BBM1" s="58"/>
      <c r="BBN1" s="58"/>
      <c r="BBO1" s="58"/>
      <c r="BBP1" s="58"/>
      <c r="BBQ1" s="58"/>
      <c r="BBR1" s="58"/>
      <c r="BBS1" s="58"/>
      <c r="BBT1" s="58"/>
      <c r="BBU1" s="58"/>
      <c r="BBV1" s="58"/>
      <c r="BBW1" s="58"/>
      <c r="BBX1" s="58"/>
      <c r="BBY1" s="58"/>
      <c r="BBZ1" s="58"/>
      <c r="BCA1" s="58"/>
      <c r="BCB1" s="58"/>
      <c r="BCC1" s="58"/>
      <c r="BCD1" s="58"/>
      <c r="BCE1" s="58"/>
      <c r="BCF1" s="58"/>
      <c r="BCG1" s="58"/>
      <c r="BCH1" s="58"/>
      <c r="BCI1" s="58"/>
      <c r="BCJ1" s="58"/>
      <c r="BCK1" s="58"/>
      <c r="BCL1" s="58"/>
      <c r="BCM1" s="58"/>
      <c r="BCN1" s="58"/>
      <c r="BCO1" s="58"/>
      <c r="BCP1" s="58"/>
      <c r="BCQ1" s="58"/>
      <c r="BCR1" s="58"/>
      <c r="BCS1" s="58"/>
      <c r="BCT1" s="58"/>
      <c r="BCU1" s="58"/>
      <c r="BCV1" s="58"/>
      <c r="BCW1" s="58"/>
      <c r="BCX1" s="58"/>
      <c r="BCY1" s="58"/>
      <c r="BCZ1" s="58"/>
      <c r="BDA1" s="58"/>
      <c r="BDB1" s="58"/>
      <c r="BDC1" s="58"/>
      <c r="BDD1" s="58"/>
      <c r="BDE1" s="58"/>
      <c r="BDF1" s="58"/>
      <c r="BDG1" s="58"/>
      <c r="BDH1" s="58"/>
      <c r="BDI1" s="58"/>
      <c r="BDJ1" s="58"/>
      <c r="BDK1" s="58"/>
      <c r="BDL1" s="58"/>
      <c r="BDM1" s="58"/>
      <c r="BDN1" s="58"/>
      <c r="BDO1" s="58"/>
      <c r="BDP1" s="58"/>
      <c r="BDQ1" s="58"/>
      <c r="BDR1" s="58"/>
      <c r="BDS1" s="58"/>
      <c r="BDT1" s="58"/>
      <c r="BDU1" s="58"/>
      <c r="BDV1" s="58"/>
      <c r="BDW1" s="58"/>
      <c r="BDX1" s="58"/>
      <c r="BDY1" s="58"/>
      <c r="BDZ1" s="58"/>
      <c r="BEA1" s="58"/>
      <c r="BEB1" s="58"/>
      <c r="BEC1" s="58"/>
      <c r="BED1" s="58"/>
      <c r="BEE1" s="58"/>
      <c r="BEF1" s="58"/>
      <c r="BEG1" s="58"/>
      <c r="BEH1" s="58"/>
      <c r="BEI1" s="58"/>
      <c r="BEJ1" s="58"/>
      <c r="BEK1" s="58"/>
      <c r="BEL1" s="58"/>
      <c r="BEM1" s="58"/>
      <c r="BEN1" s="58"/>
      <c r="BEO1" s="58"/>
      <c r="BEP1" s="58"/>
      <c r="BEQ1" s="58"/>
      <c r="BER1" s="58"/>
      <c r="BES1" s="58"/>
      <c r="BET1" s="58"/>
      <c r="BEU1" s="58"/>
      <c r="BEV1" s="58"/>
      <c r="BEW1" s="58"/>
      <c r="BEX1" s="58"/>
      <c r="BEY1" s="58"/>
      <c r="BEZ1" s="58"/>
      <c r="BFA1" s="58"/>
      <c r="BFB1" s="58"/>
      <c r="BFC1" s="58"/>
      <c r="BFD1" s="58"/>
      <c r="BFE1" s="58"/>
      <c r="BFF1" s="58"/>
      <c r="BFG1" s="58"/>
      <c r="BFH1" s="58"/>
      <c r="BFI1" s="58"/>
      <c r="BFJ1" s="58"/>
      <c r="BFK1" s="58"/>
      <c r="BFL1" s="58"/>
      <c r="BFM1" s="58"/>
      <c r="BFN1" s="58"/>
      <c r="BFO1" s="58"/>
      <c r="BFP1" s="58"/>
      <c r="BFQ1" s="58"/>
      <c r="BFR1" s="58"/>
      <c r="BFS1" s="58"/>
      <c r="BFT1" s="58"/>
      <c r="BFU1" s="58"/>
      <c r="BFV1" s="58"/>
      <c r="BFW1" s="58"/>
      <c r="BFX1" s="58"/>
      <c r="BFY1" s="58"/>
      <c r="BFZ1" s="58"/>
      <c r="BGA1" s="58"/>
      <c r="BGB1" s="58"/>
      <c r="BGC1" s="58"/>
      <c r="BGD1" s="58"/>
      <c r="BGE1" s="58"/>
      <c r="BGF1" s="58"/>
      <c r="BGG1" s="58"/>
      <c r="BGH1" s="58"/>
      <c r="BGI1" s="58"/>
      <c r="BGJ1" s="58"/>
      <c r="BGK1" s="58"/>
      <c r="BGL1" s="58"/>
      <c r="BGM1" s="58"/>
      <c r="BGN1" s="58"/>
      <c r="BGO1" s="58"/>
      <c r="BGP1" s="58"/>
      <c r="BGQ1" s="58"/>
      <c r="BGR1" s="58"/>
      <c r="BGS1" s="58"/>
      <c r="BGT1" s="58"/>
      <c r="BGU1" s="58"/>
      <c r="BGV1" s="58"/>
      <c r="BGW1" s="58"/>
      <c r="BGX1" s="58"/>
      <c r="BGY1" s="58"/>
      <c r="BGZ1" s="58"/>
      <c r="BHA1" s="58"/>
      <c r="BHB1" s="58"/>
      <c r="BHC1" s="58"/>
      <c r="BHD1" s="58"/>
      <c r="BHE1" s="58"/>
      <c r="BHF1" s="58"/>
      <c r="BHG1" s="58"/>
      <c r="BHH1" s="58"/>
      <c r="BHI1" s="58"/>
      <c r="BHJ1" s="58"/>
      <c r="BHK1" s="58"/>
      <c r="BHL1" s="58"/>
      <c r="BHM1" s="58"/>
      <c r="BHN1" s="58"/>
      <c r="BHO1" s="58"/>
      <c r="BHP1" s="58"/>
      <c r="BHQ1" s="58"/>
      <c r="BHR1" s="58"/>
      <c r="BHS1" s="58"/>
      <c r="BHT1" s="58"/>
      <c r="BHU1" s="58"/>
      <c r="BHV1" s="58"/>
      <c r="BHW1" s="58"/>
      <c r="BHX1" s="58"/>
      <c r="BHY1" s="58"/>
      <c r="BHZ1" s="58"/>
      <c r="BIA1" s="58"/>
      <c r="BIB1" s="58"/>
      <c r="BIC1" s="58"/>
      <c r="BID1" s="58"/>
      <c r="BIE1" s="58"/>
      <c r="BIF1" s="58"/>
      <c r="BIG1" s="58"/>
      <c r="BIH1" s="58"/>
      <c r="BII1" s="58"/>
      <c r="BIJ1" s="58"/>
      <c r="BIK1" s="58"/>
      <c r="BIL1" s="58"/>
      <c r="BIM1" s="58"/>
      <c r="BIN1" s="58"/>
      <c r="BIO1" s="58"/>
      <c r="BIP1" s="58"/>
      <c r="BIQ1" s="58"/>
      <c r="BIR1" s="58"/>
      <c r="BIS1" s="58"/>
      <c r="BIT1" s="58"/>
      <c r="BIU1" s="58"/>
      <c r="BIV1" s="58"/>
      <c r="BIW1" s="58"/>
      <c r="BIX1" s="58"/>
      <c r="BIY1" s="58"/>
      <c r="BIZ1" s="58"/>
      <c r="BJA1" s="58"/>
      <c r="BJB1" s="58"/>
      <c r="BJC1" s="58"/>
      <c r="BJD1" s="58"/>
      <c r="BJE1" s="58"/>
      <c r="BJF1" s="58"/>
      <c r="BJG1" s="58"/>
      <c r="BJH1" s="58"/>
      <c r="BJI1" s="58"/>
      <c r="BJJ1" s="58"/>
      <c r="BJK1" s="58"/>
      <c r="BJL1" s="58"/>
      <c r="BJM1" s="58"/>
      <c r="BJN1" s="58"/>
      <c r="BJO1" s="58"/>
      <c r="BJP1" s="58"/>
      <c r="BJQ1" s="58"/>
      <c r="BJR1" s="58"/>
      <c r="BJS1" s="58"/>
      <c r="BJT1" s="58"/>
      <c r="BJU1" s="58"/>
      <c r="BJV1" s="58"/>
      <c r="BJW1" s="58"/>
      <c r="BJX1" s="58"/>
      <c r="BJY1" s="58"/>
      <c r="BJZ1" s="58"/>
      <c r="BKA1" s="58"/>
      <c r="BKB1" s="58"/>
      <c r="BKC1" s="58"/>
      <c r="BKD1" s="58"/>
      <c r="BKE1" s="58"/>
      <c r="BKF1" s="58"/>
      <c r="BKG1" s="58"/>
      <c r="BKH1" s="58"/>
      <c r="BKI1" s="58"/>
      <c r="BKJ1" s="58"/>
      <c r="BKK1" s="58"/>
      <c r="BKL1" s="58"/>
      <c r="BKM1" s="58"/>
      <c r="BKN1" s="58"/>
      <c r="BKO1" s="58"/>
      <c r="BKP1" s="58"/>
      <c r="BKQ1" s="58"/>
      <c r="BKR1" s="58"/>
      <c r="BKS1" s="58"/>
      <c r="BKT1" s="58"/>
      <c r="BKU1" s="58"/>
      <c r="BKV1" s="58"/>
      <c r="BKW1" s="58"/>
      <c r="BKX1" s="58"/>
      <c r="BKY1" s="58"/>
      <c r="BKZ1" s="58"/>
      <c r="BLA1" s="58"/>
      <c r="BLB1" s="58"/>
      <c r="BLC1" s="58"/>
      <c r="BLD1" s="58"/>
      <c r="BLE1" s="58"/>
      <c r="BLF1" s="58"/>
      <c r="BLG1" s="58"/>
      <c r="BLH1" s="58"/>
      <c r="BLI1" s="58"/>
      <c r="BLJ1" s="58"/>
      <c r="BLK1" s="58"/>
      <c r="BLL1" s="58"/>
      <c r="BLM1" s="58"/>
      <c r="BLN1" s="58"/>
      <c r="BLO1" s="58"/>
      <c r="BLP1" s="58"/>
      <c r="BLQ1" s="58"/>
      <c r="BLR1" s="58"/>
      <c r="BLS1" s="58"/>
      <c r="BLT1" s="58"/>
      <c r="BLU1" s="58"/>
      <c r="BLV1" s="58"/>
      <c r="BLW1" s="58"/>
      <c r="BLX1" s="58"/>
      <c r="BLY1" s="58"/>
      <c r="BLZ1" s="58"/>
      <c r="BMA1" s="58"/>
      <c r="BMB1" s="58"/>
      <c r="BMC1" s="58"/>
      <c r="BMD1" s="58"/>
      <c r="BME1" s="58"/>
      <c r="BMF1" s="58"/>
      <c r="BMG1" s="58"/>
      <c r="BMH1" s="58"/>
      <c r="BMI1" s="58"/>
      <c r="BMJ1" s="58"/>
      <c r="BMK1" s="58"/>
      <c r="BML1" s="58"/>
      <c r="BMM1" s="58"/>
      <c r="BMN1" s="58"/>
      <c r="BMO1" s="58"/>
      <c r="BMP1" s="58"/>
      <c r="BMQ1" s="58"/>
      <c r="BMR1" s="58"/>
      <c r="BMS1" s="58"/>
      <c r="BMT1" s="58"/>
      <c r="BMU1" s="58"/>
      <c r="BMV1" s="58"/>
      <c r="BMW1" s="58"/>
      <c r="BMX1" s="58"/>
      <c r="BMY1" s="58"/>
      <c r="BMZ1" s="58"/>
      <c r="BNA1" s="58"/>
      <c r="BNB1" s="58"/>
      <c r="BNC1" s="58"/>
      <c r="BND1" s="58"/>
      <c r="BNE1" s="58"/>
      <c r="BNF1" s="58"/>
      <c r="BNG1" s="58"/>
      <c r="BNH1" s="58"/>
      <c r="BNI1" s="58"/>
      <c r="BNJ1" s="58"/>
      <c r="BNK1" s="58"/>
      <c r="BNL1" s="58"/>
      <c r="BNM1" s="58"/>
      <c r="BNN1" s="58"/>
      <c r="BNO1" s="58"/>
      <c r="BNP1" s="58"/>
      <c r="BNQ1" s="58"/>
      <c r="BNR1" s="58"/>
      <c r="BNS1" s="58"/>
      <c r="BNT1" s="58"/>
      <c r="BNU1" s="58"/>
      <c r="BNV1" s="58"/>
      <c r="BNW1" s="58"/>
      <c r="BNX1" s="58"/>
      <c r="BNY1" s="58"/>
      <c r="BNZ1" s="58"/>
      <c r="BOA1" s="58"/>
      <c r="BOB1" s="58"/>
      <c r="BOC1" s="58"/>
      <c r="BOD1" s="58"/>
      <c r="BOE1" s="58"/>
      <c r="BOF1" s="58"/>
      <c r="BOG1" s="58"/>
      <c r="BOH1" s="58"/>
      <c r="BOI1" s="58"/>
      <c r="BOJ1" s="58"/>
      <c r="BOK1" s="58"/>
      <c r="BOL1" s="58"/>
      <c r="BOM1" s="58"/>
      <c r="BON1" s="58"/>
      <c r="BOO1" s="58"/>
      <c r="BOP1" s="58"/>
      <c r="BOQ1" s="58"/>
      <c r="BOR1" s="58"/>
      <c r="BOS1" s="58"/>
      <c r="BOT1" s="58"/>
      <c r="BOU1" s="58"/>
      <c r="BOV1" s="58"/>
      <c r="BOW1" s="58"/>
      <c r="BOX1" s="58"/>
      <c r="BOY1" s="58"/>
      <c r="BOZ1" s="58"/>
      <c r="BPA1" s="58"/>
      <c r="BPB1" s="58"/>
      <c r="BPC1" s="58"/>
      <c r="BPD1" s="58"/>
      <c r="BPE1" s="58"/>
      <c r="BPF1" s="58"/>
      <c r="BPG1" s="58"/>
      <c r="BPH1" s="58"/>
      <c r="BPI1" s="58"/>
      <c r="BPJ1" s="58"/>
      <c r="BPK1" s="58"/>
      <c r="BPL1" s="58"/>
      <c r="BPM1" s="58"/>
      <c r="BPN1" s="58"/>
      <c r="BPO1" s="58"/>
      <c r="BPP1" s="58"/>
      <c r="BPQ1" s="58"/>
      <c r="BPR1" s="58"/>
      <c r="BPS1" s="58"/>
      <c r="BPT1" s="58"/>
      <c r="BPU1" s="58"/>
      <c r="BPV1" s="58"/>
      <c r="BPW1" s="58"/>
      <c r="BPX1" s="58"/>
      <c r="BPY1" s="58"/>
      <c r="BPZ1" s="58"/>
      <c r="BQA1" s="58"/>
      <c r="BQB1" s="58"/>
      <c r="BQC1" s="58"/>
      <c r="BQD1" s="58"/>
      <c r="BQE1" s="58"/>
      <c r="BQF1" s="58"/>
      <c r="BQG1" s="58"/>
      <c r="BQH1" s="58"/>
      <c r="BQI1" s="58"/>
      <c r="BQJ1" s="58"/>
      <c r="BQK1" s="58"/>
      <c r="BQL1" s="58"/>
      <c r="BQM1" s="58"/>
      <c r="BQN1" s="58"/>
      <c r="BQO1" s="58"/>
      <c r="BQP1" s="58"/>
      <c r="BQQ1" s="58"/>
      <c r="BQR1" s="58"/>
      <c r="BQS1" s="58"/>
      <c r="BQT1" s="58"/>
      <c r="BQU1" s="58"/>
      <c r="BQV1" s="58"/>
      <c r="BQW1" s="58"/>
      <c r="BQX1" s="58"/>
      <c r="BQY1" s="58"/>
      <c r="BQZ1" s="58"/>
      <c r="BRA1" s="58"/>
      <c r="BRB1" s="58"/>
      <c r="BRC1" s="58"/>
      <c r="BRD1" s="58"/>
      <c r="BRE1" s="58"/>
      <c r="BRF1" s="58"/>
      <c r="BRG1" s="58"/>
      <c r="BRH1" s="58"/>
      <c r="BRI1" s="58"/>
      <c r="BRJ1" s="58"/>
      <c r="BRK1" s="58"/>
      <c r="BRL1" s="58"/>
      <c r="BRM1" s="58"/>
      <c r="BRN1" s="58"/>
      <c r="BRO1" s="58"/>
      <c r="BRP1" s="58"/>
      <c r="BRQ1" s="58"/>
      <c r="BRR1" s="58"/>
      <c r="BRS1" s="58"/>
      <c r="BRT1" s="58"/>
      <c r="BRU1" s="58"/>
      <c r="BRV1" s="58"/>
      <c r="BRW1" s="58"/>
      <c r="BRX1" s="58"/>
      <c r="BRY1" s="58"/>
      <c r="BRZ1" s="58"/>
      <c r="BSA1" s="58"/>
      <c r="BSB1" s="58"/>
      <c r="BSC1" s="58"/>
      <c r="BSD1" s="58"/>
      <c r="BSE1" s="58"/>
      <c r="BSF1" s="58"/>
      <c r="BSG1" s="58"/>
      <c r="BSH1" s="58"/>
      <c r="BSI1" s="58"/>
      <c r="BSJ1" s="58"/>
      <c r="BSK1" s="58"/>
      <c r="BSL1" s="58"/>
      <c r="BSM1" s="58"/>
      <c r="BSN1" s="58"/>
      <c r="BSO1" s="58"/>
      <c r="BSP1" s="58"/>
      <c r="BSQ1" s="58"/>
      <c r="BSR1" s="58"/>
      <c r="BSS1" s="58"/>
      <c r="BST1" s="58"/>
      <c r="BSU1" s="58"/>
      <c r="BSV1" s="58"/>
      <c r="BSW1" s="58"/>
      <c r="BSX1" s="58"/>
      <c r="BSY1" s="58"/>
      <c r="BSZ1" s="58"/>
      <c r="BTA1" s="58"/>
      <c r="BTB1" s="58"/>
      <c r="BTC1" s="58"/>
      <c r="BTD1" s="58"/>
      <c r="BTE1" s="58"/>
      <c r="BTF1" s="58"/>
      <c r="BTG1" s="58"/>
      <c r="BTH1" s="58"/>
      <c r="BTI1" s="58"/>
      <c r="BTJ1" s="58"/>
      <c r="BTK1" s="58"/>
      <c r="BTL1" s="58"/>
      <c r="BTM1" s="58"/>
      <c r="BTN1" s="58"/>
      <c r="BTO1" s="58"/>
      <c r="BTP1" s="58"/>
      <c r="BTQ1" s="58"/>
      <c r="BTR1" s="58"/>
      <c r="BTS1" s="58"/>
      <c r="BTT1" s="58"/>
      <c r="BTU1" s="58"/>
      <c r="BTV1" s="58"/>
      <c r="BTW1" s="58"/>
      <c r="BTX1" s="58"/>
      <c r="BTY1" s="58"/>
      <c r="BTZ1" s="58"/>
      <c r="BUA1" s="58"/>
      <c r="BUB1" s="58"/>
      <c r="BUC1" s="58"/>
      <c r="BUD1" s="58"/>
      <c r="BUE1" s="58"/>
      <c r="BUF1" s="58"/>
      <c r="BUG1" s="58"/>
      <c r="BUH1" s="58"/>
      <c r="BUI1" s="58"/>
      <c r="BUJ1" s="58"/>
      <c r="BUK1" s="58"/>
      <c r="BUL1" s="58"/>
      <c r="BUM1" s="58"/>
      <c r="BUN1" s="58"/>
      <c r="BUO1" s="58"/>
      <c r="BUP1" s="58"/>
      <c r="BUQ1" s="58"/>
      <c r="BUR1" s="58"/>
      <c r="BUS1" s="58"/>
      <c r="BUT1" s="58"/>
      <c r="BUU1" s="58"/>
      <c r="BUV1" s="58"/>
      <c r="BUW1" s="58"/>
      <c r="BUX1" s="58"/>
      <c r="BUY1" s="58"/>
      <c r="BUZ1" s="58"/>
      <c r="BVA1" s="58"/>
      <c r="BVB1" s="58"/>
      <c r="BVC1" s="58"/>
      <c r="BVD1" s="58"/>
      <c r="BVE1" s="58"/>
      <c r="BVF1" s="58"/>
      <c r="BVG1" s="58"/>
      <c r="BVH1" s="58"/>
      <c r="BVI1" s="58"/>
      <c r="BVJ1" s="58"/>
      <c r="BVK1" s="58"/>
      <c r="BVL1" s="58"/>
      <c r="BVM1" s="58"/>
      <c r="BVN1" s="58"/>
      <c r="BVO1" s="58"/>
      <c r="BVP1" s="58"/>
      <c r="BVQ1" s="58"/>
      <c r="BVR1" s="58"/>
      <c r="BVS1" s="58"/>
      <c r="BVT1" s="58"/>
      <c r="BVU1" s="58"/>
      <c r="BVV1" s="58"/>
      <c r="BVW1" s="58"/>
      <c r="BVX1" s="58"/>
      <c r="BVY1" s="58"/>
      <c r="BVZ1" s="58"/>
      <c r="BWA1" s="58"/>
      <c r="BWB1" s="58"/>
      <c r="BWC1" s="58"/>
      <c r="BWD1" s="58"/>
      <c r="BWE1" s="58"/>
      <c r="BWF1" s="58"/>
      <c r="BWG1" s="58"/>
      <c r="BWH1" s="58"/>
      <c r="BWI1" s="58"/>
      <c r="BWJ1" s="58"/>
      <c r="BWK1" s="58"/>
      <c r="BWL1" s="58"/>
      <c r="BWM1" s="58"/>
      <c r="BWN1" s="58"/>
      <c r="BWO1" s="58"/>
      <c r="BWP1" s="58"/>
      <c r="BWQ1" s="58"/>
      <c r="BWR1" s="58"/>
      <c r="BWS1" s="58"/>
      <c r="BWT1" s="58"/>
      <c r="BWU1" s="58"/>
      <c r="BWV1" s="58"/>
      <c r="BWW1" s="58"/>
      <c r="BWX1" s="58"/>
      <c r="BWY1" s="58"/>
      <c r="BWZ1" s="58"/>
      <c r="BXA1" s="58"/>
      <c r="BXB1" s="58"/>
      <c r="BXC1" s="58"/>
      <c r="BXD1" s="58"/>
      <c r="BXE1" s="58"/>
      <c r="BXF1" s="58"/>
      <c r="BXG1" s="58"/>
      <c r="BXH1" s="58"/>
      <c r="BXI1" s="58"/>
      <c r="BXJ1" s="58"/>
      <c r="BXK1" s="58"/>
      <c r="BXL1" s="58"/>
      <c r="BXM1" s="58"/>
      <c r="BXN1" s="58"/>
      <c r="BXO1" s="58"/>
      <c r="BXP1" s="58"/>
      <c r="BXQ1" s="58"/>
      <c r="BXR1" s="58"/>
      <c r="BXS1" s="58"/>
      <c r="BXT1" s="58"/>
      <c r="BXU1" s="58"/>
      <c r="BXV1" s="58"/>
      <c r="BXW1" s="58"/>
      <c r="BXX1" s="58"/>
      <c r="BXY1" s="58"/>
      <c r="BXZ1" s="58"/>
      <c r="BYA1" s="58"/>
      <c r="BYB1" s="58"/>
      <c r="BYC1" s="58"/>
      <c r="BYD1" s="58"/>
      <c r="BYE1" s="58"/>
      <c r="BYF1" s="58"/>
      <c r="BYG1" s="58"/>
      <c r="BYH1" s="58"/>
      <c r="BYI1" s="58"/>
      <c r="BYJ1" s="58"/>
      <c r="BYK1" s="58"/>
      <c r="BYL1" s="58"/>
      <c r="BYM1" s="58"/>
      <c r="BYN1" s="58"/>
      <c r="BYO1" s="58"/>
      <c r="BYP1" s="58"/>
      <c r="BYQ1" s="58"/>
      <c r="BYR1" s="58"/>
      <c r="BYS1" s="58"/>
      <c r="BYT1" s="58"/>
      <c r="BYU1" s="58"/>
      <c r="BYV1" s="58"/>
      <c r="BYW1" s="58"/>
      <c r="BYX1" s="58"/>
      <c r="BYY1" s="58"/>
      <c r="BYZ1" s="58"/>
      <c r="BZA1" s="58"/>
      <c r="BZB1" s="58"/>
      <c r="BZC1" s="58"/>
      <c r="BZD1" s="58"/>
      <c r="BZE1" s="58"/>
      <c r="BZF1" s="58"/>
      <c r="BZG1" s="58"/>
      <c r="BZH1" s="58"/>
      <c r="BZI1" s="58"/>
      <c r="BZJ1" s="58"/>
      <c r="BZK1" s="58"/>
      <c r="BZL1" s="58"/>
      <c r="BZM1" s="58"/>
      <c r="BZN1" s="58"/>
      <c r="BZO1" s="58"/>
      <c r="BZP1" s="58"/>
      <c r="BZQ1" s="58"/>
      <c r="BZR1" s="58"/>
      <c r="BZS1" s="58"/>
      <c r="BZT1" s="58"/>
      <c r="BZU1" s="58"/>
      <c r="BZV1" s="58"/>
      <c r="BZW1" s="58"/>
      <c r="BZX1" s="58"/>
      <c r="BZY1" s="58"/>
      <c r="BZZ1" s="58"/>
      <c r="CAA1" s="58"/>
      <c r="CAB1" s="58"/>
      <c r="CAC1" s="58"/>
      <c r="CAD1" s="58"/>
      <c r="CAE1" s="58"/>
      <c r="CAF1" s="58"/>
      <c r="CAG1" s="58"/>
      <c r="CAH1" s="58"/>
      <c r="CAI1" s="58"/>
      <c r="CAJ1" s="58"/>
      <c r="CAK1" s="58"/>
      <c r="CAL1" s="58"/>
      <c r="CAM1" s="58"/>
      <c r="CAN1" s="58"/>
      <c r="CAO1" s="58"/>
      <c r="CAP1" s="58"/>
      <c r="CAQ1" s="58"/>
      <c r="CAR1" s="58"/>
      <c r="CAS1" s="58"/>
      <c r="CAT1" s="58"/>
      <c r="CAU1" s="58"/>
      <c r="CAV1" s="58"/>
      <c r="CAW1" s="58"/>
      <c r="CAX1" s="58"/>
      <c r="CAY1" s="58"/>
      <c r="CAZ1" s="58"/>
      <c r="CBA1" s="58"/>
      <c r="CBB1" s="58"/>
      <c r="CBC1" s="58"/>
      <c r="CBD1" s="58"/>
      <c r="CBE1" s="58"/>
      <c r="CBF1" s="58"/>
      <c r="CBG1" s="58"/>
      <c r="CBH1" s="58"/>
      <c r="CBI1" s="58"/>
      <c r="CBJ1" s="58"/>
      <c r="CBK1" s="58"/>
      <c r="CBL1" s="58"/>
      <c r="CBM1" s="58"/>
      <c r="CBN1" s="58"/>
      <c r="CBO1" s="58"/>
      <c r="CBP1" s="58"/>
      <c r="CBQ1" s="58"/>
      <c r="CBR1" s="58"/>
      <c r="CBS1" s="58"/>
      <c r="CBT1" s="58"/>
      <c r="CBU1" s="58"/>
      <c r="CBV1" s="58"/>
      <c r="CBW1" s="58"/>
      <c r="CBX1" s="58"/>
      <c r="CBY1" s="58"/>
      <c r="CBZ1" s="58"/>
      <c r="CCA1" s="58"/>
      <c r="CCB1" s="58"/>
      <c r="CCC1" s="58"/>
      <c r="CCD1" s="58"/>
      <c r="CCE1" s="58"/>
      <c r="CCF1" s="58"/>
      <c r="CCG1" s="58"/>
      <c r="CCH1" s="58"/>
      <c r="CCI1" s="58"/>
      <c r="CCJ1" s="58"/>
      <c r="CCK1" s="58"/>
      <c r="CCL1" s="58"/>
      <c r="CCM1" s="58"/>
      <c r="CCN1" s="58"/>
      <c r="CCO1" s="58"/>
      <c r="CCP1" s="58"/>
      <c r="CCQ1" s="58"/>
      <c r="CCR1" s="58"/>
      <c r="CCS1" s="58"/>
      <c r="CCT1" s="58"/>
      <c r="CCU1" s="58"/>
      <c r="CCV1" s="58"/>
      <c r="CCW1" s="58"/>
      <c r="CCX1" s="58"/>
      <c r="CCY1" s="58"/>
      <c r="CCZ1" s="58"/>
      <c r="CDA1" s="58"/>
      <c r="CDB1" s="58"/>
      <c r="CDC1" s="58"/>
      <c r="CDD1" s="58"/>
      <c r="CDE1" s="58"/>
      <c r="CDF1" s="58"/>
      <c r="CDG1" s="58"/>
      <c r="CDH1" s="58"/>
      <c r="CDI1" s="58"/>
      <c r="CDJ1" s="58"/>
      <c r="CDK1" s="58"/>
      <c r="CDL1" s="58"/>
      <c r="CDM1" s="58"/>
      <c r="CDN1" s="58"/>
      <c r="CDO1" s="58"/>
      <c r="CDP1" s="58"/>
      <c r="CDQ1" s="58"/>
      <c r="CDR1" s="58"/>
      <c r="CDS1" s="58"/>
      <c r="CDT1" s="58"/>
      <c r="CDU1" s="58"/>
      <c r="CDV1" s="58"/>
      <c r="CDW1" s="58"/>
      <c r="CDX1" s="58"/>
      <c r="CDY1" s="58"/>
      <c r="CDZ1" s="58"/>
      <c r="CEA1" s="58"/>
      <c r="CEB1" s="58"/>
      <c r="CEC1" s="58"/>
      <c r="CED1" s="58"/>
      <c r="CEE1" s="58"/>
      <c r="CEF1" s="58"/>
      <c r="CEG1" s="58"/>
      <c r="CEH1" s="58"/>
      <c r="CEI1" s="58"/>
      <c r="CEJ1" s="58"/>
      <c r="CEK1" s="58"/>
      <c r="CEL1" s="58"/>
      <c r="CEM1" s="58"/>
      <c r="CEN1" s="58"/>
      <c r="CEO1" s="58"/>
      <c r="CEP1" s="58"/>
      <c r="CEQ1" s="58"/>
      <c r="CER1" s="58"/>
      <c r="CES1" s="58"/>
      <c r="CET1" s="58"/>
      <c r="CEU1" s="58"/>
      <c r="CEV1" s="58"/>
      <c r="CEW1" s="58"/>
      <c r="CEX1" s="58"/>
      <c r="CEY1" s="58"/>
      <c r="CEZ1" s="58"/>
      <c r="CFA1" s="58"/>
      <c r="CFB1" s="58"/>
      <c r="CFC1" s="58"/>
      <c r="CFD1" s="58"/>
      <c r="CFE1" s="58"/>
      <c r="CFF1" s="58"/>
      <c r="CFG1" s="58"/>
      <c r="CFH1" s="58"/>
      <c r="CFI1" s="58"/>
      <c r="CFJ1" s="58"/>
      <c r="CFK1" s="58"/>
      <c r="CFL1" s="58"/>
      <c r="CFM1" s="58"/>
      <c r="CFN1" s="58"/>
      <c r="CFO1" s="58"/>
      <c r="CFP1" s="58"/>
      <c r="CFQ1" s="58"/>
      <c r="CFR1" s="58"/>
      <c r="CFS1" s="58"/>
      <c r="CFT1" s="58"/>
      <c r="CFU1" s="58"/>
      <c r="CFV1" s="58"/>
      <c r="CFW1" s="58"/>
      <c r="CFX1" s="58"/>
      <c r="CFY1" s="58"/>
      <c r="CFZ1" s="58"/>
      <c r="CGA1" s="58"/>
      <c r="CGB1" s="58"/>
      <c r="CGC1" s="58"/>
      <c r="CGD1" s="58"/>
      <c r="CGE1" s="58"/>
      <c r="CGF1" s="58"/>
      <c r="CGG1" s="58"/>
      <c r="CGH1" s="58"/>
      <c r="CGI1" s="58"/>
      <c r="CGJ1" s="58"/>
      <c r="CGK1" s="58"/>
      <c r="CGL1" s="58"/>
      <c r="CGM1" s="58"/>
      <c r="CGN1" s="58"/>
      <c r="CGO1" s="58"/>
      <c r="CGP1" s="58"/>
      <c r="CGQ1" s="58"/>
      <c r="CGR1" s="58"/>
      <c r="CGS1" s="58"/>
      <c r="CGT1" s="58"/>
      <c r="CGU1" s="58"/>
      <c r="CGV1" s="58"/>
      <c r="CGW1" s="58"/>
      <c r="CGX1" s="58"/>
      <c r="CGY1" s="58"/>
      <c r="CGZ1" s="58"/>
      <c r="CHA1" s="58"/>
      <c r="CHB1" s="58"/>
      <c r="CHC1" s="58"/>
      <c r="CHD1" s="58"/>
      <c r="CHE1" s="58"/>
      <c r="CHF1" s="58"/>
      <c r="CHG1" s="58"/>
      <c r="CHH1" s="58"/>
      <c r="CHI1" s="58"/>
      <c r="CHJ1" s="58"/>
      <c r="CHK1" s="58"/>
      <c r="CHL1" s="58"/>
      <c r="CHM1" s="58"/>
      <c r="CHN1" s="58"/>
      <c r="CHO1" s="58"/>
      <c r="CHP1" s="58"/>
      <c r="CHQ1" s="58"/>
      <c r="CHR1" s="58"/>
      <c r="CHS1" s="58"/>
      <c r="CHT1" s="58"/>
      <c r="CHU1" s="58"/>
      <c r="CHV1" s="58"/>
      <c r="CHW1" s="58"/>
      <c r="CHX1" s="58"/>
      <c r="CHY1" s="58"/>
      <c r="CHZ1" s="58"/>
      <c r="CIA1" s="58"/>
      <c r="CIB1" s="58"/>
      <c r="CIC1" s="58"/>
      <c r="CID1" s="58"/>
      <c r="CIE1" s="58"/>
      <c r="CIF1" s="58"/>
      <c r="CIG1" s="58"/>
      <c r="CIH1" s="58"/>
      <c r="CII1" s="58"/>
      <c r="CIJ1" s="58"/>
      <c r="CIK1" s="58"/>
      <c r="CIL1" s="58"/>
      <c r="CIM1" s="58"/>
      <c r="CIN1" s="58"/>
      <c r="CIO1" s="58"/>
      <c r="CIP1" s="58"/>
      <c r="CIQ1" s="58"/>
      <c r="CIR1" s="58"/>
      <c r="CIS1" s="58"/>
      <c r="CIT1" s="58"/>
      <c r="CIU1" s="58"/>
      <c r="CIV1" s="58"/>
      <c r="CIW1" s="58"/>
      <c r="CIX1" s="58"/>
      <c r="CIY1" s="58"/>
      <c r="CIZ1" s="58"/>
      <c r="CJA1" s="58"/>
      <c r="CJB1" s="58"/>
      <c r="CJC1" s="58"/>
      <c r="CJD1" s="58"/>
      <c r="CJE1" s="58"/>
      <c r="CJF1" s="58"/>
      <c r="CJG1" s="58"/>
      <c r="CJH1" s="58"/>
      <c r="CJI1" s="58"/>
      <c r="CJJ1" s="58"/>
      <c r="CJK1" s="58"/>
      <c r="CJL1" s="58"/>
      <c r="CJM1" s="58"/>
      <c r="CJN1" s="58"/>
      <c r="CJO1" s="58"/>
      <c r="CJP1" s="58"/>
      <c r="CJQ1" s="58"/>
      <c r="CJR1" s="58"/>
      <c r="CJS1" s="58"/>
      <c r="CJT1" s="58"/>
      <c r="CJU1" s="58"/>
      <c r="CJV1" s="58"/>
      <c r="CJW1" s="58"/>
      <c r="CJX1" s="58"/>
      <c r="CJY1" s="58"/>
      <c r="CJZ1" s="58"/>
      <c r="CKA1" s="58"/>
      <c r="CKB1" s="58"/>
      <c r="CKC1" s="58"/>
      <c r="CKD1" s="58"/>
      <c r="CKE1" s="58"/>
      <c r="CKF1" s="58"/>
      <c r="CKG1" s="58"/>
      <c r="CKH1" s="58"/>
      <c r="CKI1" s="58"/>
      <c r="CKJ1" s="58"/>
      <c r="CKK1" s="58"/>
      <c r="CKL1" s="58"/>
      <c r="CKM1" s="58"/>
      <c r="CKN1" s="58"/>
      <c r="CKO1" s="58"/>
      <c r="CKP1" s="58"/>
      <c r="CKQ1" s="58"/>
      <c r="CKR1" s="58"/>
      <c r="CKS1" s="58"/>
      <c r="CKT1" s="58"/>
      <c r="CKU1" s="58"/>
      <c r="CKV1" s="58"/>
      <c r="CKW1" s="58"/>
      <c r="CKX1" s="58"/>
      <c r="CKY1" s="58"/>
      <c r="CKZ1" s="58"/>
      <c r="CLA1" s="58"/>
      <c r="CLB1" s="58"/>
      <c r="CLC1" s="58"/>
      <c r="CLD1" s="58"/>
      <c r="CLE1" s="58"/>
      <c r="CLF1" s="58"/>
      <c r="CLG1" s="58"/>
      <c r="CLH1" s="58"/>
      <c r="CLI1" s="58"/>
      <c r="CLJ1" s="58"/>
      <c r="CLK1" s="58"/>
      <c r="CLL1" s="58"/>
      <c r="CLM1" s="58"/>
      <c r="CLN1" s="58"/>
      <c r="CLO1" s="58"/>
      <c r="CLP1" s="58"/>
      <c r="CLQ1" s="58"/>
      <c r="CLR1" s="58"/>
      <c r="CLS1" s="58"/>
      <c r="CLT1" s="58"/>
      <c r="CLU1" s="58"/>
      <c r="CLV1" s="58"/>
      <c r="CLW1" s="58"/>
      <c r="CLX1" s="58"/>
      <c r="CLY1" s="58"/>
      <c r="CLZ1" s="58"/>
      <c r="CMA1" s="58"/>
      <c r="CMB1" s="58"/>
      <c r="CMC1" s="58"/>
      <c r="CMD1" s="58"/>
      <c r="CME1" s="58"/>
      <c r="CMF1" s="58"/>
      <c r="CMG1" s="58"/>
      <c r="CMH1" s="58"/>
      <c r="CMI1" s="58"/>
      <c r="CMJ1" s="58"/>
      <c r="CMK1" s="58"/>
      <c r="CML1" s="58"/>
      <c r="CMM1" s="58"/>
      <c r="CMN1" s="58"/>
      <c r="CMO1" s="58"/>
      <c r="CMP1" s="58"/>
      <c r="CMQ1" s="58"/>
      <c r="CMR1" s="58"/>
      <c r="CMS1" s="58"/>
      <c r="CMT1" s="58"/>
      <c r="CMU1" s="58"/>
      <c r="CMV1" s="58"/>
      <c r="CMW1" s="58"/>
      <c r="CMX1" s="58"/>
      <c r="CMY1" s="58"/>
      <c r="CMZ1" s="58"/>
      <c r="CNA1" s="58"/>
      <c r="CNB1" s="58"/>
      <c r="CNC1" s="58"/>
      <c r="CND1" s="58"/>
      <c r="CNE1" s="58"/>
      <c r="CNF1" s="58"/>
      <c r="CNG1" s="58"/>
      <c r="CNH1" s="58"/>
      <c r="CNI1" s="58"/>
      <c r="CNJ1" s="58"/>
      <c r="CNK1" s="58"/>
      <c r="CNL1" s="58"/>
      <c r="CNM1" s="58"/>
      <c r="CNN1" s="58"/>
      <c r="CNO1" s="58"/>
      <c r="CNP1" s="58"/>
      <c r="CNQ1" s="58"/>
      <c r="CNR1" s="58"/>
      <c r="CNS1" s="58"/>
      <c r="CNT1" s="58"/>
      <c r="CNU1" s="58"/>
      <c r="CNV1" s="58"/>
      <c r="CNW1" s="58"/>
      <c r="CNX1" s="58"/>
      <c r="CNY1" s="58"/>
      <c r="CNZ1" s="58"/>
      <c r="COA1" s="58"/>
      <c r="COB1" s="58"/>
      <c r="COC1" s="58"/>
      <c r="COD1" s="58"/>
      <c r="COE1" s="58"/>
      <c r="COF1" s="58"/>
      <c r="COG1" s="58"/>
      <c r="COH1" s="58"/>
      <c r="COI1" s="58"/>
      <c r="COJ1" s="58"/>
      <c r="COK1" s="58"/>
      <c r="COL1" s="58"/>
      <c r="COM1" s="58"/>
      <c r="CON1" s="58"/>
      <c r="COO1" s="58"/>
      <c r="COP1" s="58"/>
      <c r="COQ1" s="58"/>
      <c r="COR1" s="58"/>
      <c r="COS1" s="58"/>
      <c r="COT1" s="58"/>
      <c r="COU1" s="58"/>
      <c r="COV1" s="58"/>
      <c r="COW1" s="58"/>
      <c r="COX1" s="58"/>
      <c r="COY1" s="58"/>
      <c r="COZ1" s="58"/>
      <c r="CPA1" s="58"/>
      <c r="CPB1" s="58"/>
      <c r="CPC1" s="58"/>
      <c r="CPD1" s="58"/>
      <c r="CPE1" s="58"/>
      <c r="CPF1" s="58"/>
      <c r="CPG1" s="58"/>
      <c r="CPH1" s="58"/>
      <c r="CPI1" s="58"/>
      <c r="CPJ1" s="58"/>
      <c r="CPK1" s="58"/>
      <c r="CPL1" s="58"/>
      <c r="CPM1" s="58"/>
      <c r="CPN1" s="58"/>
      <c r="CPO1" s="58"/>
      <c r="CPP1" s="58"/>
      <c r="CPQ1" s="58"/>
      <c r="CPR1" s="58"/>
      <c r="CPS1" s="58"/>
      <c r="CPT1" s="58"/>
      <c r="CPU1" s="58"/>
      <c r="CPV1" s="58"/>
      <c r="CPW1" s="58"/>
      <c r="CPX1" s="58"/>
      <c r="CPY1" s="58"/>
      <c r="CPZ1" s="58"/>
      <c r="CQA1" s="58"/>
      <c r="CQB1" s="58"/>
      <c r="CQC1" s="58"/>
      <c r="CQD1" s="58"/>
      <c r="CQE1" s="58"/>
      <c r="CQF1" s="58"/>
      <c r="CQG1" s="58"/>
      <c r="CQH1" s="58"/>
      <c r="CQI1" s="58"/>
      <c r="CQJ1" s="58"/>
      <c r="CQK1" s="58"/>
      <c r="CQL1" s="58"/>
      <c r="CQM1" s="58"/>
      <c r="CQN1" s="58"/>
      <c r="CQO1" s="58"/>
      <c r="CQP1" s="58"/>
      <c r="CQQ1" s="58"/>
      <c r="CQR1" s="58"/>
      <c r="CQS1" s="58"/>
      <c r="CQT1" s="58"/>
      <c r="CQU1" s="58"/>
      <c r="CQV1" s="58"/>
      <c r="CQW1" s="58"/>
      <c r="CQX1" s="58"/>
      <c r="CQY1" s="58"/>
      <c r="CQZ1" s="58"/>
      <c r="CRA1" s="58"/>
      <c r="CRB1" s="58"/>
      <c r="CRC1" s="58"/>
      <c r="CRD1" s="58"/>
      <c r="CRE1" s="58"/>
      <c r="CRF1" s="58"/>
      <c r="CRG1" s="58"/>
      <c r="CRH1" s="58"/>
      <c r="CRI1" s="58"/>
      <c r="CRJ1" s="58"/>
      <c r="CRK1" s="58"/>
      <c r="CRL1" s="58"/>
      <c r="CRM1" s="58"/>
      <c r="CRN1" s="58"/>
      <c r="CRO1" s="58"/>
      <c r="CRP1" s="58"/>
      <c r="CRQ1" s="58"/>
      <c r="CRR1" s="58"/>
      <c r="CRS1" s="58"/>
      <c r="CRT1" s="58"/>
      <c r="CRU1" s="58"/>
      <c r="CRV1" s="58"/>
      <c r="CRW1" s="58"/>
      <c r="CRX1" s="58"/>
      <c r="CRY1" s="58"/>
      <c r="CRZ1" s="58"/>
      <c r="CSA1" s="58"/>
      <c r="CSB1" s="58"/>
      <c r="CSC1" s="58"/>
      <c r="CSD1" s="58"/>
      <c r="CSE1" s="58"/>
      <c r="CSF1" s="58"/>
      <c r="CSG1" s="58"/>
      <c r="CSH1" s="58"/>
      <c r="CSI1" s="58"/>
      <c r="CSJ1" s="58"/>
      <c r="CSK1" s="58"/>
      <c r="CSL1" s="58"/>
      <c r="CSM1" s="58"/>
      <c r="CSN1" s="58"/>
      <c r="CSO1" s="58"/>
      <c r="CSP1" s="58"/>
      <c r="CSQ1" s="58"/>
      <c r="CSR1" s="58"/>
      <c r="CSS1" s="58"/>
      <c r="CST1" s="58"/>
      <c r="CSU1" s="58"/>
      <c r="CSV1" s="58"/>
      <c r="CSW1" s="58"/>
      <c r="CSX1" s="58"/>
      <c r="CSY1" s="58"/>
      <c r="CSZ1" s="58"/>
      <c r="CTA1" s="58"/>
      <c r="CTB1" s="58"/>
      <c r="CTC1" s="58"/>
      <c r="CTD1" s="58"/>
      <c r="CTE1" s="58"/>
      <c r="CTF1" s="58"/>
      <c r="CTG1" s="58"/>
      <c r="CTH1" s="58"/>
      <c r="CTI1" s="58"/>
      <c r="CTJ1" s="58"/>
      <c r="CTK1" s="58"/>
      <c r="CTL1" s="58"/>
      <c r="CTM1" s="58"/>
      <c r="CTN1" s="58"/>
      <c r="CTO1" s="58"/>
      <c r="CTP1" s="58"/>
      <c r="CTQ1" s="58"/>
      <c r="CTR1" s="58"/>
      <c r="CTS1" s="58"/>
      <c r="CTT1" s="58"/>
      <c r="CTU1" s="58"/>
      <c r="CTV1" s="58"/>
      <c r="CTW1" s="58"/>
      <c r="CTX1" s="58"/>
      <c r="CTY1" s="58"/>
      <c r="CTZ1" s="58"/>
      <c r="CUA1" s="58"/>
      <c r="CUB1" s="58"/>
      <c r="CUC1" s="58"/>
      <c r="CUD1" s="58"/>
      <c r="CUE1" s="58"/>
      <c r="CUF1" s="58"/>
      <c r="CUG1" s="58"/>
      <c r="CUH1" s="58"/>
      <c r="CUI1" s="58"/>
      <c r="CUJ1" s="58"/>
      <c r="CUK1" s="58"/>
      <c r="CUL1" s="58"/>
      <c r="CUM1" s="58"/>
      <c r="CUN1" s="58"/>
      <c r="CUO1" s="58"/>
      <c r="CUP1" s="58"/>
      <c r="CUQ1" s="58"/>
      <c r="CUR1" s="58"/>
      <c r="CUS1" s="58"/>
      <c r="CUT1" s="58"/>
      <c r="CUU1" s="58"/>
      <c r="CUV1" s="58"/>
      <c r="CUW1" s="58"/>
      <c r="CUX1" s="58"/>
      <c r="CUY1" s="58"/>
      <c r="CUZ1" s="58"/>
      <c r="CVA1" s="58"/>
      <c r="CVB1" s="58"/>
      <c r="CVC1" s="58"/>
      <c r="CVD1" s="58"/>
      <c r="CVE1" s="58"/>
      <c r="CVF1" s="58"/>
      <c r="CVG1" s="58"/>
      <c r="CVH1" s="58"/>
      <c r="CVI1" s="58"/>
      <c r="CVJ1" s="58"/>
      <c r="CVK1" s="58"/>
      <c r="CVL1" s="58"/>
      <c r="CVM1" s="58"/>
      <c r="CVN1" s="58"/>
      <c r="CVO1" s="58"/>
      <c r="CVP1" s="58"/>
      <c r="CVQ1" s="58"/>
      <c r="CVR1" s="58"/>
      <c r="CVS1" s="58"/>
      <c r="CVT1" s="58"/>
      <c r="CVU1" s="58"/>
      <c r="CVV1" s="58"/>
      <c r="CVW1" s="58"/>
      <c r="CVX1" s="58"/>
      <c r="CVY1" s="58"/>
      <c r="CVZ1" s="58"/>
      <c r="CWA1" s="58"/>
      <c r="CWB1" s="58"/>
      <c r="CWC1" s="58"/>
      <c r="CWD1" s="58"/>
      <c r="CWE1" s="58"/>
      <c r="CWF1" s="58"/>
      <c r="CWG1" s="58"/>
      <c r="CWH1" s="58"/>
      <c r="CWI1" s="58"/>
      <c r="CWJ1" s="58"/>
      <c r="CWK1" s="58"/>
      <c r="CWL1" s="58"/>
      <c r="CWM1" s="58"/>
      <c r="CWN1" s="58"/>
      <c r="CWO1" s="58"/>
      <c r="CWP1" s="58"/>
      <c r="CWQ1" s="58"/>
      <c r="CWR1" s="58"/>
      <c r="CWS1" s="58"/>
      <c r="CWT1" s="58"/>
      <c r="CWU1" s="58"/>
      <c r="CWV1" s="58"/>
      <c r="CWW1" s="58"/>
      <c r="CWX1" s="58"/>
      <c r="CWY1" s="58"/>
      <c r="CWZ1" s="58"/>
      <c r="CXA1" s="58"/>
      <c r="CXB1" s="58"/>
      <c r="CXC1" s="58"/>
      <c r="CXD1" s="58"/>
      <c r="CXE1" s="58"/>
      <c r="CXF1" s="58"/>
      <c r="CXG1" s="58"/>
      <c r="CXH1" s="58"/>
      <c r="CXI1" s="58"/>
      <c r="CXJ1" s="58"/>
      <c r="CXK1" s="58"/>
      <c r="CXL1" s="58"/>
      <c r="CXM1" s="58"/>
      <c r="CXN1" s="58"/>
      <c r="CXO1" s="58"/>
      <c r="CXP1" s="58"/>
      <c r="CXQ1" s="58"/>
      <c r="CXR1" s="58"/>
      <c r="CXS1" s="58"/>
      <c r="CXT1" s="58"/>
      <c r="CXU1" s="58"/>
      <c r="CXV1" s="58"/>
      <c r="CXW1" s="58"/>
      <c r="CXX1" s="58"/>
      <c r="CXY1" s="58"/>
      <c r="CXZ1" s="58"/>
      <c r="CYA1" s="58"/>
      <c r="CYB1" s="58"/>
      <c r="CYC1" s="58"/>
      <c r="CYD1" s="58"/>
      <c r="CYE1" s="58"/>
      <c r="CYF1" s="58"/>
      <c r="CYG1" s="58"/>
      <c r="CYH1" s="58"/>
      <c r="CYI1" s="58"/>
      <c r="CYJ1" s="58"/>
      <c r="CYK1" s="58"/>
      <c r="CYL1" s="58"/>
      <c r="CYM1" s="58"/>
      <c r="CYN1" s="58"/>
      <c r="CYO1" s="58"/>
      <c r="CYP1" s="58"/>
      <c r="CYQ1" s="58"/>
      <c r="CYR1" s="58"/>
      <c r="CYS1" s="58"/>
      <c r="CYT1" s="58"/>
      <c r="CYU1" s="58"/>
      <c r="CYV1" s="58"/>
      <c r="CYW1" s="58"/>
      <c r="CYX1" s="58"/>
      <c r="CYY1" s="58"/>
      <c r="CYZ1" s="58"/>
      <c r="CZA1" s="58"/>
      <c r="CZB1" s="58"/>
      <c r="CZC1" s="58"/>
      <c r="CZD1" s="58"/>
      <c r="CZE1" s="58"/>
      <c r="CZF1" s="58"/>
      <c r="CZG1" s="58"/>
      <c r="CZH1" s="58"/>
      <c r="CZI1" s="58"/>
      <c r="CZJ1" s="58"/>
      <c r="CZK1" s="58"/>
      <c r="CZL1" s="58"/>
      <c r="CZM1" s="58"/>
      <c r="CZN1" s="58"/>
      <c r="CZO1" s="58"/>
      <c r="CZP1" s="58"/>
      <c r="CZQ1" s="58"/>
      <c r="CZR1" s="58"/>
      <c r="CZS1" s="58"/>
      <c r="CZT1" s="58"/>
      <c r="CZU1" s="58"/>
      <c r="CZV1" s="58"/>
      <c r="CZW1" s="58"/>
      <c r="CZX1" s="58"/>
      <c r="CZY1" s="58"/>
      <c r="CZZ1" s="58"/>
      <c r="DAA1" s="58"/>
      <c r="DAB1" s="58"/>
      <c r="DAC1" s="58"/>
      <c r="DAD1" s="58"/>
      <c r="DAE1" s="58"/>
      <c r="DAF1" s="58"/>
      <c r="DAG1" s="58"/>
      <c r="DAH1" s="58"/>
      <c r="DAI1" s="58"/>
      <c r="DAJ1" s="58"/>
      <c r="DAK1" s="58"/>
      <c r="DAL1" s="58"/>
      <c r="DAM1" s="58"/>
      <c r="DAN1" s="58"/>
      <c r="DAO1" s="58"/>
      <c r="DAP1" s="58"/>
      <c r="DAQ1" s="58"/>
      <c r="DAR1" s="58"/>
      <c r="DAS1" s="58"/>
      <c r="DAT1" s="58"/>
      <c r="DAU1" s="58"/>
      <c r="DAV1" s="58"/>
      <c r="DAW1" s="58"/>
      <c r="DAX1" s="58"/>
      <c r="DAY1" s="58"/>
      <c r="DAZ1" s="58"/>
      <c r="DBA1" s="58"/>
      <c r="DBB1" s="58"/>
      <c r="DBC1" s="58"/>
      <c r="DBD1" s="58"/>
      <c r="DBE1" s="58"/>
      <c r="DBF1" s="58"/>
      <c r="DBG1" s="58"/>
      <c r="DBH1" s="58"/>
      <c r="DBI1" s="58"/>
      <c r="DBJ1" s="58"/>
      <c r="DBK1" s="58"/>
      <c r="DBL1" s="58"/>
      <c r="DBM1" s="58"/>
      <c r="DBN1" s="58"/>
      <c r="DBO1" s="58"/>
      <c r="DBP1" s="58"/>
      <c r="DBQ1" s="58"/>
      <c r="DBR1" s="58"/>
      <c r="DBS1" s="58"/>
      <c r="DBT1" s="58"/>
      <c r="DBU1" s="58"/>
      <c r="DBV1" s="58"/>
      <c r="DBW1" s="58"/>
      <c r="DBX1" s="58"/>
      <c r="DBY1" s="58"/>
      <c r="DBZ1" s="58"/>
      <c r="DCA1" s="58"/>
      <c r="DCB1" s="58"/>
      <c r="DCC1" s="58"/>
      <c r="DCD1" s="58"/>
      <c r="DCE1" s="58"/>
      <c r="DCF1" s="58"/>
      <c r="DCG1" s="58"/>
      <c r="DCH1" s="58"/>
      <c r="DCI1" s="58"/>
      <c r="DCJ1" s="58"/>
      <c r="DCK1" s="58"/>
      <c r="DCL1" s="58"/>
      <c r="DCM1" s="58"/>
      <c r="DCN1" s="58"/>
      <c r="DCO1" s="58"/>
      <c r="DCP1" s="58"/>
      <c r="DCQ1" s="58"/>
      <c r="DCR1" s="58"/>
      <c r="DCS1" s="58"/>
      <c r="DCT1" s="58"/>
      <c r="DCU1" s="58"/>
      <c r="DCV1" s="58"/>
      <c r="DCW1" s="58"/>
      <c r="DCX1" s="58"/>
      <c r="DCY1" s="58"/>
      <c r="DCZ1" s="58"/>
      <c r="DDA1" s="58"/>
      <c r="DDB1" s="58"/>
      <c r="DDC1" s="58"/>
      <c r="DDD1" s="58"/>
      <c r="DDE1" s="58"/>
      <c r="DDF1" s="58"/>
      <c r="DDG1" s="58"/>
      <c r="DDH1" s="58"/>
      <c r="DDI1" s="58"/>
      <c r="DDJ1" s="58"/>
      <c r="DDK1" s="58"/>
      <c r="DDL1" s="58"/>
      <c r="DDM1" s="58"/>
      <c r="DDN1" s="58"/>
      <c r="DDO1" s="58"/>
      <c r="DDP1" s="58"/>
      <c r="DDQ1" s="58"/>
      <c r="DDR1" s="58"/>
      <c r="DDS1" s="58"/>
      <c r="DDT1" s="58"/>
      <c r="DDU1" s="58"/>
      <c r="DDV1" s="58"/>
      <c r="DDW1" s="58"/>
      <c r="DDX1" s="58"/>
      <c r="DDY1" s="58"/>
      <c r="DDZ1" s="58"/>
      <c r="DEA1" s="58"/>
      <c r="DEB1" s="58"/>
      <c r="DEC1" s="58"/>
      <c r="DED1" s="58"/>
      <c r="DEE1" s="58"/>
      <c r="DEF1" s="58"/>
      <c r="DEG1" s="58"/>
      <c r="DEH1" s="58"/>
      <c r="DEI1" s="58"/>
      <c r="DEJ1" s="58"/>
      <c r="DEK1" s="58"/>
      <c r="DEL1" s="58"/>
      <c r="DEM1" s="58"/>
      <c r="DEN1" s="58"/>
      <c r="DEO1" s="58"/>
      <c r="DEP1" s="58"/>
      <c r="DEQ1" s="58"/>
      <c r="DER1" s="58"/>
      <c r="DES1" s="58"/>
      <c r="DET1" s="58"/>
      <c r="DEU1" s="58"/>
      <c r="DEV1" s="58"/>
      <c r="DEW1" s="58"/>
      <c r="DEX1" s="58"/>
      <c r="DEY1" s="58"/>
      <c r="DEZ1" s="58"/>
      <c r="DFA1" s="58"/>
      <c r="DFB1" s="58"/>
      <c r="DFC1" s="58"/>
      <c r="DFD1" s="58"/>
      <c r="DFE1" s="58"/>
      <c r="DFF1" s="58"/>
      <c r="DFG1" s="58"/>
      <c r="DFH1" s="58"/>
      <c r="DFI1" s="58"/>
      <c r="DFJ1" s="58"/>
      <c r="DFK1" s="58"/>
      <c r="DFL1" s="58"/>
      <c r="DFM1" s="58"/>
      <c r="DFN1" s="58"/>
      <c r="DFO1" s="58"/>
      <c r="DFP1" s="58"/>
      <c r="DFQ1" s="58"/>
      <c r="DFR1" s="58"/>
      <c r="DFS1" s="58"/>
      <c r="DFT1" s="58"/>
      <c r="DFU1" s="58"/>
      <c r="DFV1" s="58"/>
      <c r="DFW1" s="58"/>
      <c r="DFX1" s="58"/>
      <c r="DFY1" s="58"/>
      <c r="DFZ1" s="58"/>
      <c r="DGA1" s="58"/>
      <c r="DGB1" s="58"/>
      <c r="DGC1" s="58"/>
      <c r="DGD1" s="58"/>
      <c r="DGE1" s="58"/>
      <c r="DGF1" s="58"/>
      <c r="DGG1" s="58"/>
      <c r="DGH1" s="58"/>
      <c r="DGI1" s="58"/>
      <c r="DGJ1" s="58"/>
      <c r="DGK1" s="58"/>
      <c r="DGL1" s="58"/>
      <c r="DGM1" s="58"/>
      <c r="DGN1" s="58"/>
      <c r="DGO1" s="58"/>
      <c r="DGP1" s="58"/>
      <c r="DGQ1" s="58"/>
      <c r="DGR1" s="58"/>
      <c r="DGS1" s="58"/>
      <c r="DGT1" s="58"/>
      <c r="DGU1" s="58"/>
      <c r="DGV1" s="58"/>
      <c r="DGW1" s="58"/>
      <c r="DGX1" s="58"/>
      <c r="DGY1" s="58"/>
      <c r="DGZ1" s="58"/>
      <c r="DHA1" s="58"/>
      <c r="DHB1" s="58"/>
      <c r="DHC1" s="58"/>
      <c r="DHD1" s="58"/>
      <c r="DHE1" s="58"/>
      <c r="DHF1" s="58"/>
      <c r="DHG1" s="58"/>
      <c r="DHH1" s="58"/>
      <c r="DHI1" s="58"/>
      <c r="DHJ1" s="58"/>
      <c r="DHK1" s="58"/>
      <c r="DHL1" s="58"/>
      <c r="DHM1" s="58"/>
      <c r="DHN1" s="58"/>
      <c r="DHO1" s="58"/>
      <c r="DHP1" s="58"/>
      <c r="DHQ1" s="58"/>
      <c r="DHR1" s="58"/>
      <c r="DHS1" s="58"/>
      <c r="DHT1" s="58"/>
      <c r="DHU1" s="58"/>
      <c r="DHV1" s="58"/>
      <c r="DHW1" s="58"/>
      <c r="DHX1" s="58"/>
      <c r="DHY1" s="58"/>
      <c r="DHZ1" s="58"/>
      <c r="DIA1" s="58"/>
      <c r="DIB1" s="58"/>
      <c r="DIC1" s="58"/>
      <c r="DID1" s="58"/>
      <c r="DIE1" s="58"/>
      <c r="DIF1" s="58"/>
      <c r="DIG1" s="58"/>
      <c r="DIH1" s="58"/>
      <c r="DII1" s="58"/>
      <c r="DIJ1" s="58"/>
      <c r="DIK1" s="58"/>
      <c r="DIL1" s="58"/>
      <c r="DIM1" s="58"/>
      <c r="DIN1" s="58"/>
      <c r="DIO1" s="58"/>
      <c r="DIP1" s="58"/>
      <c r="DIQ1" s="58"/>
      <c r="DIR1" s="58"/>
      <c r="DIS1" s="58"/>
      <c r="DIT1" s="58"/>
      <c r="DIU1" s="58"/>
      <c r="DIV1" s="58"/>
      <c r="DIW1" s="58"/>
      <c r="DIX1" s="58"/>
      <c r="DIY1" s="58"/>
      <c r="DIZ1" s="58"/>
      <c r="DJA1" s="58"/>
      <c r="DJB1" s="58"/>
      <c r="DJC1" s="58"/>
      <c r="DJD1" s="58"/>
      <c r="DJE1" s="58"/>
      <c r="DJF1" s="58"/>
      <c r="DJG1" s="58"/>
      <c r="DJH1" s="58"/>
      <c r="DJI1" s="58"/>
      <c r="DJJ1" s="58"/>
      <c r="DJK1" s="58"/>
      <c r="DJL1" s="58"/>
      <c r="DJM1" s="58"/>
      <c r="DJN1" s="58"/>
      <c r="DJO1" s="58"/>
      <c r="DJP1" s="58"/>
      <c r="DJQ1" s="58"/>
      <c r="DJR1" s="58"/>
      <c r="DJS1" s="58"/>
      <c r="DJT1" s="58"/>
      <c r="DJU1" s="58"/>
      <c r="DJV1" s="58"/>
      <c r="DJW1" s="58"/>
      <c r="DJX1" s="58"/>
      <c r="DJY1" s="58"/>
      <c r="DJZ1" s="58"/>
      <c r="DKA1" s="58"/>
      <c r="DKB1" s="58"/>
      <c r="DKC1" s="58"/>
      <c r="DKD1" s="58"/>
      <c r="DKE1" s="58"/>
      <c r="DKF1" s="58"/>
      <c r="DKG1" s="58"/>
      <c r="DKH1" s="58"/>
      <c r="DKI1" s="58"/>
      <c r="DKJ1" s="58"/>
      <c r="DKK1" s="58"/>
      <c r="DKL1" s="58"/>
      <c r="DKM1" s="58"/>
      <c r="DKN1" s="58"/>
      <c r="DKO1" s="58"/>
      <c r="DKP1" s="58"/>
      <c r="DKQ1" s="58"/>
      <c r="DKR1" s="58"/>
      <c r="DKS1" s="58"/>
      <c r="DKT1" s="58"/>
      <c r="DKU1" s="58"/>
      <c r="DKV1" s="58"/>
      <c r="DKW1" s="58"/>
      <c r="DKX1" s="58"/>
      <c r="DKY1" s="58"/>
      <c r="DKZ1" s="58"/>
      <c r="DLA1" s="58"/>
      <c r="DLB1" s="58"/>
      <c r="DLC1" s="58"/>
      <c r="DLD1" s="58"/>
      <c r="DLE1" s="58"/>
      <c r="DLF1" s="58"/>
      <c r="DLG1" s="58"/>
      <c r="DLH1" s="58"/>
      <c r="DLI1" s="58"/>
      <c r="DLJ1" s="58"/>
      <c r="DLK1" s="58"/>
      <c r="DLL1" s="58"/>
      <c r="DLM1" s="58"/>
      <c r="DLN1" s="58"/>
      <c r="DLO1" s="58"/>
      <c r="DLP1" s="58"/>
      <c r="DLQ1" s="58"/>
      <c r="DLR1" s="58"/>
      <c r="DLS1" s="58"/>
      <c r="DLT1" s="58"/>
      <c r="DLU1" s="58"/>
      <c r="DLV1" s="58"/>
      <c r="DLW1" s="58"/>
      <c r="DLX1" s="58"/>
      <c r="DLY1" s="58"/>
      <c r="DLZ1" s="58"/>
      <c r="DMA1" s="58"/>
      <c r="DMB1" s="58"/>
      <c r="DMC1" s="58"/>
      <c r="DMD1" s="58"/>
      <c r="DME1" s="58"/>
      <c r="DMF1" s="58"/>
      <c r="DMG1" s="58"/>
      <c r="DMH1" s="58"/>
      <c r="DMI1" s="58"/>
      <c r="DMJ1" s="58"/>
      <c r="DMK1" s="58"/>
      <c r="DML1" s="58"/>
      <c r="DMM1" s="58"/>
      <c r="DMN1" s="58"/>
      <c r="DMO1" s="58"/>
      <c r="DMP1" s="58"/>
      <c r="DMQ1" s="58"/>
      <c r="DMR1" s="58"/>
      <c r="DMS1" s="58"/>
      <c r="DMT1" s="58"/>
      <c r="DMU1" s="58"/>
      <c r="DMV1" s="58"/>
      <c r="DMW1" s="58"/>
      <c r="DMX1" s="58"/>
      <c r="DMY1" s="58"/>
      <c r="DMZ1" s="58"/>
      <c r="DNA1" s="58"/>
      <c r="DNB1" s="58"/>
      <c r="DNC1" s="58"/>
      <c r="DND1" s="58"/>
      <c r="DNE1" s="58"/>
      <c r="DNF1" s="58"/>
      <c r="DNG1" s="58"/>
      <c r="DNH1" s="58"/>
      <c r="DNI1" s="58"/>
      <c r="DNJ1" s="58"/>
      <c r="DNK1" s="58"/>
      <c r="DNL1" s="58"/>
      <c r="DNM1" s="58"/>
      <c r="DNN1" s="58"/>
      <c r="DNO1" s="58"/>
      <c r="DNP1" s="58"/>
      <c r="DNQ1" s="58"/>
      <c r="DNR1" s="58"/>
      <c r="DNS1" s="58"/>
      <c r="DNT1" s="58"/>
      <c r="DNU1" s="58"/>
      <c r="DNV1" s="58"/>
      <c r="DNW1" s="58"/>
      <c r="DNX1" s="58"/>
      <c r="DNY1" s="58"/>
      <c r="DNZ1" s="58"/>
      <c r="DOA1" s="58"/>
      <c r="DOB1" s="58"/>
      <c r="DOC1" s="58"/>
      <c r="DOD1" s="58"/>
      <c r="DOE1" s="58"/>
      <c r="DOF1" s="58"/>
      <c r="DOG1" s="58"/>
      <c r="DOH1" s="58"/>
      <c r="DOI1" s="58"/>
      <c r="DOJ1" s="58"/>
      <c r="DOK1" s="58"/>
      <c r="DOL1" s="58"/>
      <c r="DOM1" s="58"/>
      <c r="DON1" s="58"/>
      <c r="DOO1" s="58"/>
      <c r="DOP1" s="58"/>
      <c r="DOQ1" s="58"/>
      <c r="DOR1" s="58"/>
      <c r="DOS1" s="58"/>
      <c r="DOT1" s="58"/>
      <c r="DOU1" s="58"/>
      <c r="DOV1" s="58"/>
      <c r="DOW1" s="58"/>
      <c r="DOX1" s="58"/>
      <c r="DOY1" s="58"/>
      <c r="DOZ1" s="58"/>
      <c r="DPA1" s="58"/>
      <c r="DPB1" s="58"/>
      <c r="DPC1" s="58"/>
      <c r="DPD1" s="58"/>
      <c r="DPE1" s="58"/>
      <c r="DPF1" s="58"/>
      <c r="DPG1" s="58"/>
      <c r="DPH1" s="58"/>
      <c r="DPI1" s="58"/>
      <c r="DPJ1" s="58"/>
      <c r="DPK1" s="58"/>
      <c r="DPL1" s="58"/>
      <c r="DPM1" s="58"/>
      <c r="DPN1" s="58"/>
      <c r="DPO1" s="58"/>
      <c r="DPP1" s="58"/>
      <c r="DPQ1" s="58"/>
      <c r="DPR1" s="58"/>
      <c r="DPS1" s="58"/>
      <c r="DPT1" s="58"/>
      <c r="DPU1" s="58"/>
      <c r="DPV1" s="58"/>
      <c r="DPW1" s="58"/>
      <c r="DPX1" s="58"/>
      <c r="DPY1" s="58"/>
      <c r="DPZ1" s="58"/>
      <c r="DQA1" s="58"/>
      <c r="DQB1" s="58"/>
      <c r="DQC1" s="58"/>
      <c r="DQD1" s="58"/>
      <c r="DQE1" s="58"/>
      <c r="DQF1" s="58"/>
      <c r="DQG1" s="58"/>
      <c r="DQH1" s="58"/>
      <c r="DQI1" s="58"/>
      <c r="DQJ1" s="58"/>
      <c r="DQK1" s="58"/>
      <c r="DQL1" s="58"/>
      <c r="DQM1" s="58"/>
      <c r="DQN1" s="58"/>
      <c r="DQO1" s="58"/>
      <c r="DQP1" s="58"/>
      <c r="DQQ1" s="58"/>
      <c r="DQR1" s="58"/>
      <c r="DQS1" s="58"/>
      <c r="DQT1" s="58"/>
      <c r="DQU1" s="58"/>
      <c r="DQV1" s="58"/>
      <c r="DQW1" s="58"/>
      <c r="DQX1" s="58"/>
      <c r="DQY1" s="58"/>
      <c r="DQZ1" s="58"/>
      <c r="DRA1" s="58"/>
      <c r="DRB1" s="58"/>
      <c r="DRC1" s="58"/>
      <c r="DRD1" s="58"/>
      <c r="DRE1" s="58"/>
      <c r="DRF1" s="58"/>
      <c r="DRG1" s="58"/>
      <c r="DRH1" s="58"/>
      <c r="DRI1" s="58"/>
      <c r="DRJ1" s="58"/>
      <c r="DRK1" s="58"/>
      <c r="DRL1" s="58"/>
      <c r="DRM1" s="58"/>
      <c r="DRN1" s="58"/>
      <c r="DRO1" s="58"/>
      <c r="DRP1" s="58"/>
      <c r="DRQ1" s="58"/>
      <c r="DRR1" s="58"/>
      <c r="DRS1" s="58"/>
      <c r="DRT1" s="58"/>
      <c r="DRU1" s="58"/>
      <c r="DRV1" s="58"/>
      <c r="DRW1" s="58"/>
      <c r="DRX1" s="58"/>
      <c r="DRY1" s="58"/>
      <c r="DRZ1" s="58"/>
      <c r="DSA1" s="58"/>
      <c r="DSB1" s="58"/>
      <c r="DSC1" s="58"/>
      <c r="DSD1" s="58"/>
      <c r="DSE1" s="58"/>
      <c r="DSF1" s="58"/>
      <c r="DSG1" s="58"/>
      <c r="DSH1" s="58"/>
      <c r="DSI1" s="58"/>
      <c r="DSJ1" s="58"/>
      <c r="DSK1" s="58"/>
      <c r="DSL1" s="58"/>
      <c r="DSM1" s="58"/>
      <c r="DSN1" s="58"/>
      <c r="DSO1" s="58"/>
      <c r="DSP1" s="58"/>
      <c r="DSQ1" s="58"/>
      <c r="DSR1" s="58"/>
      <c r="DSS1" s="58"/>
      <c r="DST1" s="58"/>
      <c r="DSU1" s="58"/>
      <c r="DSV1" s="58"/>
      <c r="DSW1" s="58"/>
      <c r="DSX1" s="58"/>
      <c r="DSY1" s="58"/>
      <c r="DSZ1" s="58"/>
      <c r="DTA1" s="58"/>
      <c r="DTB1" s="58"/>
      <c r="DTC1" s="58"/>
      <c r="DTD1" s="58"/>
      <c r="DTE1" s="58"/>
      <c r="DTF1" s="58"/>
      <c r="DTG1" s="58"/>
      <c r="DTH1" s="58"/>
      <c r="DTI1" s="58"/>
      <c r="DTJ1" s="58"/>
      <c r="DTK1" s="58"/>
      <c r="DTL1" s="58"/>
      <c r="DTM1" s="58"/>
      <c r="DTN1" s="58"/>
      <c r="DTO1" s="58"/>
      <c r="DTP1" s="58"/>
      <c r="DTQ1" s="58"/>
      <c r="DTR1" s="58"/>
      <c r="DTS1" s="58"/>
      <c r="DTT1" s="58"/>
      <c r="DTU1" s="58"/>
      <c r="DTV1" s="58"/>
      <c r="DTW1" s="58"/>
      <c r="DTX1" s="58"/>
      <c r="DTY1" s="58"/>
      <c r="DTZ1" s="58"/>
      <c r="DUA1" s="58"/>
      <c r="DUB1" s="58"/>
      <c r="DUC1" s="58"/>
      <c r="DUD1" s="58"/>
      <c r="DUE1" s="58"/>
      <c r="DUF1" s="58"/>
      <c r="DUG1" s="58"/>
      <c r="DUH1" s="58"/>
      <c r="DUI1" s="58"/>
      <c r="DUJ1" s="58"/>
      <c r="DUK1" s="58"/>
      <c r="DUL1" s="58"/>
      <c r="DUM1" s="58"/>
      <c r="DUN1" s="58"/>
      <c r="DUO1" s="58"/>
      <c r="DUP1" s="58"/>
      <c r="DUQ1" s="58"/>
      <c r="DUR1" s="58"/>
      <c r="DUS1" s="58"/>
      <c r="DUT1" s="58"/>
      <c r="DUU1" s="58"/>
      <c r="DUV1" s="58"/>
      <c r="DUW1" s="58"/>
      <c r="DUX1" s="58"/>
      <c r="DUY1" s="58"/>
      <c r="DUZ1" s="58"/>
      <c r="DVA1" s="58"/>
      <c r="DVB1" s="58"/>
      <c r="DVC1" s="58"/>
      <c r="DVD1" s="58"/>
      <c r="DVE1" s="58"/>
      <c r="DVF1" s="58"/>
      <c r="DVG1" s="58"/>
      <c r="DVH1" s="58"/>
      <c r="DVI1" s="58"/>
      <c r="DVJ1" s="58"/>
      <c r="DVK1" s="58"/>
      <c r="DVL1" s="58"/>
      <c r="DVM1" s="58"/>
      <c r="DVN1" s="58"/>
      <c r="DVO1" s="58"/>
      <c r="DVP1" s="58"/>
      <c r="DVQ1" s="58"/>
      <c r="DVR1" s="58"/>
      <c r="DVS1" s="58"/>
      <c r="DVT1" s="58"/>
      <c r="DVU1" s="58"/>
      <c r="DVV1" s="58"/>
      <c r="DVW1" s="58"/>
      <c r="DVX1" s="58"/>
      <c r="DVY1" s="58"/>
      <c r="DVZ1" s="58"/>
      <c r="DWA1" s="58"/>
      <c r="DWB1" s="58"/>
      <c r="DWC1" s="58"/>
      <c r="DWD1" s="58"/>
      <c r="DWE1" s="58"/>
      <c r="DWF1" s="58"/>
      <c r="DWG1" s="58"/>
      <c r="DWH1" s="58"/>
      <c r="DWI1" s="58"/>
      <c r="DWJ1" s="58"/>
      <c r="DWK1" s="58"/>
      <c r="DWL1" s="58"/>
      <c r="DWM1" s="58"/>
      <c r="DWN1" s="58"/>
      <c r="DWO1" s="58"/>
      <c r="DWP1" s="58"/>
      <c r="DWQ1" s="58"/>
      <c r="DWR1" s="58"/>
      <c r="DWS1" s="58"/>
      <c r="DWT1" s="58"/>
      <c r="DWU1" s="58"/>
      <c r="DWV1" s="58"/>
      <c r="DWW1" s="58"/>
      <c r="DWX1" s="58"/>
      <c r="DWY1" s="58"/>
      <c r="DWZ1" s="58"/>
      <c r="DXA1" s="58"/>
      <c r="DXB1" s="58"/>
      <c r="DXC1" s="58"/>
      <c r="DXD1" s="58"/>
      <c r="DXE1" s="58"/>
      <c r="DXF1" s="58"/>
      <c r="DXG1" s="58"/>
      <c r="DXH1" s="58"/>
      <c r="DXI1" s="58"/>
      <c r="DXJ1" s="58"/>
      <c r="DXK1" s="58"/>
      <c r="DXL1" s="58"/>
      <c r="DXM1" s="58"/>
      <c r="DXN1" s="58"/>
      <c r="DXO1" s="58"/>
      <c r="DXP1" s="58"/>
      <c r="DXQ1" s="58"/>
      <c r="DXR1" s="58"/>
      <c r="DXS1" s="58"/>
      <c r="DXT1" s="58"/>
      <c r="DXU1" s="58"/>
      <c r="DXV1" s="58"/>
      <c r="DXW1" s="58"/>
      <c r="DXX1" s="58"/>
      <c r="DXY1" s="58"/>
      <c r="DXZ1" s="58"/>
      <c r="DYA1" s="58"/>
      <c r="DYB1" s="58"/>
      <c r="DYC1" s="58"/>
      <c r="DYD1" s="58"/>
      <c r="DYE1" s="58"/>
      <c r="DYF1" s="58"/>
      <c r="DYG1" s="58"/>
      <c r="DYH1" s="58"/>
      <c r="DYI1" s="58"/>
      <c r="DYJ1" s="58"/>
      <c r="DYK1" s="58"/>
      <c r="DYL1" s="58"/>
      <c r="DYM1" s="58"/>
      <c r="DYN1" s="58"/>
      <c r="DYO1" s="58"/>
      <c r="DYP1" s="58"/>
      <c r="DYQ1" s="58"/>
      <c r="DYR1" s="58"/>
      <c r="DYS1" s="58"/>
      <c r="DYT1" s="58"/>
      <c r="DYU1" s="58"/>
      <c r="DYV1" s="58"/>
      <c r="DYW1" s="58"/>
      <c r="DYX1" s="58"/>
      <c r="DYY1" s="58"/>
      <c r="DYZ1" s="58"/>
      <c r="DZA1" s="58"/>
      <c r="DZB1" s="58"/>
      <c r="DZC1" s="58"/>
      <c r="DZD1" s="58"/>
      <c r="DZE1" s="58"/>
      <c r="DZF1" s="58"/>
      <c r="DZG1" s="58"/>
      <c r="DZH1" s="58"/>
      <c r="DZI1" s="58"/>
      <c r="DZJ1" s="58"/>
      <c r="DZK1" s="58"/>
      <c r="DZL1" s="58"/>
      <c r="DZM1" s="58"/>
      <c r="DZN1" s="58"/>
      <c r="DZO1" s="58"/>
      <c r="DZP1" s="58"/>
      <c r="DZQ1" s="58"/>
      <c r="DZR1" s="58"/>
      <c r="DZS1" s="58"/>
      <c r="DZT1" s="58"/>
      <c r="DZU1" s="58"/>
      <c r="DZV1" s="58"/>
      <c r="DZW1" s="58"/>
      <c r="DZX1" s="58"/>
      <c r="DZY1" s="58"/>
      <c r="DZZ1" s="58"/>
      <c r="EAA1" s="58"/>
      <c r="EAB1" s="58"/>
      <c r="EAC1" s="58"/>
      <c r="EAD1" s="58"/>
      <c r="EAE1" s="58"/>
      <c r="EAF1" s="58"/>
      <c r="EAG1" s="58"/>
      <c r="EAH1" s="58"/>
      <c r="EAI1" s="58"/>
      <c r="EAJ1" s="58"/>
      <c r="EAK1" s="58"/>
      <c r="EAL1" s="58"/>
      <c r="EAM1" s="58"/>
      <c r="EAN1" s="58"/>
      <c r="EAO1" s="58"/>
      <c r="EAP1" s="58"/>
      <c r="EAQ1" s="58"/>
      <c r="EAR1" s="58"/>
      <c r="EAS1" s="58"/>
      <c r="EAT1" s="58"/>
      <c r="EAU1" s="58"/>
      <c r="EAV1" s="58"/>
      <c r="EAW1" s="58"/>
      <c r="EAX1" s="58"/>
      <c r="EAY1" s="58"/>
      <c r="EAZ1" s="58"/>
      <c r="EBA1" s="58"/>
      <c r="EBB1" s="58"/>
      <c r="EBC1" s="58"/>
      <c r="EBD1" s="58"/>
      <c r="EBE1" s="58"/>
      <c r="EBF1" s="58"/>
      <c r="EBG1" s="58"/>
      <c r="EBH1" s="58"/>
      <c r="EBI1" s="58"/>
      <c r="EBJ1" s="58"/>
      <c r="EBK1" s="58"/>
      <c r="EBL1" s="58"/>
      <c r="EBM1" s="58"/>
      <c r="EBN1" s="58"/>
      <c r="EBO1" s="58"/>
      <c r="EBP1" s="58"/>
      <c r="EBQ1" s="58"/>
      <c r="EBR1" s="58"/>
      <c r="EBS1" s="58"/>
      <c r="EBT1" s="58"/>
      <c r="EBU1" s="58"/>
      <c r="EBV1" s="58"/>
      <c r="EBW1" s="58"/>
      <c r="EBX1" s="58"/>
      <c r="EBY1" s="58"/>
      <c r="EBZ1" s="58"/>
      <c r="ECA1" s="58"/>
      <c r="ECB1" s="58"/>
      <c r="ECC1" s="58"/>
      <c r="ECD1" s="58"/>
      <c r="ECE1" s="58"/>
      <c r="ECF1" s="58"/>
      <c r="ECG1" s="58"/>
      <c r="ECH1" s="58"/>
      <c r="ECI1" s="58"/>
      <c r="ECJ1" s="58"/>
      <c r="ECK1" s="58"/>
      <c r="ECL1" s="58"/>
      <c r="ECM1" s="58"/>
      <c r="ECN1" s="58"/>
      <c r="ECO1" s="58"/>
      <c r="ECP1" s="58"/>
      <c r="ECQ1" s="58"/>
      <c r="ECR1" s="58"/>
      <c r="ECS1" s="58"/>
      <c r="ECT1" s="58"/>
      <c r="ECU1" s="58"/>
      <c r="ECV1" s="58"/>
      <c r="ECW1" s="58"/>
      <c r="ECX1" s="58"/>
      <c r="ECY1" s="58"/>
      <c r="ECZ1" s="58"/>
      <c r="EDA1" s="58"/>
      <c r="EDB1" s="58"/>
      <c r="EDC1" s="58"/>
      <c r="EDD1" s="58"/>
      <c r="EDE1" s="58"/>
      <c r="EDF1" s="58"/>
      <c r="EDG1" s="58"/>
      <c r="EDH1" s="58"/>
      <c r="EDI1" s="58"/>
      <c r="EDJ1" s="58"/>
      <c r="EDK1" s="58"/>
      <c r="EDL1" s="58"/>
      <c r="EDM1" s="58"/>
      <c r="EDN1" s="58"/>
      <c r="EDO1" s="58"/>
      <c r="EDP1" s="58"/>
      <c r="EDQ1" s="58"/>
      <c r="EDR1" s="58"/>
      <c r="EDS1" s="58"/>
      <c r="EDT1" s="58"/>
      <c r="EDU1" s="58"/>
      <c r="EDV1" s="58"/>
      <c r="EDW1" s="58"/>
      <c r="EDX1" s="58"/>
      <c r="EDY1" s="58"/>
      <c r="EDZ1" s="58"/>
      <c r="EEA1" s="58"/>
      <c r="EEB1" s="58"/>
      <c r="EEC1" s="58"/>
      <c r="EED1" s="58"/>
      <c r="EEE1" s="58"/>
      <c r="EEF1" s="58"/>
      <c r="EEG1" s="58"/>
      <c r="EEH1" s="58"/>
      <c r="EEI1" s="58"/>
      <c r="EEJ1" s="58"/>
      <c r="EEK1" s="58"/>
      <c r="EEL1" s="58"/>
      <c r="EEM1" s="58"/>
      <c r="EEN1" s="58"/>
      <c r="EEO1" s="58"/>
      <c r="EEP1" s="58"/>
      <c r="EEQ1" s="58"/>
      <c r="EER1" s="58"/>
      <c r="EES1" s="58"/>
      <c r="EET1" s="58"/>
      <c r="EEU1" s="58"/>
      <c r="EEV1" s="58"/>
      <c r="EEW1" s="58"/>
      <c r="EEX1" s="58"/>
      <c r="EEY1" s="58"/>
      <c r="EEZ1" s="58"/>
      <c r="EFA1" s="58"/>
      <c r="EFB1" s="58"/>
      <c r="EFC1" s="58"/>
      <c r="EFD1" s="58"/>
      <c r="EFE1" s="58"/>
      <c r="EFF1" s="58"/>
      <c r="EFG1" s="58"/>
      <c r="EFH1" s="58"/>
      <c r="EFI1" s="58"/>
      <c r="EFJ1" s="58"/>
      <c r="EFK1" s="58"/>
      <c r="EFL1" s="58"/>
      <c r="EFM1" s="58"/>
      <c r="EFN1" s="58"/>
      <c r="EFO1" s="58"/>
      <c r="EFP1" s="58"/>
      <c r="EFQ1" s="58"/>
      <c r="EFR1" s="58"/>
      <c r="EFS1" s="58"/>
      <c r="EFT1" s="58"/>
      <c r="EFU1" s="58"/>
      <c r="EFV1" s="58"/>
      <c r="EFW1" s="58"/>
      <c r="EFX1" s="58"/>
      <c r="EFY1" s="58"/>
      <c r="EFZ1" s="58"/>
      <c r="EGA1" s="58"/>
      <c r="EGB1" s="58"/>
      <c r="EGC1" s="58"/>
      <c r="EGD1" s="58"/>
      <c r="EGE1" s="58"/>
      <c r="EGF1" s="58"/>
      <c r="EGG1" s="58"/>
      <c r="EGH1" s="58"/>
      <c r="EGI1" s="58"/>
      <c r="EGJ1" s="58"/>
      <c r="EGK1" s="58"/>
      <c r="EGL1" s="58"/>
      <c r="EGM1" s="58"/>
      <c r="EGN1" s="58"/>
      <c r="EGO1" s="58"/>
      <c r="EGP1" s="58"/>
      <c r="EGQ1" s="58"/>
      <c r="EGR1" s="58"/>
      <c r="EGS1" s="58"/>
      <c r="EGT1" s="58"/>
      <c r="EGU1" s="58"/>
      <c r="EGV1" s="58"/>
      <c r="EGW1" s="58"/>
      <c r="EGX1" s="58"/>
      <c r="EGY1" s="58"/>
      <c r="EGZ1" s="58"/>
      <c r="EHA1" s="58"/>
      <c r="EHB1" s="58"/>
      <c r="EHC1" s="58"/>
      <c r="EHD1" s="58"/>
      <c r="EHE1" s="58"/>
      <c r="EHF1" s="58"/>
      <c r="EHG1" s="58"/>
      <c r="EHH1" s="58"/>
      <c r="EHI1" s="58"/>
      <c r="EHJ1" s="58"/>
      <c r="EHK1" s="58"/>
      <c r="EHL1" s="58"/>
      <c r="EHM1" s="58"/>
      <c r="EHN1" s="58"/>
      <c r="EHO1" s="58"/>
      <c r="EHP1" s="58"/>
      <c r="EHQ1" s="58"/>
      <c r="EHR1" s="58"/>
      <c r="EHS1" s="58"/>
      <c r="EHT1" s="58"/>
      <c r="EHU1" s="58"/>
      <c r="EHV1" s="58"/>
      <c r="EHW1" s="58"/>
      <c r="EHX1" s="58"/>
      <c r="EHY1" s="58"/>
      <c r="EHZ1" s="58"/>
      <c r="EIA1" s="58"/>
      <c r="EIB1" s="58"/>
      <c r="EIC1" s="58"/>
      <c r="EID1" s="58"/>
      <c r="EIE1" s="58"/>
      <c r="EIF1" s="58"/>
      <c r="EIG1" s="58"/>
      <c r="EIH1" s="58"/>
      <c r="EII1" s="58"/>
      <c r="EIJ1" s="58"/>
      <c r="EIK1" s="58"/>
      <c r="EIL1" s="58"/>
      <c r="EIM1" s="58"/>
      <c r="EIN1" s="58"/>
      <c r="EIO1" s="58"/>
      <c r="EIP1" s="58"/>
      <c r="EIQ1" s="58"/>
      <c r="EIR1" s="58"/>
      <c r="EIS1" s="58"/>
      <c r="EIT1" s="58"/>
      <c r="EIU1" s="58"/>
      <c r="EIV1" s="58"/>
      <c r="EIW1" s="58"/>
      <c r="EIX1" s="58"/>
      <c r="EIY1" s="58"/>
      <c r="EIZ1" s="58"/>
      <c r="EJA1" s="58"/>
      <c r="EJB1" s="58"/>
      <c r="EJC1" s="58"/>
      <c r="EJD1" s="58"/>
      <c r="EJE1" s="58"/>
      <c r="EJF1" s="58"/>
      <c r="EJG1" s="58"/>
      <c r="EJH1" s="58"/>
      <c r="EJI1" s="58"/>
      <c r="EJJ1" s="58"/>
      <c r="EJK1" s="58"/>
      <c r="EJL1" s="58"/>
      <c r="EJM1" s="58"/>
      <c r="EJN1" s="58"/>
      <c r="EJO1" s="58"/>
      <c r="EJP1" s="58"/>
      <c r="EJQ1" s="58"/>
      <c r="EJR1" s="58"/>
      <c r="EJS1" s="58"/>
      <c r="EJT1" s="58"/>
      <c r="EJU1" s="58"/>
      <c r="EJV1" s="58"/>
      <c r="EJW1" s="58"/>
      <c r="EJX1" s="58"/>
      <c r="EJY1" s="58"/>
      <c r="EJZ1" s="58"/>
      <c r="EKA1" s="58"/>
      <c r="EKB1" s="58"/>
      <c r="EKC1" s="58"/>
      <c r="EKD1" s="58"/>
      <c r="EKE1" s="58"/>
      <c r="EKF1" s="58"/>
      <c r="EKG1" s="58"/>
      <c r="EKH1" s="58"/>
      <c r="EKI1" s="58"/>
      <c r="EKJ1" s="58"/>
      <c r="EKK1" s="58"/>
      <c r="EKL1" s="58"/>
      <c r="EKM1" s="58"/>
      <c r="EKN1" s="58"/>
      <c r="EKO1" s="58"/>
      <c r="EKP1" s="58"/>
      <c r="EKQ1" s="58"/>
      <c r="EKR1" s="58"/>
      <c r="EKS1" s="58"/>
      <c r="EKT1" s="58"/>
      <c r="EKU1" s="58"/>
      <c r="EKV1" s="58"/>
      <c r="EKW1" s="58"/>
      <c r="EKX1" s="58"/>
      <c r="EKY1" s="58"/>
      <c r="EKZ1" s="58"/>
      <c r="ELA1" s="58"/>
      <c r="ELB1" s="58"/>
      <c r="ELC1" s="58"/>
      <c r="ELD1" s="58"/>
      <c r="ELE1" s="58"/>
      <c r="ELF1" s="58"/>
      <c r="ELG1" s="58"/>
      <c r="ELH1" s="58"/>
      <c r="ELI1" s="58"/>
      <c r="ELJ1" s="58"/>
      <c r="ELK1" s="58"/>
      <c r="ELL1" s="58"/>
      <c r="ELM1" s="58"/>
      <c r="ELN1" s="58"/>
      <c r="ELO1" s="58"/>
      <c r="ELP1" s="58"/>
      <c r="ELQ1" s="58"/>
      <c r="ELR1" s="58"/>
      <c r="ELS1" s="58"/>
      <c r="ELT1" s="58"/>
      <c r="ELU1" s="58"/>
      <c r="ELV1" s="58"/>
      <c r="ELW1" s="58"/>
      <c r="ELX1" s="58"/>
      <c r="ELY1" s="58"/>
      <c r="ELZ1" s="58"/>
      <c r="EMA1" s="58"/>
      <c r="EMB1" s="58"/>
      <c r="EMC1" s="58"/>
      <c r="EMD1" s="58"/>
      <c r="EME1" s="58"/>
      <c r="EMF1" s="58"/>
      <c r="EMG1" s="58"/>
      <c r="EMH1" s="58"/>
      <c r="EMI1" s="58"/>
      <c r="EMJ1" s="58"/>
      <c r="EMK1" s="58"/>
      <c r="EML1" s="58"/>
      <c r="EMM1" s="58"/>
      <c r="EMN1" s="58"/>
      <c r="EMO1" s="58"/>
      <c r="EMP1" s="58"/>
      <c r="EMQ1" s="58"/>
      <c r="EMR1" s="58"/>
      <c r="EMS1" s="58"/>
      <c r="EMT1" s="58"/>
      <c r="EMU1" s="58"/>
      <c r="EMV1" s="58"/>
      <c r="EMW1" s="58"/>
      <c r="EMX1" s="58"/>
      <c r="EMY1" s="58"/>
      <c r="EMZ1" s="58"/>
      <c r="ENA1" s="58"/>
      <c r="ENB1" s="58"/>
      <c r="ENC1" s="58"/>
      <c r="END1" s="58"/>
      <c r="ENE1" s="58"/>
      <c r="ENF1" s="58"/>
      <c r="ENG1" s="58"/>
      <c r="ENH1" s="58"/>
      <c r="ENI1" s="58"/>
      <c r="ENJ1" s="58"/>
      <c r="ENK1" s="58"/>
      <c r="ENL1" s="58"/>
      <c r="ENM1" s="58"/>
      <c r="ENN1" s="58"/>
      <c r="ENO1" s="58"/>
      <c r="ENP1" s="58"/>
      <c r="ENQ1" s="58"/>
      <c r="ENR1" s="58"/>
      <c r="ENS1" s="58"/>
      <c r="ENT1" s="58"/>
      <c r="ENU1" s="58"/>
      <c r="ENV1" s="58"/>
      <c r="ENW1" s="58"/>
      <c r="ENX1" s="58"/>
      <c r="ENY1" s="58"/>
      <c r="ENZ1" s="58"/>
      <c r="EOA1" s="58"/>
      <c r="EOB1" s="58"/>
      <c r="EOC1" s="58"/>
      <c r="EOD1" s="58"/>
      <c r="EOE1" s="58"/>
      <c r="EOF1" s="58"/>
      <c r="EOG1" s="58"/>
      <c r="EOH1" s="58"/>
      <c r="EOI1" s="58"/>
      <c r="EOJ1" s="58"/>
      <c r="EOK1" s="58"/>
      <c r="EOL1" s="58"/>
      <c r="EOM1" s="58"/>
      <c r="EON1" s="58"/>
      <c r="EOO1" s="58"/>
      <c r="EOP1" s="58"/>
      <c r="EOQ1" s="58"/>
      <c r="EOR1" s="58"/>
      <c r="EOS1" s="58"/>
      <c r="EOT1" s="58"/>
      <c r="EOU1" s="58"/>
      <c r="EOV1" s="58"/>
      <c r="EOW1" s="58"/>
      <c r="EOX1" s="58"/>
      <c r="EOY1" s="58"/>
      <c r="EOZ1" s="58"/>
      <c r="EPA1" s="58"/>
      <c r="EPB1" s="58"/>
      <c r="EPC1" s="58"/>
      <c r="EPD1" s="58"/>
      <c r="EPE1" s="58"/>
      <c r="EPF1" s="58"/>
      <c r="EPG1" s="58"/>
      <c r="EPH1" s="58"/>
      <c r="EPI1" s="58"/>
      <c r="EPJ1" s="58"/>
      <c r="EPK1" s="58"/>
      <c r="EPL1" s="58"/>
      <c r="EPM1" s="58"/>
      <c r="EPN1" s="58"/>
      <c r="EPO1" s="58"/>
      <c r="EPP1" s="58"/>
      <c r="EPQ1" s="58"/>
      <c r="EPR1" s="58"/>
      <c r="EPS1" s="58"/>
      <c r="EPT1" s="58"/>
      <c r="EPU1" s="58"/>
      <c r="EPV1" s="58"/>
      <c r="EPW1" s="58"/>
      <c r="EPX1" s="58"/>
      <c r="EPY1" s="58"/>
      <c r="EPZ1" s="58"/>
      <c r="EQA1" s="58"/>
      <c r="EQB1" s="58"/>
      <c r="EQC1" s="58"/>
      <c r="EQD1" s="58"/>
      <c r="EQE1" s="58"/>
      <c r="EQF1" s="58"/>
      <c r="EQG1" s="58"/>
      <c r="EQH1" s="58"/>
      <c r="EQI1" s="58"/>
      <c r="EQJ1" s="58"/>
      <c r="EQK1" s="58"/>
      <c r="EQL1" s="58"/>
      <c r="EQM1" s="58"/>
      <c r="EQN1" s="58"/>
      <c r="EQO1" s="58"/>
      <c r="EQP1" s="58"/>
      <c r="EQQ1" s="58"/>
      <c r="EQR1" s="58"/>
      <c r="EQS1" s="58"/>
      <c r="EQT1" s="58"/>
      <c r="EQU1" s="58"/>
      <c r="EQV1" s="58"/>
      <c r="EQW1" s="58"/>
      <c r="EQX1" s="58"/>
      <c r="EQY1" s="58"/>
      <c r="EQZ1" s="58"/>
      <c r="ERA1" s="58"/>
      <c r="ERB1" s="58"/>
      <c r="ERC1" s="58"/>
      <c r="ERD1" s="58"/>
      <c r="ERE1" s="58"/>
      <c r="ERF1" s="58"/>
      <c r="ERG1" s="58"/>
      <c r="ERH1" s="58"/>
      <c r="ERI1" s="58"/>
      <c r="ERJ1" s="58"/>
      <c r="ERK1" s="58"/>
      <c r="ERL1" s="58"/>
      <c r="ERM1" s="58"/>
      <c r="ERN1" s="58"/>
      <c r="ERO1" s="58"/>
      <c r="ERP1" s="58"/>
      <c r="ERQ1" s="58"/>
      <c r="ERR1" s="58"/>
      <c r="ERS1" s="58"/>
      <c r="ERT1" s="58"/>
      <c r="ERU1" s="58"/>
      <c r="ERV1" s="58"/>
      <c r="ERW1" s="58"/>
      <c r="ERX1" s="58"/>
      <c r="ERY1" s="58"/>
      <c r="ERZ1" s="58"/>
      <c r="ESA1" s="58"/>
      <c r="ESB1" s="58"/>
      <c r="ESC1" s="58"/>
      <c r="ESD1" s="58"/>
      <c r="ESE1" s="58"/>
      <c r="ESF1" s="58"/>
      <c r="ESG1" s="58"/>
      <c r="ESH1" s="58"/>
      <c r="ESI1" s="58"/>
      <c r="ESJ1" s="58"/>
      <c r="ESK1" s="58"/>
      <c r="ESL1" s="58"/>
      <c r="ESM1" s="58"/>
      <c r="ESN1" s="58"/>
      <c r="ESO1" s="58"/>
      <c r="ESP1" s="58"/>
      <c r="ESQ1" s="58"/>
      <c r="ESR1" s="58"/>
      <c r="ESS1" s="58"/>
      <c r="EST1" s="58"/>
      <c r="ESU1" s="58"/>
      <c r="ESV1" s="58"/>
      <c r="ESW1" s="58"/>
      <c r="ESX1" s="58"/>
      <c r="ESY1" s="58"/>
      <c r="ESZ1" s="58"/>
      <c r="ETA1" s="58"/>
      <c r="ETB1" s="58"/>
      <c r="ETC1" s="58"/>
      <c r="ETD1" s="58"/>
      <c r="ETE1" s="58"/>
      <c r="ETF1" s="58"/>
      <c r="ETG1" s="58"/>
      <c r="ETH1" s="58"/>
      <c r="ETI1" s="58"/>
      <c r="ETJ1" s="58"/>
      <c r="ETK1" s="58"/>
      <c r="ETL1" s="58"/>
      <c r="ETM1" s="58"/>
      <c r="ETN1" s="58"/>
      <c r="ETO1" s="58"/>
      <c r="ETP1" s="58"/>
      <c r="ETQ1" s="58"/>
      <c r="ETR1" s="58"/>
      <c r="ETS1" s="58"/>
      <c r="ETT1" s="58"/>
      <c r="ETU1" s="58"/>
      <c r="ETV1" s="58"/>
      <c r="ETW1" s="58"/>
      <c r="ETX1" s="58"/>
      <c r="ETY1" s="58"/>
      <c r="ETZ1" s="58"/>
      <c r="EUA1" s="58"/>
      <c r="EUB1" s="58"/>
      <c r="EUC1" s="58"/>
      <c r="EUD1" s="58"/>
      <c r="EUE1" s="58"/>
      <c r="EUF1" s="58"/>
      <c r="EUG1" s="58"/>
      <c r="EUH1" s="58"/>
      <c r="EUI1" s="58"/>
      <c r="EUJ1" s="58"/>
      <c r="EUK1" s="58"/>
      <c r="EUL1" s="58"/>
      <c r="EUM1" s="58"/>
      <c r="EUN1" s="58"/>
      <c r="EUO1" s="58"/>
      <c r="EUP1" s="58"/>
      <c r="EUQ1" s="58"/>
      <c r="EUR1" s="58"/>
      <c r="EUS1" s="58"/>
      <c r="EUT1" s="58"/>
      <c r="EUU1" s="58"/>
      <c r="EUV1" s="58"/>
      <c r="EUW1" s="58"/>
      <c r="EUX1" s="58"/>
      <c r="EUY1" s="58"/>
      <c r="EUZ1" s="58"/>
      <c r="EVA1" s="58"/>
      <c r="EVB1" s="58"/>
      <c r="EVC1" s="58"/>
      <c r="EVD1" s="58"/>
      <c r="EVE1" s="58"/>
      <c r="EVF1" s="58"/>
      <c r="EVG1" s="58"/>
      <c r="EVH1" s="58"/>
      <c r="EVI1" s="58"/>
      <c r="EVJ1" s="58"/>
      <c r="EVK1" s="58"/>
      <c r="EVL1" s="58"/>
      <c r="EVM1" s="58"/>
      <c r="EVN1" s="58"/>
      <c r="EVO1" s="58"/>
      <c r="EVP1" s="58"/>
      <c r="EVQ1" s="58"/>
      <c r="EVR1" s="58"/>
      <c r="EVS1" s="58"/>
      <c r="EVT1" s="58"/>
      <c r="EVU1" s="58"/>
      <c r="EVV1" s="58"/>
      <c r="EVW1" s="58"/>
      <c r="EVX1" s="58"/>
      <c r="EVY1" s="58"/>
      <c r="EVZ1" s="58"/>
      <c r="EWA1" s="58"/>
      <c r="EWB1" s="58"/>
      <c r="EWC1" s="58"/>
      <c r="EWD1" s="58"/>
      <c r="EWE1" s="58"/>
      <c r="EWF1" s="58"/>
      <c r="EWG1" s="58"/>
      <c r="EWH1" s="58"/>
      <c r="EWI1" s="58"/>
      <c r="EWJ1" s="58"/>
      <c r="EWK1" s="58"/>
      <c r="EWL1" s="58"/>
      <c r="EWM1" s="58"/>
      <c r="EWN1" s="58"/>
      <c r="EWO1" s="58"/>
      <c r="EWP1" s="58"/>
      <c r="EWQ1" s="58"/>
      <c r="EWR1" s="58"/>
      <c r="EWS1" s="58"/>
      <c r="EWT1" s="58"/>
      <c r="EWU1" s="58"/>
      <c r="EWV1" s="58"/>
      <c r="EWW1" s="58"/>
      <c r="EWX1" s="58"/>
      <c r="EWY1" s="58"/>
      <c r="EWZ1" s="58"/>
      <c r="EXA1" s="58"/>
      <c r="EXB1" s="58"/>
      <c r="EXC1" s="58"/>
      <c r="EXD1" s="58"/>
      <c r="EXE1" s="58"/>
      <c r="EXF1" s="58"/>
      <c r="EXG1" s="58"/>
      <c r="EXH1" s="58"/>
      <c r="EXI1" s="58"/>
      <c r="EXJ1" s="58"/>
      <c r="EXK1" s="58"/>
      <c r="EXL1" s="58"/>
      <c r="EXM1" s="58"/>
      <c r="EXN1" s="58"/>
      <c r="EXO1" s="58"/>
      <c r="EXP1" s="58"/>
      <c r="EXQ1" s="58"/>
      <c r="EXR1" s="58"/>
      <c r="EXS1" s="58"/>
      <c r="EXT1" s="58"/>
      <c r="EXU1" s="58"/>
      <c r="EXV1" s="58"/>
      <c r="EXW1" s="58"/>
      <c r="EXX1" s="58"/>
      <c r="EXY1" s="58"/>
      <c r="EXZ1" s="58"/>
      <c r="EYA1" s="58"/>
      <c r="EYB1" s="58"/>
      <c r="EYC1" s="58"/>
      <c r="EYD1" s="58"/>
      <c r="EYE1" s="58"/>
      <c r="EYF1" s="58"/>
      <c r="EYG1" s="58"/>
      <c r="EYH1" s="58"/>
      <c r="EYI1" s="58"/>
      <c r="EYJ1" s="58"/>
      <c r="EYK1" s="58"/>
      <c r="EYL1" s="58"/>
      <c r="EYM1" s="58"/>
      <c r="EYN1" s="58"/>
      <c r="EYO1" s="58"/>
      <c r="EYP1" s="58"/>
      <c r="EYQ1" s="58"/>
      <c r="EYR1" s="58"/>
      <c r="EYS1" s="58"/>
      <c r="EYT1" s="58"/>
      <c r="EYU1" s="58"/>
      <c r="EYV1" s="58"/>
      <c r="EYW1" s="58"/>
      <c r="EYX1" s="58"/>
      <c r="EYY1" s="58"/>
      <c r="EYZ1" s="58"/>
      <c r="EZA1" s="58"/>
      <c r="EZB1" s="58"/>
      <c r="EZC1" s="58"/>
      <c r="EZD1" s="58"/>
      <c r="EZE1" s="58"/>
      <c r="EZF1" s="58"/>
      <c r="EZG1" s="58"/>
      <c r="EZH1" s="58"/>
      <c r="EZI1" s="58"/>
      <c r="EZJ1" s="58"/>
      <c r="EZK1" s="58"/>
      <c r="EZL1" s="58"/>
      <c r="EZM1" s="58"/>
      <c r="EZN1" s="58"/>
      <c r="EZO1" s="58"/>
      <c r="EZP1" s="58"/>
      <c r="EZQ1" s="58"/>
      <c r="EZR1" s="58"/>
      <c r="EZS1" s="58"/>
      <c r="EZT1" s="58"/>
      <c r="EZU1" s="58"/>
      <c r="EZV1" s="58"/>
      <c r="EZW1" s="58"/>
      <c r="EZX1" s="58"/>
      <c r="EZY1" s="58"/>
      <c r="EZZ1" s="58"/>
      <c r="FAA1" s="58"/>
      <c r="FAB1" s="58"/>
      <c r="FAC1" s="58"/>
      <c r="FAD1" s="58"/>
      <c r="FAE1" s="58"/>
      <c r="FAF1" s="58"/>
      <c r="FAG1" s="58"/>
      <c r="FAH1" s="58"/>
      <c r="FAI1" s="58"/>
      <c r="FAJ1" s="58"/>
      <c r="FAK1" s="58"/>
      <c r="FAL1" s="58"/>
      <c r="FAM1" s="58"/>
      <c r="FAN1" s="58"/>
      <c r="FAO1" s="58"/>
      <c r="FAP1" s="58"/>
      <c r="FAQ1" s="58"/>
      <c r="FAR1" s="58"/>
      <c r="FAS1" s="58"/>
      <c r="FAT1" s="58"/>
      <c r="FAU1" s="58"/>
      <c r="FAV1" s="58"/>
      <c r="FAW1" s="58"/>
      <c r="FAX1" s="58"/>
      <c r="FAY1" s="58"/>
      <c r="FAZ1" s="58"/>
      <c r="FBA1" s="58"/>
      <c r="FBB1" s="58"/>
      <c r="FBC1" s="58"/>
      <c r="FBD1" s="58"/>
      <c r="FBE1" s="58"/>
      <c r="FBF1" s="58"/>
      <c r="FBG1" s="58"/>
      <c r="FBH1" s="58"/>
      <c r="FBI1" s="58"/>
      <c r="FBJ1" s="58"/>
      <c r="FBK1" s="58"/>
      <c r="FBL1" s="58"/>
      <c r="FBM1" s="58"/>
      <c r="FBN1" s="58"/>
      <c r="FBO1" s="58"/>
      <c r="FBP1" s="58"/>
      <c r="FBQ1" s="58"/>
      <c r="FBR1" s="58"/>
      <c r="FBS1" s="58"/>
      <c r="FBT1" s="58"/>
      <c r="FBU1" s="58"/>
      <c r="FBV1" s="58"/>
      <c r="FBW1" s="58"/>
      <c r="FBX1" s="58"/>
      <c r="FBY1" s="58"/>
      <c r="FBZ1" s="58"/>
      <c r="FCA1" s="58"/>
      <c r="FCB1" s="58"/>
      <c r="FCC1" s="58"/>
      <c r="FCD1" s="58"/>
      <c r="FCE1" s="58"/>
      <c r="FCF1" s="58"/>
      <c r="FCG1" s="58"/>
      <c r="FCH1" s="58"/>
      <c r="FCI1" s="58"/>
      <c r="FCJ1" s="58"/>
      <c r="FCK1" s="58"/>
      <c r="FCL1" s="58"/>
      <c r="FCM1" s="58"/>
      <c r="FCN1" s="58"/>
      <c r="FCO1" s="58"/>
      <c r="FCP1" s="58"/>
      <c r="FCQ1" s="58"/>
      <c r="FCR1" s="58"/>
      <c r="FCS1" s="58"/>
      <c r="FCT1" s="58"/>
      <c r="FCU1" s="58"/>
      <c r="FCV1" s="58"/>
      <c r="FCW1" s="58"/>
      <c r="FCX1" s="58"/>
      <c r="FCY1" s="58"/>
      <c r="FCZ1" s="58"/>
      <c r="FDA1" s="58"/>
      <c r="FDB1" s="58"/>
      <c r="FDC1" s="58"/>
      <c r="FDD1" s="58"/>
      <c r="FDE1" s="58"/>
      <c r="FDF1" s="58"/>
      <c r="FDG1" s="58"/>
      <c r="FDH1" s="58"/>
      <c r="FDI1" s="58"/>
      <c r="FDJ1" s="58"/>
      <c r="FDK1" s="58"/>
      <c r="FDL1" s="58"/>
      <c r="FDM1" s="58"/>
      <c r="FDN1" s="58"/>
      <c r="FDO1" s="58"/>
      <c r="FDP1" s="58"/>
      <c r="FDQ1" s="58"/>
      <c r="FDR1" s="58"/>
      <c r="FDS1" s="58"/>
      <c r="FDT1" s="58"/>
      <c r="FDU1" s="58"/>
      <c r="FDV1" s="58"/>
      <c r="FDW1" s="58"/>
      <c r="FDX1" s="58"/>
      <c r="FDY1" s="58"/>
      <c r="FDZ1" s="58"/>
      <c r="FEA1" s="58"/>
      <c r="FEB1" s="58"/>
      <c r="FEC1" s="58"/>
      <c r="FED1" s="58"/>
      <c r="FEE1" s="58"/>
      <c r="FEF1" s="58"/>
      <c r="FEG1" s="58"/>
      <c r="FEH1" s="58"/>
      <c r="FEI1" s="58"/>
      <c r="FEJ1" s="58"/>
      <c r="FEK1" s="58"/>
      <c r="FEL1" s="58"/>
      <c r="FEM1" s="58"/>
      <c r="FEN1" s="58"/>
      <c r="FEO1" s="58"/>
      <c r="FEP1" s="58"/>
      <c r="FEQ1" s="58"/>
      <c r="FER1" s="58"/>
      <c r="FES1" s="58"/>
      <c r="FET1" s="58"/>
      <c r="FEU1" s="58"/>
      <c r="FEV1" s="58"/>
      <c r="FEW1" s="58"/>
      <c r="FEX1" s="58"/>
      <c r="FEY1" s="58"/>
      <c r="FEZ1" s="58"/>
      <c r="FFA1" s="58"/>
      <c r="FFB1" s="58"/>
      <c r="FFC1" s="58"/>
      <c r="FFD1" s="58"/>
      <c r="FFE1" s="58"/>
      <c r="FFF1" s="58"/>
      <c r="FFG1" s="58"/>
      <c r="FFH1" s="58"/>
      <c r="FFI1" s="58"/>
      <c r="FFJ1" s="58"/>
      <c r="FFK1" s="58"/>
      <c r="FFL1" s="58"/>
      <c r="FFM1" s="58"/>
      <c r="FFN1" s="58"/>
      <c r="FFO1" s="58"/>
      <c r="FFP1" s="58"/>
      <c r="FFQ1" s="58"/>
      <c r="FFR1" s="58"/>
      <c r="FFS1" s="58"/>
      <c r="FFT1" s="58"/>
      <c r="FFU1" s="58"/>
      <c r="FFV1" s="58"/>
      <c r="FFW1" s="58"/>
      <c r="FFX1" s="58"/>
      <c r="FFY1" s="58"/>
      <c r="FFZ1" s="58"/>
      <c r="FGA1" s="58"/>
      <c r="FGB1" s="58"/>
      <c r="FGC1" s="58"/>
      <c r="FGD1" s="58"/>
      <c r="FGE1" s="58"/>
      <c r="FGF1" s="58"/>
      <c r="FGG1" s="58"/>
      <c r="FGH1" s="58"/>
      <c r="FGI1" s="58"/>
      <c r="FGJ1" s="58"/>
      <c r="FGK1" s="58"/>
      <c r="FGL1" s="58"/>
      <c r="FGM1" s="58"/>
      <c r="FGN1" s="58"/>
      <c r="FGO1" s="58"/>
      <c r="FGP1" s="58"/>
      <c r="FGQ1" s="58"/>
      <c r="FGR1" s="58"/>
      <c r="FGS1" s="58"/>
      <c r="FGT1" s="58"/>
      <c r="FGU1" s="58"/>
      <c r="FGV1" s="58"/>
      <c r="FGW1" s="58"/>
      <c r="FGX1" s="58"/>
      <c r="FGY1" s="58"/>
      <c r="FGZ1" s="58"/>
      <c r="FHA1" s="58"/>
      <c r="FHB1" s="58"/>
      <c r="FHC1" s="58"/>
      <c r="FHD1" s="58"/>
      <c r="FHE1" s="58"/>
      <c r="FHF1" s="58"/>
      <c r="FHG1" s="58"/>
      <c r="FHH1" s="58"/>
      <c r="FHI1" s="58"/>
      <c r="FHJ1" s="58"/>
      <c r="FHK1" s="58"/>
      <c r="FHL1" s="58"/>
      <c r="FHM1" s="58"/>
      <c r="FHN1" s="58"/>
      <c r="FHO1" s="58"/>
      <c r="FHP1" s="58"/>
      <c r="FHQ1" s="58"/>
      <c r="FHR1" s="58"/>
      <c r="FHS1" s="58"/>
      <c r="FHT1" s="58"/>
      <c r="FHU1" s="58"/>
      <c r="FHV1" s="58"/>
      <c r="FHW1" s="58"/>
      <c r="FHX1" s="58"/>
      <c r="FHY1" s="58"/>
      <c r="FHZ1" s="58"/>
      <c r="FIA1" s="58"/>
      <c r="FIB1" s="58"/>
      <c r="FIC1" s="58"/>
      <c r="FID1" s="58"/>
      <c r="FIE1" s="58"/>
      <c r="FIF1" s="58"/>
      <c r="FIG1" s="58"/>
      <c r="FIH1" s="58"/>
      <c r="FII1" s="58"/>
      <c r="FIJ1" s="58"/>
      <c r="FIK1" s="58"/>
      <c r="FIL1" s="58"/>
      <c r="FIM1" s="58"/>
      <c r="FIN1" s="58"/>
      <c r="FIO1" s="58"/>
      <c r="FIP1" s="58"/>
      <c r="FIQ1" s="58"/>
      <c r="FIR1" s="58"/>
      <c r="FIS1" s="58"/>
      <c r="FIT1" s="58"/>
      <c r="FIU1" s="58"/>
      <c r="FIV1" s="58"/>
      <c r="FIW1" s="58"/>
      <c r="FIX1" s="58"/>
      <c r="FIY1" s="58"/>
      <c r="FIZ1" s="58"/>
      <c r="FJA1" s="58"/>
      <c r="FJB1" s="58"/>
      <c r="FJC1" s="58"/>
      <c r="FJD1" s="58"/>
      <c r="FJE1" s="58"/>
      <c r="FJF1" s="58"/>
      <c r="FJG1" s="58"/>
      <c r="FJH1" s="58"/>
      <c r="FJI1" s="58"/>
      <c r="FJJ1" s="58"/>
      <c r="FJK1" s="58"/>
      <c r="FJL1" s="58"/>
      <c r="FJM1" s="58"/>
      <c r="FJN1" s="58"/>
      <c r="FJO1" s="58"/>
      <c r="FJP1" s="58"/>
      <c r="FJQ1" s="58"/>
      <c r="FJR1" s="58"/>
      <c r="FJS1" s="58"/>
      <c r="FJT1" s="58"/>
      <c r="FJU1" s="58"/>
      <c r="FJV1" s="58"/>
      <c r="FJW1" s="58"/>
      <c r="FJX1" s="58"/>
      <c r="FJY1" s="58"/>
      <c r="FJZ1" s="58"/>
      <c r="FKA1" s="58"/>
      <c r="FKB1" s="58"/>
      <c r="FKC1" s="58"/>
      <c r="FKD1" s="58"/>
      <c r="FKE1" s="58"/>
      <c r="FKF1" s="58"/>
      <c r="FKG1" s="58"/>
      <c r="FKH1" s="58"/>
      <c r="FKI1" s="58"/>
      <c r="FKJ1" s="58"/>
      <c r="FKK1" s="58"/>
      <c r="FKL1" s="58"/>
      <c r="FKM1" s="58"/>
      <c r="FKN1" s="58"/>
      <c r="FKO1" s="58"/>
      <c r="FKP1" s="58"/>
      <c r="FKQ1" s="58"/>
      <c r="FKR1" s="58"/>
      <c r="FKS1" s="58"/>
      <c r="FKT1" s="58"/>
      <c r="FKU1" s="58"/>
      <c r="FKV1" s="58"/>
      <c r="FKW1" s="58"/>
      <c r="FKX1" s="58"/>
      <c r="FKY1" s="58"/>
      <c r="FKZ1" s="58"/>
      <c r="FLA1" s="58"/>
      <c r="FLB1" s="58"/>
      <c r="FLC1" s="58"/>
      <c r="FLD1" s="58"/>
      <c r="FLE1" s="58"/>
      <c r="FLF1" s="58"/>
      <c r="FLG1" s="58"/>
      <c r="FLH1" s="58"/>
      <c r="FLI1" s="58"/>
      <c r="FLJ1" s="58"/>
      <c r="FLK1" s="58"/>
      <c r="FLL1" s="58"/>
      <c r="FLM1" s="58"/>
      <c r="FLN1" s="58"/>
      <c r="FLO1" s="58"/>
      <c r="FLP1" s="58"/>
      <c r="FLQ1" s="58"/>
      <c r="FLR1" s="58"/>
      <c r="FLS1" s="58"/>
      <c r="FLT1" s="58"/>
      <c r="FLU1" s="58"/>
      <c r="FLV1" s="58"/>
      <c r="FLW1" s="58"/>
      <c r="FLX1" s="58"/>
      <c r="FLY1" s="58"/>
      <c r="FLZ1" s="58"/>
      <c r="FMA1" s="58"/>
      <c r="FMB1" s="58"/>
      <c r="FMC1" s="58"/>
      <c r="FMD1" s="58"/>
      <c r="FME1" s="58"/>
      <c r="FMF1" s="58"/>
      <c r="FMG1" s="58"/>
      <c r="FMH1" s="58"/>
      <c r="FMI1" s="58"/>
      <c r="FMJ1" s="58"/>
      <c r="FMK1" s="58"/>
      <c r="FML1" s="58"/>
      <c r="FMM1" s="58"/>
      <c r="FMN1" s="58"/>
      <c r="FMO1" s="58"/>
      <c r="FMP1" s="58"/>
      <c r="FMQ1" s="58"/>
      <c r="FMR1" s="58"/>
      <c r="FMS1" s="58"/>
      <c r="FMT1" s="58"/>
      <c r="FMU1" s="58"/>
      <c r="FMV1" s="58"/>
      <c r="FMW1" s="58"/>
      <c r="FMX1" s="58"/>
      <c r="FMY1" s="58"/>
      <c r="FMZ1" s="58"/>
      <c r="FNA1" s="58"/>
      <c r="FNB1" s="58"/>
      <c r="FNC1" s="58"/>
      <c r="FND1" s="58"/>
      <c r="FNE1" s="58"/>
      <c r="FNF1" s="58"/>
      <c r="FNG1" s="58"/>
      <c r="FNH1" s="58"/>
      <c r="FNI1" s="58"/>
      <c r="FNJ1" s="58"/>
      <c r="FNK1" s="58"/>
      <c r="FNL1" s="58"/>
      <c r="FNM1" s="58"/>
      <c r="FNN1" s="58"/>
      <c r="FNO1" s="58"/>
      <c r="FNP1" s="58"/>
      <c r="FNQ1" s="58"/>
      <c r="FNR1" s="58"/>
      <c r="FNS1" s="58"/>
      <c r="FNT1" s="58"/>
      <c r="FNU1" s="58"/>
      <c r="FNV1" s="58"/>
      <c r="FNW1" s="58"/>
      <c r="FNX1" s="58"/>
      <c r="FNY1" s="58"/>
      <c r="FNZ1" s="58"/>
      <c r="FOA1" s="58"/>
      <c r="FOB1" s="58"/>
      <c r="FOC1" s="58"/>
      <c r="FOD1" s="58"/>
      <c r="FOE1" s="58"/>
      <c r="FOF1" s="58"/>
      <c r="FOG1" s="58"/>
      <c r="FOH1" s="58"/>
      <c r="FOI1" s="58"/>
      <c r="FOJ1" s="58"/>
      <c r="FOK1" s="58"/>
      <c r="FOL1" s="58"/>
      <c r="FOM1" s="58"/>
      <c r="FON1" s="58"/>
      <c r="FOO1" s="58"/>
      <c r="FOP1" s="58"/>
      <c r="FOQ1" s="58"/>
      <c r="FOR1" s="58"/>
      <c r="FOS1" s="58"/>
      <c r="FOT1" s="58"/>
      <c r="FOU1" s="58"/>
      <c r="FOV1" s="58"/>
      <c r="FOW1" s="58"/>
      <c r="FOX1" s="58"/>
      <c r="FOY1" s="58"/>
      <c r="FOZ1" s="58"/>
      <c r="FPA1" s="58"/>
      <c r="FPB1" s="58"/>
      <c r="FPC1" s="58"/>
      <c r="FPD1" s="58"/>
      <c r="FPE1" s="58"/>
      <c r="FPF1" s="58"/>
      <c r="FPG1" s="58"/>
      <c r="FPH1" s="58"/>
      <c r="FPI1" s="58"/>
      <c r="FPJ1" s="58"/>
      <c r="FPK1" s="58"/>
      <c r="FPL1" s="58"/>
      <c r="FPM1" s="58"/>
      <c r="FPN1" s="58"/>
      <c r="FPO1" s="58"/>
      <c r="FPP1" s="58"/>
      <c r="FPQ1" s="58"/>
      <c r="FPR1" s="58"/>
      <c r="FPS1" s="58"/>
      <c r="FPT1" s="58"/>
      <c r="FPU1" s="58"/>
      <c r="FPV1" s="58"/>
      <c r="FPW1" s="58"/>
      <c r="FPX1" s="58"/>
      <c r="FPY1" s="58"/>
      <c r="FPZ1" s="58"/>
      <c r="FQA1" s="58"/>
      <c r="FQB1" s="58"/>
      <c r="FQC1" s="58"/>
      <c r="FQD1" s="58"/>
      <c r="FQE1" s="58"/>
      <c r="FQF1" s="58"/>
      <c r="FQG1" s="58"/>
      <c r="FQH1" s="58"/>
      <c r="FQI1" s="58"/>
      <c r="FQJ1" s="58"/>
      <c r="FQK1" s="58"/>
      <c r="FQL1" s="58"/>
      <c r="FQM1" s="58"/>
      <c r="FQN1" s="58"/>
      <c r="FQO1" s="58"/>
      <c r="FQP1" s="58"/>
      <c r="FQQ1" s="58"/>
      <c r="FQR1" s="58"/>
      <c r="FQS1" s="58"/>
      <c r="FQT1" s="58"/>
      <c r="FQU1" s="58"/>
      <c r="FQV1" s="58"/>
      <c r="FQW1" s="58"/>
      <c r="FQX1" s="58"/>
      <c r="FQY1" s="58"/>
      <c r="FQZ1" s="58"/>
      <c r="FRA1" s="58"/>
      <c r="FRB1" s="58"/>
      <c r="FRC1" s="58"/>
      <c r="FRD1" s="58"/>
      <c r="FRE1" s="58"/>
      <c r="FRF1" s="58"/>
      <c r="FRG1" s="58"/>
      <c r="FRH1" s="58"/>
      <c r="FRI1" s="58"/>
      <c r="FRJ1" s="58"/>
      <c r="FRK1" s="58"/>
      <c r="FRL1" s="58"/>
      <c r="FRM1" s="58"/>
      <c r="FRN1" s="58"/>
      <c r="FRO1" s="58"/>
      <c r="FRP1" s="58"/>
      <c r="FRQ1" s="58"/>
      <c r="FRR1" s="58"/>
      <c r="FRS1" s="58"/>
      <c r="FRT1" s="58"/>
      <c r="FRU1" s="58"/>
      <c r="FRV1" s="58"/>
      <c r="FRW1" s="58"/>
      <c r="FRX1" s="58"/>
      <c r="FRY1" s="58"/>
      <c r="FRZ1" s="58"/>
      <c r="FSA1" s="58"/>
      <c r="FSB1" s="58"/>
      <c r="FSC1" s="58"/>
      <c r="FSD1" s="58"/>
      <c r="FSE1" s="58"/>
      <c r="FSF1" s="58"/>
      <c r="FSG1" s="58"/>
      <c r="FSH1" s="58"/>
      <c r="FSI1" s="58"/>
      <c r="FSJ1" s="58"/>
      <c r="FSK1" s="58"/>
      <c r="FSL1" s="58"/>
      <c r="FSM1" s="58"/>
      <c r="FSN1" s="58"/>
      <c r="FSO1" s="58"/>
      <c r="FSP1" s="58"/>
      <c r="FSQ1" s="58"/>
      <c r="FSR1" s="58"/>
      <c r="FSS1" s="58"/>
      <c r="FST1" s="58"/>
      <c r="FSU1" s="58"/>
      <c r="FSV1" s="58"/>
      <c r="FSW1" s="58"/>
      <c r="FSX1" s="58"/>
      <c r="FSY1" s="58"/>
      <c r="FSZ1" s="58"/>
      <c r="FTA1" s="58"/>
      <c r="FTB1" s="58"/>
      <c r="FTC1" s="58"/>
      <c r="FTD1" s="58"/>
      <c r="FTE1" s="58"/>
      <c r="FTF1" s="58"/>
      <c r="FTG1" s="58"/>
      <c r="FTH1" s="58"/>
      <c r="FTI1" s="58"/>
      <c r="FTJ1" s="58"/>
      <c r="FTK1" s="58"/>
      <c r="FTL1" s="58"/>
      <c r="FTM1" s="58"/>
      <c r="FTN1" s="58"/>
      <c r="FTO1" s="58"/>
      <c r="FTP1" s="58"/>
      <c r="FTQ1" s="58"/>
      <c r="FTR1" s="58"/>
      <c r="FTS1" s="58"/>
      <c r="FTT1" s="58"/>
      <c r="FTU1" s="58"/>
      <c r="FTV1" s="58"/>
      <c r="FTW1" s="58"/>
      <c r="FTX1" s="58"/>
      <c r="FTY1" s="58"/>
      <c r="FTZ1" s="58"/>
      <c r="FUA1" s="58"/>
      <c r="FUB1" s="58"/>
      <c r="FUC1" s="58"/>
      <c r="FUD1" s="58"/>
      <c r="FUE1" s="58"/>
      <c r="FUF1" s="58"/>
      <c r="FUG1" s="58"/>
      <c r="FUH1" s="58"/>
      <c r="FUI1" s="58"/>
      <c r="FUJ1" s="58"/>
      <c r="FUK1" s="58"/>
      <c r="FUL1" s="58"/>
      <c r="FUM1" s="58"/>
      <c r="FUN1" s="58"/>
      <c r="FUO1" s="58"/>
      <c r="FUP1" s="58"/>
      <c r="FUQ1" s="58"/>
      <c r="FUR1" s="58"/>
      <c r="FUS1" s="58"/>
      <c r="FUT1" s="58"/>
      <c r="FUU1" s="58"/>
      <c r="FUV1" s="58"/>
      <c r="FUW1" s="58"/>
      <c r="FUX1" s="58"/>
      <c r="FUY1" s="58"/>
      <c r="FUZ1" s="58"/>
      <c r="FVA1" s="58"/>
      <c r="FVB1" s="58"/>
      <c r="FVC1" s="58"/>
      <c r="FVD1" s="58"/>
      <c r="FVE1" s="58"/>
      <c r="FVF1" s="58"/>
      <c r="FVG1" s="58"/>
      <c r="FVH1" s="58"/>
      <c r="FVI1" s="58"/>
      <c r="FVJ1" s="58"/>
      <c r="FVK1" s="58"/>
      <c r="FVL1" s="58"/>
      <c r="FVM1" s="58"/>
      <c r="FVN1" s="58"/>
      <c r="FVO1" s="58"/>
      <c r="FVP1" s="58"/>
      <c r="FVQ1" s="58"/>
      <c r="FVR1" s="58"/>
      <c r="FVS1" s="58"/>
      <c r="FVT1" s="58"/>
      <c r="FVU1" s="58"/>
      <c r="FVV1" s="58"/>
      <c r="FVW1" s="58"/>
      <c r="FVX1" s="58"/>
      <c r="FVY1" s="58"/>
      <c r="FVZ1" s="58"/>
      <c r="FWA1" s="58"/>
      <c r="FWB1" s="58"/>
      <c r="FWC1" s="58"/>
      <c r="FWD1" s="58"/>
      <c r="FWE1" s="58"/>
      <c r="FWF1" s="58"/>
      <c r="FWG1" s="58"/>
      <c r="FWH1" s="58"/>
      <c r="FWI1" s="58"/>
      <c r="FWJ1" s="58"/>
      <c r="FWK1" s="58"/>
      <c r="FWL1" s="58"/>
      <c r="FWM1" s="58"/>
      <c r="FWN1" s="58"/>
      <c r="FWO1" s="58"/>
      <c r="FWP1" s="58"/>
      <c r="FWQ1" s="58"/>
      <c r="FWR1" s="58"/>
      <c r="FWS1" s="58"/>
      <c r="FWT1" s="58"/>
      <c r="FWU1" s="58"/>
      <c r="FWV1" s="58"/>
      <c r="FWW1" s="58"/>
      <c r="FWX1" s="58"/>
      <c r="FWY1" s="58"/>
      <c r="FWZ1" s="58"/>
      <c r="FXA1" s="58"/>
      <c r="FXB1" s="58"/>
      <c r="FXC1" s="58"/>
      <c r="FXD1" s="58"/>
      <c r="FXE1" s="58"/>
      <c r="FXF1" s="58"/>
      <c r="FXG1" s="58"/>
      <c r="FXH1" s="58"/>
      <c r="FXI1" s="58"/>
      <c r="FXJ1" s="58"/>
      <c r="FXK1" s="58"/>
      <c r="FXL1" s="58"/>
      <c r="FXM1" s="58"/>
      <c r="FXN1" s="58"/>
      <c r="FXO1" s="58"/>
      <c r="FXP1" s="58"/>
      <c r="FXQ1" s="58"/>
      <c r="FXR1" s="58"/>
      <c r="FXS1" s="58"/>
      <c r="FXT1" s="58"/>
      <c r="FXU1" s="58"/>
      <c r="FXV1" s="58"/>
      <c r="FXW1" s="58"/>
      <c r="FXX1" s="58"/>
      <c r="FXY1" s="58"/>
      <c r="FXZ1" s="58"/>
      <c r="FYA1" s="58"/>
      <c r="FYB1" s="58"/>
      <c r="FYC1" s="58"/>
      <c r="FYD1" s="58"/>
      <c r="FYE1" s="58"/>
      <c r="FYF1" s="58"/>
      <c r="FYG1" s="58"/>
      <c r="FYH1" s="58"/>
      <c r="FYI1" s="58"/>
      <c r="FYJ1" s="58"/>
      <c r="FYK1" s="58"/>
      <c r="FYL1" s="58"/>
      <c r="FYM1" s="58"/>
      <c r="FYN1" s="58"/>
      <c r="FYO1" s="58"/>
      <c r="FYP1" s="58"/>
      <c r="FYQ1" s="58"/>
      <c r="FYR1" s="58"/>
      <c r="FYS1" s="58"/>
      <c r="FYT1" s="58"/>
      <c r="FYU1" s="58"/>
      <c r="FYV1" s="58"/>
      <c r="FYW1" s="58"/>
      <c r="FYX1" s="58"/>
      <c r="FYY1" s="58"/>
      <c r="FYZ1" s="58"/>
      <c r="FZA1" s="58"/>
      <c r="FZB1" s="58"/>
      <c r="FZC1" s="58"/>
      <c r="FZD1" s="58"/>
      <c r="FZE1" s="58"/>
      <c r="FZF1" s="58"/>
      <c r="FZG1" s="58"/>
      <c r="FZH1" s="58"/>
      <c r="FZI1" s="58"/>
      <c r="FZJ1" s="58"/>
      <c r="FZK1" s="58"/>
      <c r="FZL1" s="58"/>
      <c r="FZM1" s="58"/>
      <c r="FZN1" s="58"/>
      <c r="FZO1" s="58"/>
      <c r="FZP1" s="58"/>
      <c r="FZQ1" s="58"/>
      <c r="FZR1" s="58"/>
      <c r="FZS1" s="58"/>
      <c r="FZT1" s="58"/>
      <c r="FZU1" s="58"/>
      <c r="FZV1" s="58"/>
      <c r="FZW1" s="58"/>
      <c r="FZX1" s="58"/>
      <c r="FZY1" s="58"/>
      <c r="FZZ1" s="58"/>
      <c r="GAA1" s="58"/>
      <c r="GAB1" s="58"/>
      <c r="GAC1" s="58"/>
      <c r="GAD1" s="58"/>
      <c r="GAE1" s="58"/>
      <c r="GAF1" s="58"/>
      <c r="GAG1" s="58"/>
      <c r="GAH1" s="58"/>
      <c r="GAI1" s="58"/>
      <c r="GAJ1" s="58"/>
      <c r="GAK1" s="58"/>
      <c r="GAL1" s="58"/>
      <c r="GAM1" s="58"/>
      <c r="GAN1" s="58"/>
      <c r="GAO1" s="58"/>
      <c r="GAP1" s="58"/>
      <c r="GAQ1" s="58"/>
      <c r="GAR1" s="58"/>
      <c r="GAS1" s="58"/>
      <c r="GAT1" s="58"/>
      <c r="GAU1" s="58"/>
      <c r="GAV1" s="58"/>
      <c r="GAW1" s="58"/>
      <c r="GAX1" s="58"/>
      <c r="GAY1" s="58"/>
      <c r="GAZ1" s="58"/>
      <c r="GBA1" s="58"/>
      <c r="GBB1" s="58"/>
      <c r="GBC1" s="58"/>
      <c r="GBD1" s="58"/>
      <c r="GBE1" s="58"/>
      <c r="GBF1" s="58"/>
      <c r="GBG1" s="58"/>
      <c r="GBH1" s="58"/>
      <c r="GBI1" s="58"/>
      <c r="GBJ1" s="58"/>
      <c r="GBK1" s="58"/>
      <c r="GBL1" s="58"/>
      <c r="GBM1" s="58"/>
      <c r="GBN1" s="58"/>
      <c r="GBO1" s="58"/>
      <c r="GBP1" s="58"/>
      <c r="GBQ1" s="58"/>
      <c r="GBR1" s="58"/>
      <c r="GBS1" s="58"/>
      <c r="GBT1" s="58"/>
      <c r="GBU1" s="58"/>
      <c r="GBV1" s="58"/>
      <c r="GBW1" s="58"/>
      <c r="GBX1" s="58"/>
      <c r="GBY1" s="58"/>
      <c r="GBZ1" s="58"/>
      <c r="GCA1" s="58"/>
      <c r="GCB1" s="58"/>
      <c r="GCC1" s="58"/>
      <c r="GCD1" s="58"/>
      <c r="GCE1" s="58"/>
      <c r="GCF1" s="58"/>
      <c r="GCG1" s="58"/>
      <c r="GCH1" s="58"/>
      <c r="GCI1" s="58"/>
      <c r="GCJ1" s="58"/>
      <c r="GCK1" s="58"/>
      <c r="GCL1" s="58"/>
      <c r="GCM1" s="58"/>
      <c r="GCN1" s="58"/>
      <c r="GCO1" s="58"/>
      <c r="GCP1" s="58"/>
      <c r="GCQ1" s="58"/>
      <c r="GCR1" s="58"/>
      <c r="GCS1" s="58"/>
      <c r="GCT1" s="58"/>
      <c r="GCU1" s="58"/>
      <c r="GCV1" s="58"/>
      <c r="GCW1" s="58"/>
      <c r="GCX1" s="58"/>
      <c r="GCY1" s="58"/>
      <c r="GCZ1" s="58"/>
      <c r="GDA1" s="58"/>
      <c r="GDB1" s="58"/>
      <c r="GDC1" s="58"/>
      <c r="GDD1" s="58"/>
      <c r="GDE1" s="58"/>
      <c r="GDF1" s="58"/>
      <c r="GDG1" s="58"/>
      <c r="GDH1" s="58"/>
      <c r="GDI1" s="58"/>
      <c r="GDJ1" s="58"/>
      <c r="GDK1" s="58"/>
      <c r="GDL1" s="58"/>
      <c r="GDM1" s="58"/>
      <c r="GDN1" s="58"/>
      <c r="GDO1" s="58"/>
      <c r="GDP1" s="58"/>
      <c r="GDQ1" s="58"/>
      <c r="GDR1" s="58"/>
      <c r="GDS1" s="58"/>
      <c r="GDT1" s="58"/>
      <c r="GDU1" s="58"/>
      <c r="GDV1" s="58"/>
      <c r="GDW1" s="58"/>
      <c r="GDX1" s="58"/>
      <c r="GDY1" s="58"/>
      <c r="GDZ1" s="58"/>
      <c r="GEA1" s="58"/>
      <c r="GEB1" s="58"/>
      <c r="GEC1" s="58"/>
      <c r="GED1" s="58"/>
      <c r="GEE1" s="58"/>
      <c r="GEF1" s="58"/>
      <c r="GEG1" s="58"/>
      <c r="GEH1" s="58"/>
      <c r="GEI1" s="58"/>
      <c r="GEJ1" s="58"/>
      <c r="GEK1" s="58"/>
      <c r="GEL1" s="58"/>
      <c r="GEM1" s="58"/>
      <c r="GEN1" s="58"/>
      <c r="GEO1" s="58"/>
      <c r="GEP1" s="58"/>
      <c r="GEQ1" s="58"/>
      <c r="GER1" s="58"/>
      <c r="GES1" s="58"/>
      <c r="GET1" s="58"/>
      <c r="GEU1" s="58"/>
      <c r="GEV1" s="58"/>
      <c r="GEW1" s="58"/>
      <c r="GEX1" s="58"/>
      <c r="GEY1" s="58"/>
      <c r="GEZ1" s="58"/>
      <c r="GFA1" s="58"/>
      <c r="GFB1" s="58"/>
      <c r="GFC1" s="58"/>
      <c r="GFD1" s="58"/>
      <c r="GFE1" s="58"/>
      <c r="GFF1" s="58"/>
      <c r="GFG1" s="58"/>
      <c r="GFH1" s="58"/>
      <c r="GFI1" s="58"/>
      <c r="GFJ1" s="58"/>
      <c r="GFK1" s="58"/>
      <c r="GFL1" s="58"/>
      <c r="GFM1" s="58"/>
      <c r="GFN1" s="58"/>
      <c r="GFO1" s="58"/>
      <c r="GFP1" s="58"/>
      <c r="GFQ1" s="58"/>
      <c r="GFR1" s="58"/>
      <c r="GFS1" s="58"/>
      <c r="GFT1" s="58"/>
      <c r="GFU1" s="58"/>
      <c r="GFV1" s="58"/>
      <c r="GFW1" s="58"/>
      <c r="GFX1" s="58"/>
      <c r="GFY1" s="58"/>
      <c r="GFZ1" s="58"/>
      <c r="GGA1" s="58"/>
      <c r="GGB1" s="58"/>
      <c r="GGC1" s="58"/>
      <c r="GGD1" s="58"/>
      <c r="GGE1" s="58"/>
      <c r="GGF1" s="58"/>
      <c r="GGG1" s="58"/>
      <c r="GGH1" s="58"/>
      <c r="GGI1" s="58"/>
      <c r="GGJ1" s="58"/>
      <c r="GGK1" s="58"/>
      <c r="GGL1" s="58"/>
      <c r="GGM1" s="58"/>
      <c r="GGN1" s="58"/>
      <c r="GGO1" s="58"/>
      <c r="GGP1" s="58"/>
      <c r="GGQ1" s="58"/>
      <c r="GGR1" s="58"/>
      <c r="GGS1" s="58"/>
      <c r="GGT1" s="58"/>
      <c r="GGU1" s="58"/>
      <c r="GGV1" s="58"/>
      <c r="GGW1" s="58"/>
      <c r="GGX1" s="58"/>
      <c r="GGY1" s="58"/>
      <c r="GGZ1" s="58"/>
      <c r="GHA1" s="58"/>
      <c r="GHB1" s="58"/>
      <c r="GHC1" s="58"/>
      <c r="GHD1" s="58"/>
      <c r="GHE1" s="58"/>
      <c r="GHF1" s="58"/>
      <c r="GHG1" s="58"/>
      <c r="GHH1" s="58"/>
      <c r="GHI1" s="58"/>
      <c r="GHJ1" s="58"/>
      <c r="GHK1" s="58"/>
      <c r="GHL1" s="58"/>
      <c r="GHM1" s="58"/>
      <c r="GHN1" s="58"/>
      <c r="GHO1" s="58"/>
      <c r="GHP1" s="58"/>
      <c r="GHQ1" s="58"/>
      <c r="GHR1" s="58"/>
      <c r="GHS1" s="58"/>
      <c r="GHT1" s="58"/>
      <c r="GHU1" s="58"/>
      <c r="GHV1" s="58"/>
      <c r="GHW1" s="58"/>
      <c r="GHX1" s="58"/>
      <c r="GHY1" s="58"/>
      <c r="GHZ1" s="58"/>
      <c r="GIA1" s="58"/>
      <c r="GIB1" s="58"/>
      <c r="GIC1" s="58"/>
      <c r="GID1" s="58"/>
      <c r="GIE1" s="58"/>
      <c r="GIF1" s="58"/>
      <c r="GIG1" s="58"/>
      <c r="GIH1" s="58"/>
      <c r="GII1" s="58"/>
      <c r="GIJ1" s="58"/>
      <c r="GIK1" s="58"/>
      <c r="GIL1" s="58"/>
      <c r="GIM1" s="58"/>
      <c r="GIN1" s="58"/>
      <c r="GIO1" s="58"/>
      <c r="GIP1" s="58"/>
      <c r="GIQ1" s="58"/>
      <c r="GIR1" s="58"/>
      <c r="GIS1" s="58"/>
      <c r="GIT1" s="58"/>
      <c r="GIU1" s="58"/>
      <c r="GIV1" s="58"/>
      <c r="GIW1" s="58"/>
      <c r="GIX1" s="58"/>
      <c r="GIY1" s="58"/>
      <c r="GIZ1" s="58"/>
      <c r="GJA1" s="58"/>
      <c r="GJB1" s="58"/>
      <c r="GJC1" s="58"/>
      <c r="GJD1" s="58"/>
      <c r="GJE1" s="58"/>
      <c r="GJF1" s="58"/>
      <c r="GJG1" s="58"/>
      <c r="GJH1" s="58"/>
      <c r="GJI1" s="58"/>
      <c r="GJJ1" s="58"/>
      <c r="GJK1" s="58"/>
      <c r="GJL1" s="58"/>
      <c r="GJM1" s="58"/>
      <c r="GJN1" s="58"/>
      <c r="GJO1" s="58"/>
      <c r="GJP1" s="58"/>
      <c r="GJQ1" s="58"/>
      <c r="GJR1" s="58"/>
      <c r="GJS1" s="58"/>
      <c r="GJT1" s="58"/>
      <c r="GJU1" s="58"/>
      <c r="GJV1" s="58"/>
      <c r="GJW1" s="58"/>
      <c r="GJX1" s="58"/>
      <c r="GJY1" s="58"/>
      <c r="GJZ1" s="58"/>
      <c r="GKA1" s="58"/>
      <c r="GKB1" s="58"/>
      <c r="GKC1" s="58"/>
      <c r="GKD1" s="58"/>
      <c r="GKE1" s="58"/>
      <c r="GKF1" s="58"/>
      <c r="GKG1" s="58"/>
      <c r="GKH1" s="58"/>
      <c r="GKI1" s="58"/>
      <c r="GKJ1" s="58"/>
      <c r="GKK1" s="58"/>
      <c r="GKL1" s="58"/>
      <c r="GKM1" s="58"/>
      <c r="GKN1" s="58"/>
      <c r="GKO1" s="58"/>
      <c r="GKP1" s="58"/>
      <c r="GKQ1" s="58"/>
      <c r="GKR1" s="58"/>
      <c r="GKS1" s="58"/>
      <c r="GKT1" s="58"/>
      <c r="GKU1" s="58"/>
      <c r="GKV1" s="58"/>
      <c r="GKW1" s="58"/>
      <c r="GKX1" s="58"/>
      <c r="GKY1" s="58"/>
      <c r="GKZ1" s="58"/>
      <c r="GLA1" s="58"/>
      <c r="GLB1" s="58"/>
      <c r="GLC1" s="58"/>
      <c r="GLD1" s="58"/>
      <c r="GLE1" s="58"/>
      <c r="GLF1" s="58"/>
      <c r="GLG1" s="58"/>
      <c r="GLH1" s="58"/>
      <c r="GLI1" s="58"/>
      <c r="GLJ1" s="58"/>
      <c r="GLK1" s="58"/>
      <c r="GLL1" s="58"/>
      <c r="GLM1" s="58"/>
      <c r="GLN1" s="58"/>
      <c r="GLO1" s="58"/>
      <c r="GLP1" s="58"/>
      <c r="GLQ1" s="58"/>
      <c r="GLR1" s="58"/>
      <c r="GLS1" s="58"/>
      <c r="GLT1" s="58"/>
      <c r="GLU1" s="58"/>
      <c r="GLV1" s="58"/>
      <c r="GLW1" s="58"/>
      <c r="GLX1" s="58"/>
      <c r="GLY1" s="58"/>
      <c r="GLZ1" s="58"/>
      <c r="GMA1" s="58"/>
      <c r="GMB1" s="58"/>
      <c r="GMC1" s="58"/>
      <c r="GMD1" s="58"/>
      <c r="GME1" s="58"/>
      <c r="GMF1" s="58"/>
      <c r="GMG1" s="58"/>
      <c r="GMH1" s="58"/>
      <c r="GMI1" s="58"/>
      <c r="GMJ1" s="58"/>
      <c r="GMK1" s="58"/>
      <c r="GML1" s="58"/>
      <c r="GMM1" s="58"/>
      <c r="GMN1" s="58"/>
      <c r="GMO1" s="58"/>
      <c r="GMP1" s="58"/>
      <c r="GMQ1" s="58"/>
      <c r="GMR1" s="58"/>
      <c r="GMS1" s="58"/>
      <c r="GMT1" s="58"/>
      <c r="GMU1" s="58"/>
      <c r="GMV1" s="58"/>
      <c r="GMW1" s="58"/>
      <c r="GMX1" s="58"/>
      <c r="GMY1" s="58"/>
      <c r="GMZ1" s="58"/>
      <c r="GNA1" s="58"/>
      <c r="GNB1" s="58"/>
      <c r="GNC1" s="58"/>
      <c r="GND1" s="58"/>
      <c r="GNE1" s="58"/>
      <c r="GNF1" s="58"/>
      <c r="GNG1" s="58"/>
      <c r="GNH1" s="58"/>
      <c r="GNI1" s="58"/>
      <c r="GNJ1" s="58"/>
      <c r="GNK1" s="58"/>
      <c r="GNL1" s="58"/>
      <c r="GNM1" s="58"/>
      <c r="GNN1" s="58"/>
      <c r="GNO1" s="58"/>
      <c r="GNP1" s="58"/>
      <c r="GNQ1" s="58"/>
      <c r="GNR1" s="58"/>
      <c r="GNS1" s="58"/>
      <c r="GNT1" s="58"/>
      <c r="GNU1" s="58"/>
      <c r="GNV1" s="58"/>
      <c r="GNW1" s="58"/>
      <c r="GNX1" s="58"/>
      <c r="GNY1" s="58"/>
      <c r="GNZ1" s="58"/>
      <c r="GOA1" s="58"/>
      <c r="GOB1" s="58"/>
      <c r="GOC1" s="58"/>
      <c r="GOD1" s="58"/>
      <c r="GOE1" s="58"/>
      <c r="GOF1" s="58"/>
      <c r="GOG1" s="58"/>
      <c r="GOH1" s="58"/>
      <c r="GOI1" s="58"/>
      <c r="GOJ1" s="58"/>
      <c r="GOK1" s="58"/>
      <c r="GOL1" s="58"/>
      <c r="GOM1" s="58"/>
      <c r="GON1" s="58"/>
      <c r="GOO1" s="58"/>
      <c r="GOP1" s="58"/>
      <c r="GOQ1" s="58"/>
      <c r="GOR1" s="58"/>
      <c r="GOS1" s="58"/>
      <c r="GOT1" s="58"/>
      <c r="GOU1" s="58"/>
      <c r="GOV1" s="58"/>
      <c r="GOW1" s="58"/>
      <c r="GOX1" s="58"/>
      <c r="GOY1" s="58"/>
      <c r="GOZ1" s="58"/>
      <c r="GPA1" s="58"/>
      <c r="GPB1" s="58"/>
      <c r="GPC1" s="58"/>
      <c r="GPD1" s="58"/>
      <c r="GPE1" s="58"/>
      <c r="GPF1" s="58"/>
      <c r="GPG1" s="58"/>
      <c r="GPH1" s="58"/>
      <c r="GPI1" s="58"/>
      <c r="GPJ1" s="58"/>
      <c r="GPK1" s="58"/>
      <c r="GPL1" s="58"/>
      <c r="GPM1" s="58"/>
      <c r="GPN1" s="58"/>
      <c r="GPO1" s="58"/>
      <c r="GPP1" s="58"/>
      <c r="GPQ1" s="58"/>
      <c r="GPR1" s="58"/>
      <c r="GPS1" s="58"/>
      <c r="GPT1" s="58"/>
      <c r="GPU1" s="58"/>
      <c r="GPV1" s="58"/>
      <c r="GPW1" s="58"/>
      <c r="GPX1" s="58"/>
      <c r="GPY1" s="58"/>
      <c r="GPZ1" s="58"/>
      <c r="GQA1" s="58"/>
      <c r="GQB1" s="58"/>
      <c r="GQC1" s="58"/>
      <c r="GQD1" s="58"/>
      <c r="GQE1" s="58"/>
      <c r="GQF1" s="58"/>
      <c r="GQG1" s="58"/>
      <c r="GQH1" s="58"/>
      <c r="GQI1" s="58"/>
      <c r="GQJ1" s="58"/>
      <c r="GQK1" s="58"/>
      <c r="GQL1" s="58"/>
      <c r="GQM1" s="58"/>
      <c r="GQN1" s="58"/>
      <c r="GQO1" s="58"/>
      <c r="GQP1" s="58"/>
      <c r="GQQ1" s="58"/>
      <c r="GQR1" s="58"/>
      <c r="GQS1" s="58"/>
      <c r="GQT1" s="58"/>
      <c r="GQU1" s="58"/>
      <c r="GQV1" s="58"/>
      <c r="GQW1" s="58"/>
      <c r="GQX1" s="58"/>
      <c r="GQY1" s="58"/>
      <c r="GQZ1" s="58"/>
      <c r="GRA1" s="58"/>
      <c r="GRB1" s="58"/>
      <c r="GRC1" s="58"/>
      <c r="GRD1" s="58"/>
      <c r="GRE1" s="58"/>
      <c r="GRF1" s="58"/>
      <c r="GRG1" s="58"/>
      <c r="GRH1" s="58"/>
      <c r="GRI1" s="58"/>
      <c r="GRJ1" s="58"/>
      <c r="GRK1" s="58"/>
      <c r="GRL1" s="58"/>
      <c r="GRM1" s="58"/>
      <c r="GRN1" s="58"/>
      <c r="GRO1" s="58"/>
      <c r="GRP1" s="58"/>
      <c r="GRQ1" s="58"/>
      <c r="GRR1" s="58"/>
      <c r="GRS1" s="58"/>
      <c r="GRT1" s="58"/>
      <c r="GRU1" s="58"/>
      <c r="GRV1" s="58"/>
      <c r="GRW1" s="58"/>
      <c r="GRX1" s="58"/>
      <c r="GRY1" s="58"/>
      <c r="GRZ1" s="58"/>
      <c r="GSA1" s="58"/>
      <c r="GSB1" s="58"/>
      <c r="GSC1" s="58"/>
      <c r="GSD1" s="58"/>
      <c r="GSE1" s="58"/>
      <c r="GSF1" s="58"/>
      <c r="GSG1" s="58"/>
      <c r="GSH1" s="58"/>
      <c r="GSI1" s="58"/>
      <c r="GSJ1" s="58"/>
      <c r="GSK1" s="58"/>
      <c r="GSL1" s="58"/>
      <c r="GSM1" s="58"/>
      <c r="GSN1" s="58"/>
      <c r="GSO1" s="58"/>
      <c r="GSP1" s="58"/>
      <c r="GSQ1" s="58"/>
      <c r="GSR1" s="58"/>
      <c r="GSS1" s="58"/>
      <c r="GST1" s="58"/>
      <c r="GSU1" s="58"/>
      <c r="GSV1" s="58"/>
      <c r="GSW1" s="58"/>
      <c r="GSX1" s="58"/>
      <c r="GSY1" s="58"/>
      <c r="GSZ1" s="58"/>
      <c r="GTA1" s="58"/>
      <c r="GTB1" s="58"/>
      <c r="GTC1" s="58"/>
      <c r="GTD1" s="58"/>
      <c r="GTE1" s="58"/>
      <c r="GTF1" s="58"/>
      <c r="GTG1" s="58"/>
      <c r="GTH1" s="58"/>
      <c r="GTI1" s="58"/>
      <c r="GTJ1" s="58"/>
      <c r="GTK1" s="58"/>
      <c r="GTL1" s="58"/>
      <c r="GTM1" s="58"/>
      <c r="GTN1" s="58"/>
      <c r="GTO1" s="58"/>
      <c r="GTP1" s="58"/>
      <c r="GTQ1" s="58"/>
      <c r="GTR1" s="58"/>
      <c r="GTS1" s="58"/>
      <c r="GTT1" s="58"/>
      <c r="GTU1" s="58"/>
      <c r="GTV1" s="58"/>
      <c r="GTW1" s="58"/>
      <c r="GTX1" s="58"/>
      <c r="GTY1" s="58"/>
      <c r="GTZ1" s="58"/>
      <c r="GUA1" s="58"/>
      <c r="GUB1" s="58"/>
      <c r="GUC1" s="58"/>
      <c r="GUD1" s="58"/>
      <c r="GUE1" s="58"/>
      <c r="GUF1" s="58"/>
      <c r="GUG1" s="58"/>
      <c r="GUH1" s="58"/>
      <c r="GUI1" s="58"/>
      <c r="GUJ1" s="58"/>
      <c r="GUK1" s="58"/>
      <c r="GUL1" s="58"/>
      <c r="GUM1" s="58"/>
      <c r="GUN1" s="58"/>
      <c r="GUO1" s="58"/>
      <c r="GUP1" s="58"/>
      <c r="GUQ1" s="58"/>
      <c r="GUR1" s="58"/>
      <c r="GUS1" s="58"/>
      <c r="GUT1" s="58"/>
      <c r="GUU1" s="58"/>
      <c r="GUV1" s="58"/>
      <c r="GUW1" s="58"/>
      <c r="GUX1" s="58"/>
      <c r="GUY1" s="58"/>
      <c r="GUZ1" s="58"/>
      <c r="GVA1" s="58"/>
      <c r="GVB1" s="58"/>
      <c r="GVC1" s="58"/>
      <c r="GVD1" s="58"/>
      <c r="GVE1" s="58"/>
      <c r="GVF1" s="58"/>
      <c r="GVG1" s="58"/>
      <c r="GVH1" s="58"/>
      <c r="GVI1" s="58"/>
      <c r="GVJ1" s="58"/>
      <c r="GVK1" s="58"/>
      <c r="GVL1" s="58"/>
      <c r="GVM1" s="58"/>
      <c r="GVN1" s="58"/>
      <c r="GVO1" s="58"/>
      <c r="GVP1" s="58"/>
      <c r="GVQ1" s="58"/>
      <c r="GVR1" s="58"/>
      <c r="GVS1" s="58"/>
      <c r="GVT1" s="58"/>
      <c r="GVU1" s="58"/>
      <c r="GVV1" s="58"/>
      <c r="GVW1" s="58"/>
      <c r="GVX1" s="58"/>
      <c r="GVY1" s="58"/>
      <c r="GVZ1" s="58"/>
      <c r="GWA1" s="58"/>
      <c r="GWB1" s="58"/>
      <c r="GWC1" s="58"/>
      <c r="GWD1" s="58"/>
      <c r="GWE1" s="58"/>
      <c r="GWF1" s="58"/>
      <c r="GWG1" s="58"/>
      <c r="GWH1" s="58"/>
      <c r="GWI1" s="58"/>
      <c r="GWJ1" s="58"/>
      <c r="GWK1" s="58"/>
      <c r="GWL1" s="58"/>
      <c r="GWM1" s="58"/>
      <c r="GWN1" s="58"/>
      <c r="GWO1" s="58"/>
      <c r="GWP1" s="58"/>
      <c r="GWQ1" s="58"/>
      <c r="GWR1" s="58"/>
      <c r="GWS1" s="58"/>
      <c r="GWT1" s="58"/>
      <c r="GWU1" s="58"/>
      <c r="GWV1" s="58"/>
      <c r="GWW1" s="58"/>
      <c r="GWX1" s="58"/>
      <c r="GWY1" s="58"/>
      <c r="GWZ1" s="58"/>
      <c r="GXA1" s="58"/>
      <c r="GXB1" s="58"/>
      <c r="GXC1" s="58"/>
      <c r="GXD1" s="58"/>
      <c r="GXE1" s="58"/>
      <c r="GXF1" s="58"/>
      <c r="GXG1" s="58"/>
      <c r="GXH1" s="58"/>
      <c r="GXI1" s="58"/>
      <c r="GXJ1" s="58"/>
      <c r="GXK1" s="58"/>
      <c r="GXL1" s="58"/>
      <c r="GXM1" s="58"/>
      <c r="GXN1" s="58"/>
      <c r="GXO1" s="58"/>
      <c r="GXP1" s="58"/>
      <c r="GXQ1" s="58"/>
      <c r="GXR1" s="58"/>
      <c r="GXS1" s="58"/>
      <c r="GXT1" s="58"/>
      <c r="GXU1" s="58"/>
      <c r="GXV1" s="58"/>
      <c r="GXW1" s="58"/>
      <c r="GXX1" s="58"/>
      <c r="GXY1" s="58"/>
      <c r="GXZ1" s="58"/>
      <c r="GYA1" s="58"/>
      <c r="GYB1" s="58"/>
      <c r="GYC1" s="58"/>
      <c r="GYD1" s="58"/>
      <c r="GYE1" s="58"/>
      <c r="GYF1" s="58"/>
      <c r="GYG1" s="58"/>
      <c r="GYH1" s="58"/>
      <c r="GYI1" s="58"/>
      <c r="GYJ1" s="58"/>
      <c r="GYK1" s="58"/>
      <c r="GYL1" s="58"/>
      <c r="GYM1" s="58"/>
      <c r="GYN1" s="58"/>
      <c r="GYO1" s="58"/>
      <c r="GYP1" s="58"/>
      <c r="GYQ1" s="58"/>
      <c r="GYR1" s="58"/>
      <c r="GYS1" s="58"/>
      <c r="GYT1" s="58"/>
      <c r="GYU1" s="58"/>
      <c r="GYV1" s="58"/>
      <c r="GYW1" s="58"/>
      <c r="GYX1" s="58"/>
      <c r="GYY1" s="58"/>
      <c r="GYZ1" s="58"/>
      <c r="GZA1" s="58"/>
      <c r="GZB1" s="58"/>
      <c r="GZC1" s="58"/>
      <c r="GZD1" s="58"/>
      <c r="GZE1" s="58"/>
      <c r="GZF1" s="58"/>
      <c r="GZG1" s="58"/>
      <c r="GZH1" s="58"/>
      <c r="GZI1" s="58"/>
      <c r="GZJ1" s="58"/>
      <c r="GZK1" s="58"/>
      <c r="GZL1" s="58"/>
      <c r="GZM1" s="58"/>
      <c r="GZN1" s="58"/>
      <c r="GZO1" s="58"/>
      <c r="GZP1" s="58"/>
      <c r="GZQ1" s="58"/>
      <c r="GZR1" s="58"/>
      <c r="GZS1" s="58"/>
      <c r="GZT1" s="58"/>
      <c r="GZU1" s="58"/>
      <c r="GZV1" s="58"/>
      <c r="GZW1" s="58"/>
      <c r="GZX1" s="58"/>
      <c r="GZY1" s="58"/>
      <c r="GZZ1" s="58"/>
      <c r="HAA1" s="58"/>
      <c r="HAB1" s="58"/>
      <c r="HAC1" s="58"/>
      <c r="HAD1" s="58"/>
      <c r="HAE1" s="58"/>
      <c r="HAF1" s="58"/>
      <c r="HAG1" s="58"/>
      <c r="HAH1" s="58"/>
      <c r="HAI1" s="58"/>
      <c r="HAJ1" s="58"/>
      <c r="HAK1" s="58"/>
      <c r="HAL1" s="58"/>
      <c r="HAM1" s="58"/>
      <c r="HAN1" s="58"/>
      <c r="HAO1" s="58"/>
      <c r="HAP1" s="58"/>
      <c r="HAQ1" s="58"/>
      <c r="HAR1" s="58"/>
      <c r="HAS1" s="58"/>
      <c r="HAT1" s="58"/>
      <c r="HAU1" s="58"/>
      <c r="HAV1" s="58"/>
      <c r="HAW1" s="58"/>
      <c r="HAX1" s="58"/>
      <c r="HAY1" s="58"/>
      <c r="HAZ1" s="58"/>
      <c r="HBA1" s="58"/>
      <c r="HBB1" s="58"/>
      <c r="HBC1" s="58"/>
      <c r="HBD1" s="58"/>
      <c r="HBE1" s="58"/>
      <c r="HBF1" s="58"/>
      <c r="HBG1" s="58"/>
      <c r="HBH1" s="58"/>
      <c r="HBI1" s="58"/>
      <c r="HBJ1" s="58"/>
      <c r="HBK1" s="58"/>
      <c r="HBL1" s="58"/>
      <c r="HBM1" s="58"/>
      <c r="HBN1" s="58"/>
      <c r="HBO1" s="58"/>
      <c r="HBP1" s="58"/>
      <c r="HBQ1" s="58"/>
      <c r="HBR1" s="58"/>
      <c r="HBS1" s="58"/>
      <c r="HBT1" s="58"/>
      <c r="HBU1" s="58"/>
      <c r="HBV1" s="58"/>
      <c r="HBW1" s="58"/>
      <c r="HBX1" s="58"/>
      <c r="HBY1" s="58"/>
      <c r="HBZ1" s="58"/>
      <c r="HCA1" s="58"/>
      <c r="HCB1" s="58"/>
      <c r="HCC1" s="58"/>
      <c r="HCD1" s="58"/>
      <c r="HCE1" s="58"/>
      <c r="HCF1" s="58"/>
      <c r="HCG1" s="58"/>
      <c r="HCH1" s="58"/>
      <c r="HCI1" s="58"/>
      <c r="HCJ1" s="58"/>
      <c r="HCK1" s="58"/>
      <c r="HCL1" s="58"/>
      <c r="HCM1" s="58"/>
      <c r="HCN1" s="58"/>
      <c r="HCO1" s="58"/>
      <c r="HCP1" s="58"/>
      <c r="HCQ1" s="58"/>
      <c r="HCR1" s="58"/>
      <c r="HCS1" s="58"/>
      <c r="HCT1" s="58"/>
      <c r="HCU1" s="58"/>
      <c r="HCV1" s="58"/>
      <c r="HCW1" s="58"/>
      <c r="HCX1" s="58"/>
      <c r="HCY1" s="58"/>
      <c r="HCZ1" s="58"/>
      <c r="HDA1" s="58"/>
      <c r="HDB1" s="58"/>
      <c r="HDC1" s="58"/>
      <c r="HDD1" s="58"/>
      <c r="HDE1" s="58"/>
      <c r="HDF1" s="58"/>
      <c r="HDG1" s="58"/>
      <c r="HDH1" s="58"/>
      <c r="HDI1" s="58"/>
      <c r="HDJ1" s="58"/>
      <c r="HDK1" s="58"/>
      <c r="HDL1" s="58"/>
      <c r="HDM1" s="58"/>
      <c r="HDN1" s="58"/>
      <c r="HDO1" s="58"/>
      <c r="HDP1" s="58"/>
      <c r="HDQ1" s="58"/>
      <c r="HDR1" s="58"/>
      <c r="HDS1" s="58"/>
      <c r="HDT1" s="58"/>
      <c r="HDU1" s="58"/>
      <c r="HDV1" s="58"/>
      <c r="HDW1" s="58"/>
      <c r="HDX1" s="58"/>
      <c r="HDY1" s="58"/>
      <c r="HDZ1" s="58"/>
      <c r="HEA1" s="58"/>
      <c r="HEB1" s="58"/>
      <c r="HEC1" s="58"/>
      <c r="HED1" s="58"/>
      <c r="HEE1" s="58"/>
      <c r="HEF1" s="58"/>
      <c r="HEG1" s="58"/>
      <c r="HEH1" s="58"/>
      <c r="HEI1" s="58"/>
      <c r="HEJ1" s="58"/>
      <c r="HEK1" s="58"/>
      <c r="HEL1" s="58"/>
      <c r="HEM1" s="58"/>
      <c r="HEN1" s="58"/>
      <c r="HEO1" s="58"/>
      <c r="HEP1" s="58"/>
      <c r="HEQ1" s="58"/>
      <c r="HER1" s="58"/>
      <c r="HES1" s="58"/>
      <c r="HET1" s="58"/>
      <c r="HEU1" s="58"/>
      <c r="HEV1" s="58"/>
      <c r="HEW1" s="58"/>
      <c r="HEX1" s="58"/>
      <c r="HEY1" s="58"/>
      <c r="HEZ1" s="58"/>
      <c r="HFA1" s="58"/>
      <c r="HFB1" s="58"/>
      <c r="HFC1" s="58"/>
      <c r="HFD1" s="58"/>
      <c r="HFE1" s="58"/>
      <c r="HFF1" s="58"/>
      <c r="HFG1" s="58"/>
      <c r="HFH1" s="58"/>
      <c r="HFI1" s="58"/>
      <c r="HFJ1" s="58"/>
      <c r="HFK1" s="58"/>
      <c r="HFL1" s="58"/>
      <c r="HFM1" s="58"/>
      <c r="HFN1" s="58"/>
      <c r="HFO1" s="58"/>
      <c r="HFP1" s="58"/>
      <c r="HFQ1" s="58"/>
      <c r="HFR1" s="58"/>
      <c r="HFS1" s="58"/>
      <c r="HFT1" s="58"/>
      <c r="HFU1" s="58"/>
      <c r="HFV1" s="58"/>
      <c r="HFW1" s="58"/>
      <c r="HFX1" s="58"/>
      <c r="HFY1" s="58"/>
      <c r="HFZ1" s="58"/>
      <c r="HGA1" s="58"/>
      <c r="HGB1" s="58"/>
      <c r="HGC1" s="58"/>
      <c r="HGD1" s="58"/>
      <c r="HGE1" s="58"/>
      <c r="HGF1" s="58"/>
      <c r="HGG1" s="58"/>
      <c r="HGH1" s="58"/>
      <c r="HGI1" s="58"/>
      <c r="HGJ1" s="58"/>
      <c r="HGK1" s="58"/>
      <c r="HGL1" s="58"/>
      <c r="HGM1" s="58"/>
      <c r="HGN1" s="58"/>
      <c r="HGO1" s="58"/>
      <c r="HGP1" s="58"/>
      <c r="HGQ1" s="58"/>
      <c r="HGR1" s="58"/>
      <c r="HGS1" s="58"/>
      <c r="HGT1" s="58"/>
      <c r="HGU1" s="58"/>
      <c r="HGV1" s="58"/>
      <c r="HGW1" s="58"/>
      <c r="HGX1" s="58"/>
      <c r="HGY1" s="58"/>
      <c r="HGZ1" s="58"/>
      <c r="HHA1" s="58"/>
      <c r="HHB1" s="58"/>
      <c r="HHC1" s="58"/>
      <c r="HHD1" s="58"/>
      <c r="HHE1" s="58"/>
      <c r="HHF1" s="58"/>
      <c r="HHG1" s="58"/>
      <c r="HHH1" s="58"/>
      <c r="HHI1" s="58"/>
      <c r="HHJ1" s="58"/>
      <c r="HHK1" s="58"/>
      <c r="HHL1" s="58"/>
      <c r="HHM1" s="58"/>
      <c r="HHN1" s="58"/>
      <c r="HHO1" s="58"/>
      <c r="HHP1" s="58"/>
      <c r="HHQ1" s="58"/>
      <c r="HHR1" s="58"/>
      <c r="HHS1" s="58"/>
      <c r="HHT1" s="58"/>
      <c r="HHU1" s="58"/>
      <c r="HHV1" s="58"/>
      <c r="HHW1" s="58"/>
      <c r="HHX1" s="58"/>
      <c r="HHY1" s="58"/>
      <c r="HHZ1" s="58"/>
      <c r="HIA1" s="58"/>
      <c r="HIB1" s="58"/>
      <c r="HIC1" s="58"/>
      <c r="HID1" s="58"/>
      <c r="HIE1" s="58"/>
      <c r="HIF1" s="58"/>
      <c r="HIG1" s="58"/>
      <c r="HIH1" s="58"/>
      <c r="HII1" s="58"/>
      <c r="HIJ1" s="58"/>
      <c r="HIK1" s="58"/>
      <c r="HIL1" s="58"/>
      <c r="HIM1" s="58"/>
      <c r="HIN1" s="58"/>
      <c r="HIO1" s="58"/>
      <c r="HIP1" s="58"/>
      <c r="HIQ1" s="58"/>
      <c r="HIR1" s="58"/>
      <c r="HIS1" s="58"/>
      <c r="HIT1" s="58"/>
      <c r="HIU1" s="58"/>
      <c r="HIV1" s="58"/>
      <c r="HIW1" s="58"/>
      <c r="HIX1" s="58"/>
      <c r="HIY1" s="58"/>
      <c r="HIZ1" s="58"/>
      <c r="HJA1" s="58"/>
      <c r="HJB1" s="58"/>
      <c r="HJC1" s="58"/>
      <c r="HJD1" s="58"/>
      <c r="HJE1" s="58"/>
      <c r="HJF1" s="58"/>
      <c r="HJG1" s="58"/>
      <c r="HJH1" s="58"/>
      <c r="HJI1" s="58"/>
      <c r="HJJ1" s="58"/>
      <c r="HJK1" s="58"/>
      <c r="HJL1" s="58"/>
      <c r="HJM1" s="58"/>
      <c r="HJN1" s="58"/>
      <c r="HJO1" s="58"/>
      <c r="HJP1" s="58"/>
      <c r="HJQ1" s="58"/>
      <c r="HJR1" s="58"/>
      <c r="HJS1" s="58"/>
      <c r="HJT1" s="58"/>
      <c r="HJU1" s="58"/>
      <c r="HJV1" s="58"/>
      <c r="HJW1" s="58"/>
      <c r="HJX1" s="58"/>
      <c r="HJY1" s="58"/>
      <c r="HJZ1" s="58"/>
      <c r="HKA1" s="58"/>
      <c r="HKB1" s="58"/>
      <c r="HKC1" s="58"/>
      <c r="HKD1" s="58"/>
      <c r="HKE1" s="58"/>
      <c r="HKF1" s="58"/>
      <c r="HKG1" s="58"/>
      <c r="HKH1" s="58"/>
      <c r="HKI1" s="58"/>
      <c r="HKJ1" s="58"/>
      <c r="HKK1" s="58"/>
      <c r="HKL1" s="58"/>
      <c r="HKM1" s="58"/>
      <c r="HKN1" s="58"/>
      <c r="HKO1" s="58"/>
      <c r="HKP1" s="58"/>
      <c r="HKQ1" s="58"/>
      <c r="HKR1" s="58"/>
      <c r="HKS1" s="58"/>
      <c r="HKT1" s="58"/>
      <c r="HKU1" s="58"/>
      <c r="HKV1" s="58"/>
      <c r="HKW1" s="58"/>
      <c r="HKX1" s="58"/>
      <c r="HKY1" s="58"/>
      <c r="HKZ1" s="58"/>
      <c r="HLA1" s="58"/>
      <c r="HLB1" s="58"/>
      <c r="HLC1" s="58"/>
      <c r="HLD1" s="58"/>
      <c r="HLE1" s="58"/>
      <c r="HLF1" s="58"/>
      <c r="HLG1" s="58"/>
      <c r="HLH1" s="58"/>
      <c r="HLI1" s="58"/>
      <c r="HLJ1" s="58"/>
      <c r="HLK1" s="58"/>
      <c r="HLL1" s="58"/>
      <c r="HLM1" s="58"/>
      <c r="HLN1" s="58"/>
      <c r="HLO1" s="58"/>
      <c r="HLP1" s="58"/>
      <c r="HLQ1" s="58"/>
      <c r="HLR1" s="58"/>
      <c r="HLS1" s="58"/>
      <c r="HLT1" s="58"/>
      <c r="HLU1" s="58"/>
      <c r="HLV1" s="58"/>
      <c r="HLW1" s="58"/>
      <c r="HLX1" s="58"/>
      <c r="HLY1" s="58"/>
      <c r="HLZ1" s="58"/>
      <c r="HMA1" s="58"/>
      <c r="HMB1" s="58"/>
      <c r="HMC1" s="58"/>
      <c r="HMD1" s="58"/>
      <c r="HME1" s="58"/>
      <c r="HMF1" s="58"/>
      <c r="HMG1" s="58"/>
      <c r="HMH1" s="58"/>
      <c r="HMI1" s="58"/>
      <c r="HMJ1" s="58"/>
      <c r="HMK1" s="58"/>
      <c r="HML1" s="58"/>
      <c r="HMM1" s="58"/>
      <c r="HMN1" s="58"/>
      <c r="HMO1" s="58"/>
      <c r="HMP1" s="58"/>
      <c r="HMQ1" s="58"/>
      <c r="HMR1" s="58"/>
      <c r="HMS1" s="58"/>
      <c r="HMT1" s="58"/>
      <c r="HMU1" s="58"/>
      <c r="HMV1" s="58"/>
      <c r="HMW1" s="58"/>
      <c r="HMX1" s="58"/>
      <c r="HMY1" s="58"/>
      <c r="HMZ1" s="58"/>
      <c r="HNA1" s="58"/>
      <c r="HNB1" s="58"/>
      <c r="HNC1" s="58"/>
      <c r="HND1" s="58"/>
      <c r="HNE1" s="58"/>
      <c r="HNF1" s="58"/>
      <c r="HNG1" s="58"/>
      <c r="HNH1" s="58"/>
      <c r="HNI1" s="58"/>
      <c r="HNJ1" s="58"/>
      <c r="HNK1" s="58"/>
      <c r="HNL1" s="58"/>
      <c r="HNM1" s="58"/>
      <c r="HNN1" s="58"/>
      <c r="HNO1" s="58"/>
      <c r="HNP1" s="58"/>
      <c r="HNQ1" s="58"/>
      <c r="HNR1" s="58"/>
      <c r="HNS1" s="58"/>
      <c r="HNT1" s="58"/>
      <c r="HNU1" s="58"/>
      <c r="HNV1" s="58"/>
      <c r="HNW1" s="58"/>
      <c r="HNX1" s="58"/>
      <c r="HNY1" s="58"/>
      <c r="HNZ1" s="58"/>
      <c r="HOA1" s="58"/>
      <c r="HOB1" s="58"/>
      <c r="HOC1" s="58"/>
      <c r="HOD1" s="58"/>
      <c r="HOE1" s="58"/>
      <c r="HOF1" s="58"/>
      <c r="HOG1" s="58"/>
      <c r="HOH1" s="58"/>
      <c r="HOI1" s="58"/>
      <c r="HOJ1" s="58"/>
      <c r="HOK1" s="58"/>
      <c r="HOL1" s="58"/>
      <c r="HOM1" s="58"/>
      <c r="HON1" s="58"/>
      <c r="HOO1" s="58"/>
      <c r="HOP1" s="58"/>
      <c r="HOQ1" s="58"/>
      <c r="HOR1" s="58"/>
      <c r="HOS1" s="58"/>
      <c r="HOT1" s="58"/>
      <c r="HOU1" s="58"/>
      <c r="HOV1" s="58"/>
      <c r="HOW1" s="58"/>
      <c r="HOX1" s="58"/>
      <c r="HOY1" s="58"/>
      <c r="HOZ1" s="58"/>
      <c r="HPA1" s="58"/>
      <c r="HPB1" s="58"/>
      <c r="HPC1" s="58"/>
      <c r="HPD1" s="58"/>
      <c r="HPE1" s="58"/>
      <c r="HPF1" s="58"/>
      <c r="HPG1" s="58"/>
      <c r="HPH1" s="58"/>
      <c r="HPI1" s="58"/>
      <c r="HPJ1" s="58"/>
      <c r="HPK1" s="58"/>
      <c r="HPL1" s="58"/>
      <c r="HPM1" s="58"/>
      <c r="HPN1" s="58"/>
      <c r="HPO1" s="58"/>
      <c r="HPP1" s="58"/>
      <c r="HPQ1" s="58"/>
      <c r="HPR1" s="58"/>
      <c r="HPS1" s="58"/>
      <c r="HPT1" s="58"/>
      <c r="HPU1" s="58"/>
      <c r="HPV1" s="58"/>
      <c r="HPW1" s="58"/>
      <c r="HPX1" s="58"/>
      <c r="HPY1" s="58"/>
      <c r="HPZ1" s="58"/>
      <c r="HQA1" s="58"/>
      <c r="HQB1" s="58"/>
      <c r="HQC1" s="58"/>
      <c r="HQD1" s="58"/>
      <c r="HQE1" s="58"/>
      <c r="HQF1" s="58"/>
      <c r="HQG1" s="58"/>
      <c r="HQH1" s="58"/>
      <c r="HQI1" s="58"/>
      <c r="HQJ1" s="58"/>
      <c r="HQK1" s="58"/>
      <c r="HQL1" s="58"/>
      <c r="HQM1" s="58"/>
      <c r="HQN1" s="58"/>
      <c r="HQO1" s="58"/>
      <c r="HQP1" s="58"/>
      <c r="HQQ1" s="58"/>
      <c r="HQR1" s="58"/>
      <c r="HQS1" s="58"/>
      <c r="HQT1" s="58"/>
      <c r="HQU1" s="58"/>
      <c r="HQV1" s="58"/>
      <c r="HQW1" s="58"/>
      <c r="HQX1" s="58"/>
      <c r="HQY1" s="58"/>
      <c r="HQZ1" s="58"/>
      <c r="HRA1" s="58"/>
      <c r="HRB1" s="58"/>
      <c r="HRC1" s="58"/>
      <c r="HRD1" s="58"/>
      <c r="HRE1" s="58"/>
      <c r="HRF1" s="58"/>
      <c r="HRG1" s="58"/>
      <c r="HRH1" s="58"/>
      <c r="HRI1" s="58"/>
      <c r="HRJ1" s="58"/>
      <c r="HRK1" s="58"/>
      <c r="HRL1" s="58"/>
      <c r="HRM1" s="58"/>
      <c r="HRN1" s="58"/>
      <c r="HRO1" s="58"/>
      <c r="HRP1" s="58"/>
      <c r="HRQ1" s="58"/>
      <c r="HRR1" s="58"/>
      <c r="HRS1" s="58"/>
      <c r="HRT1" s="58"/>
      <c r="HRU1" s="58"/>
      <c r="HRV1" s="58"/>
      <c r="HRW1" s="58"/>
      <c r="HRX1" s="58"/>
      <c r="HRY1" s="58"/>
      <c r="HRZ1" s="58"/>
      <c r="HSA1" s="58"/>
      <c r="HSB1" s="58"/>
      <c r="HSC1" s="58"/>
      <c r="HSD1" s="58"/>
      <c r="HSE1" s="58"/>
      <c r="HSF1" s="58"/>
      <c r="HSG1" s="58"/>
      <c r="HSH1" s="58"/>
      <c r="HSI1" s="58"/>
      <c r="HSJ1" s="58"/>
      <c r="HSK1" s="58"/>
      <c r="HSL1" s="58"/>
      <c r="HSM1" s="58"/>
      <c r="HSN1" s="58"/>
      <c r="HSO1" s="58"/>
      <c r="HSP1" s="58"/>
      <c r="HSQ1" s="58"/>
      <c r="HSR1" s="58"/>
      <c r="HSS1" s="58"/>
      <c r="HST1" s="58"/>
      <c r="HSU1" s="58"/>
      <c r="HSV1" s="58"/>
      <c r="HSW1" s="58"/>
      <c r="HSX1" s="58"/>
      <c r="HSY1" s="58"/>
      <c r="HSZ1" s="58"/>
      <c r="HTA1" s="58"/>
      <c r="HTB1" s="58"/>
      <c r="HTC1" s="58"/>
      <c r="HTD1" s="58"/>
      <c r="HTE1" s="58"/>
      <c r="HTF1" s="58"/>
      <c r="HTG1" s="58"/>
      <c r="HTH1" s="58"/>
      <c r="HTI1" s="58"/>
      <c r="HTJ1" s="58"/>
      <c r="HTK1" s="58"/>
      <c r="HTL1" s="58"/>
      <c r="HTM1" s="58"/>
      <c r="HTN1" s="58"/>
      <c r="HTO1" s="58"/>
      <c r="HTP1" s="58"/>
      <c r="HTQ1" s="58"/>
      <c r="HTR1" s="58"/>
      <c r="HTS1" s="58"/>
      <c r="HTT1" s="58"/>
      <c r="HTU1" s="58"/>
      <c r="HTV1" s="58"/>
      <c r="HTW1" s="58"/>
      <c r="HTX1" s="58"/>
      <c r="HTY1" s="58"/>
      <c r="HTZ1" s="58"/>
      <c r="HUA1" s="58"/>
      <c r="HUB1" s="58"/>
      <c r="HUC1" s="58"/>
      <c r="HUD1" s="58"/>
      <c r="HUE1" s="58"/>
      <c r="HUF1" s="58"/>
      <c r="HUG1" s="58"/>
      <c r="HUH1" s="58"/>
      <c r="HUI1" s="58"/>
      <c r="HUJ1" s="58"/>
      <c r="HUK1" s="58"/>
      <c r="HUL1" s="58"/>
      <c r="HUM1" s="58"/>
      <c r="HUN1" s="58"/>
      <c r="HUO1" s="58"/>
      <c r="HUP1" s="58"/>
      <c r="HUQ1" s="58"/>
      <c r="HUR1" s="58"/>
      <c r="HUS1" s="58"/>
      <c r="HUT1" s="58"/>
      <c r="HUU1" s="58"/>
      <c r="HUV1" s="58"/>
      <c r="HUW1" s="58"/>
      <c r="HUX1" s="58"/>
      <c r="HUY1" s="58"/>
      <c r="HUZ1" s="58"/>
      <c r="HVA1" s="58"/>
      <c r="HVB1" s="58"/>
      <c r="HVC1" s="58"/>
      <c r="HVD1" s="58"/>
      <c r="HVE1" s="58"/>
      <c r="HVF1" s="58"/>
      <c r="HVG1" s="58"/>
      <c r="HVH1" s="58"/>
      <c r="HVI1" s="58"/>
      <c r="HVJ1" s="58"/>
      <c r="HVK1" s="58"/>
      <c r="HVL1" s="58"/>
      <c r="HVM1" s="58"/>
      <c r="HVN1" s="58"/>
      <c r="HVO1" s="58"/>
      <c r="HVP1" s="58"/>
      <c r="HVQ1" s="58"/>
      <c r="HVR1" s="58"/>
      <c r="HVS1" s="58"/>
      <c r="HVT1" s="58"/>
      <c r="HVU1" s="58"/>
      <c r="HVV1" s="58"/>
      <c r="HVW1" s="58"/>
      <c r="HVX1" s="58"/>
      <c r="HVY1" s="58"/>
      <c r="HVZ1" s="58"/>
      <c r="HWA1" s="58"/>
      <c r="HWB1" s="58"/>
      <c r="HWC1" s="58"/>
      <c r="HWD1" s="58"/>
      <c r="HWE1" s="58"/>
      <c r="HWF1" s="58"/>
      <c r="HWG1" s="58"/>
      <c r="HWH1" s="58"/>
      <c r="HWI1" s="58"/>
      <c r="HWJ1" s="58"/>
      <c r="HWK1" s="58"/>
      <c r="HWL1" s="58"/>
      <c r="HWM1" s="58"/>
      <c r="HWN1" s="58"/>
      <c r="HWO1" s="58"/>
      <c r="HWP1" s="58"/>
      <c r="HWQ1" s="58"/>
      <c r="HWR1" s="58"/>
      <c r="HWS1" s="58"/>
      <c r="HWT1" s="58"/>
      <c r="HWU1" s="58"/>
      <c r="HWV1" s="58"/>
      <c r="HWW1" s="58"/>
      <c r="HWX1" s="58"/>
      <c r="HWY1" s="58"/>
      <c r="HWZ1" s="58"/>
      <c r="HXA1" s="58"/>
      <c r="HXB1" s="58"/>
      <c r="HXC1" s="58"/>
      <c r="HXD1" s="58"/>
      <c r="HXE1" s="58"/>
      <c r="HXF1" s="58"/>
      <c r="HXG1" s="58"/>
      <c r="HXH1" s="58"/>
      <c r="HXI1" s="58"/>
      <c r="HXJ1" s="58"/>
      <c r="HXK1" s="58"/>
      <c r="HXL1" s="58"/>
      <c r="HXM1" s="58"/>
      <c r="HXN1" s="58"/>
      <c r="HXO1" s="58"/>
      <c r="HXP1" s="58"/>
      <c r="HXQ1" s="58"/>
      <c r="HXR1" s="58"/>
      <c r="HXS1" s="58"/>
      <c r="HXT1" s="58"/>
      <c r="HXU1" s="58"/>
      <c r="HXV1" s="58"/>
      <c r="HXW1" s="58"/>
      <c r="HXX1" s="58"/>
      <c r="HXY1" s="58"/>
      <c r="HXZ1" s="58"/>
      <c r="HYA1" s="58"/>
      <c r="HYB1" s="58"/>
      <c r="HYC1" s="58"/>
      <c r="HYD1" s="58"/>
      <c r="HYE1" s="58"/>
      <c r="HYF1" s="58"/>
      <c r="HYG1" s="58"/>
      <c r="HYH1" s="58"/>
      <c r="HYI1" s="58"/>
      <c r="HYJ1" s="58"/>
      <c r="HYK1" s="58"/>
      <c r="HYL1" s="58"/>
      <c r="HYM1" s="58"/>
      <c r="HYN1" s="58"/>
      <c r="HYO1" s="58"/>
      <c r="HYP1" s="58"/>
      <c r="HYQ1" s="58"/>
      <c r="HYR1" s="58"/>
      <c r="HYS1" s="58"/>
      <c r="HYT1" s="58"/>
      <c r="HYU1" s="58"/>
      <c r="HYV1" s="58"/>
      <c r="HYW1" s="58"/>
      <c r="HYX1" s="58"/>
      <c r="HYY1" s="58"/>
      <c r="HYZ1" s="58"/>
      <c r="HZA1" s="58"/>
      <c r="HZB1" s="58"/>
      <c r="HZC1" s="58"/>
      <c r="HZD1" s="58"/>
      <c r="HZE1" s="58"/>
      <c r="HZF1" s="58"/>
      <c r="HZG1" s="58"/>
      <c r="HZH1" s="58"/>
      <c r="HZI1" s="58"/>
      <c r="HZJ1" s="58"/>
      <c r="HZK1" s="58"/>
      <c r="HZL1" s="58"/>
      <c r="HZM1" s="58"/>
      <c r="HZN1" s="58"/>
      <c r="HZO1" s="58"/>
      <c r="HZP1" s="58"/>
      <c r="HZQ1" s="58"/>
      <c r="HZR1" s="58"/>
      <c r="HZS1" s="58"/>
      <c r="HZT1" s="58"/>
      <c r="HZU1" s="58"/>
      <c r="HZV1" s="58"/>
      <c r="HZW1" s="58"/>
      <c r="HZX1" s="58"/>
      <c r="HZY1" s="58"/>
      <c r="HZZ1" s="58"/>
      <c r="IAA1" s="58"/>
      <c r="IAB1" s="58"/>
      <c r="IAC1" s="58"/>
      <c r="IAD1" s="58"/>
      <c r="IAE1" s="58"/>
      <c r="IAF1" s="58"/>
      <c r="IAG1" s="58"/>
      <c r="IAH1" s="58"/>
      <c r="IAI1" s="58"/>
      <c r="IAJ1" s="58"/>
      <c r="IAK1" s="58"/>
      <c r="IAL1" s="58"/>
      <c r="IAM1" s="58"/>
      <c r="IAN1" s="58"/>
      <c r="IAO1" s="58"/>
      <c r="IAP1" s="58"/>
      <c r="IAQ1" s="58"/>
      <c r="IAR1" s="58"/>
      <c r="IAS1" s="58"/>
      <c r="IAT1" s="58"/>
      <c r="IAU1" s="58"/>
      <c r="IAV1" s="58"/>
      <c r="IAW1" s="58"/>
      <c r="IAX1" s="58"/>
      <c r="IAY1" s="58"/>
      <c r="IAZ1" s="58"/>
      <c r="IBA1" s="58"/>
      <c r="IBB1" s="58"/>
      <c r="IBC1" s="58"/>
      <c r="IBD1" s="58"/>
      <c r="IBE1" s="58"/>
      <c r="IBF1" s="58"/>
      <c r="IBG1" s="58"/>
      <c r="IBH1" s="58"/>
      <c r="IBI1" s="58"/>
      <c r="IBJ1" s="58"/>
      <c r="IBK1" s="58"/>
      <c r="IBL1" s="58"/>
      <c r="IBM1" s="58"/>
      <c r="IBN1" s="58"/>
      <c r="IBO1" s="58"/>
      <c r="IBP1" s="58"/>
      <c r="IBQ1" s="58"/>
      <c r="IBR1" s="58"/>
      <c r="IBS1" s="58"/>
      <c r="IBT1" s="58"/>
      <c r="IBU1" s="58"/>
      <c r="IBV1" s="58"/>
      <c r="IBW1" s="58"/>
      <c r="IBX1" s="58"/>
      <c r="IBY1" s="58"/>
      <c r="IBZ1" s="58"/>
      <c r="ICA1" s="58"/>
      <c r="ICB1" s="58"/>
      <c r="ICC1" s="58"/>
      <c r="ICD1" s="58"/>
      <c r="ICE1" s="58"/>
      <c r="ICF1" s="58"/>
      <c r="ICG1" s="58"/>
      <c r="ICH1" s="58"/>
      <c r="ICI1" s="58"/>
      <c r="ICJ1" s="58"/>
      <c r="ICK1" s="58"/>
      <c r="ICL1" s="58"/>
      <c r="ICM1" s="58"/>
      <c r="ICN1" s="58"/>
      <c r="ICO1" s="58"/>
      <c r="ICP1" s="58"/>
      <c r="ICQ1" s="58"/>
      <c r="ICR1" s="58"/>
      <c r="ICS1" s="58"/>
      <c r="ICT1" s="58"/>
      <c r="ICU1" s="58"/>
      <c r="ICV1" s="58"/>
      <c r="ICW1" s="58"/>
      <c r="ICX1" s="58"/>
      <c r="ICY1" s="58"/>
      <c r="ICZ1" s="58"/>
      <c r="IDA1" s="58"/>
      <c r="IDB1" s="58"/>
      <c r="IDC1" s="58"/>
      <c r="IDD1" s="58"/>
      <c r="IDE1" s="58"/>
      <c r="IDF1" s="58"/>
      <c r="IDG1" s="58"/>
      <c r="IDH1" s="58"/>
      <c r="IDI1" s="58"/>
      <c r="IDJ1" s="58"/>
      <c r="IDK1" s="58"/>
      <c r="IDL1" s="58"/>
      <c r="IDM1" s="58"/>
      <c r="IDN1" s="58"/>
      <c r="IDO1" s="58"/>
      <c r="IDP1" s="58"/>
      <c r="IDQ1" s="58"/>
      <c r="IDR1" s="58"/>
      <c r="IDS1" s="58"/>
      <c r="IDT1" s="58"/>
      <c r="IDU1" s="58"/>
      <c r="IDV1" s="58"/>
      <c r="IDW1" s="58"/>
      <c r="IDX1" s="58"/>
      <c r="IDY1" s="58"/>
      <c r="IDZ1" s="58"/>
      <c r="IEA1" s="58"/>
      <c r="IEB1" s="58"/>
      <c r="IEC1" s="58"/>
      <c r="IED1" s="58"/>
      <c r="IEE1" s="58"/>
      <c r="IEF1" s="58"/>
      <c r="IEG1" s="58"/>
      <c r="IEH1" s="58"/>
      <c r="IEI1" s="58"/>
      <c r="IEJ1" s="58"/>
      <c r="IEK1" s="58"/>
      <c r="IEL1" s="58"/>
      <c r="IEM1" s="58"/>
      <c r="IEN1" s="58"/>
      <c r="IEO1" s="58"/>
      <c r="IEP1" s="58"/>
      <c r="IEQ1" s="58"/>
      <c r="IER1" s="58"/>
      <c r="IES1" s="58"/>
      <c r="IET1" s="58"/>
      <c r="IEU1" s="58"/>
      <c r="IEV1" s="58"/>
      <c r="IEW1" s="58"/>
      <c r="IEX1" s="58"/>
      <c r="IEY1" s="58"/>
      <c r="IEZ1" s="58"/>
      <c r="IFA1" s="58"/>
      <c r="IFB1" s="58"/>
      <c r="IFC1" s="58"/>
      <c r="IFD1" s="58"/>
      <c r="IFE1" s="58"/>
      <c r="IFF1" s="58"/>
      <c r="IFG1" s="58"/>
      <c r="IFH1" s="58"/>
      <c r="IFI1" s="58"/>
      <c r="IFJ1" s="58"/>
      <c r="IFK1" s="58"/>
      <c r="IFL1" s="58"/>
      <c r="IFM1" s="58"/>
      <c r="IFN1" s="58"/>
      <c r="IFO1" s="58"/>
      <c r="IFP1" s="58"/>
      <c r="IFQ1" s="58"/>
      <c r="IFR1" s="58"/>
      <c r="IFS1" s="58"/>
      <c r="IFT1" s="58"/>
      <c r="IFU1" s="58"/>
      <c r="IFV1" s="58"/>
      <c r="IFW1" s="58"/>
      <c r="IFX1" s="58"/>
      <c r="IFY1" s="58"/>
      <c r="IFZ1" s="58"/>
      <c r="IGA1" s="58"/>
      <c r="IGB1" s="58"/>
      <c r="IGC1" s="58"/>
      <c r="IGD1" s="58"/>
      <c r="IGE1" s="58"/>
      <c r="IGF1" s="58"/>
      <c r="IGG1" s="58"/>
      <c r="IGH1" s="58"/>
      <c r="IGI1" s="58"/>
      <c r="IGJ1" s="58"/>
      <c r="IGK1" s="58"/>
      <c r="IGL1" s="58"/>
      <c r="IGM1" s="58"/>
      <c r="IGN1" s="58"/>
      <c r="IGO1" s="58"/>
      <c r="IGP1" s="58"/>
      <c r="IGQ1" s="58"/>
      <c r="IGR1" s="58"/>
      <c r="IGS1" s="58"/>
      <c r="IGT1" s="58"/>
      <c r="IGU1" s="58"/>
      <c r="IGV1" s="58"/>
      <c r="IGW1" s="58"/>
      <c r="IGX1" s="58"/>
      <c r="IGY1" s="58"/>
      <c r="IGZ1" s="58"/>
      <c r="IHA1" s="58"/>
      <c r="IHB1" s="58"/>
      <c r="IHC1" s="58"/>
      <c r="IHD1" s="58"/>
      <c r="IHE1" s="58"/>
      <c r="IHF1" s="58"/>
      <c r="IHG1" s="58"/>
      <c r="IHH1" s="58"/>
      <c r="IHI1" s="58"/>
      <c r="IHJ1" s="58"/>
      <c r="IHK1" s="58"/>
      <c r="IHL1" s="58"/>
      <c r="IHM1" s="58"/>
      <c r="IHN1" s="58"/>
      <c r="IHO1" s="58"/>
      <c r="IHP1" s="58"/>
      <c r="IHQ1" s="58"/>
      <c r="IHR1" s="58"/>
      <c r="IHS1" s="58"/>
      <c r="IHT1" s="58"/>
      <c r="IHU1" s="58"/>
      <c r="IHV1" s="58"/>
      <c r="IHW1" s="58"/>
      <c r="IHX1" s="58"/>
      <c r="IHY1" s="58"/>
      <c r="IHZ1" s="58"/>
      <c r="IIA1" s="58"/>
      <c r="IIB1" s="58"/>
      <c r="IIC1" s="58"/>
      <c r="IID1" s="58"/>
      <c r="IIE1" s="58"/>
      <c r="IIF1" s="58"/>
      <c r="IIG1" s="58"/>
      <c r="IIH1" s="58"/>
      <c r="III1" s="58"/>
      <c r="IIJ1" s="58"/>
      <c r="IIK1" s="58"/>
      <c r="IIL1" s="58"/>
      <c r="IIM1" s="58"/>
      <c r="IIN1" s="58"/>
      <c r="IIO1" s="58"/>
      <c r="IIP1" s="58"/>
      <c r="IIQ1" s="58"/>
      <c r="IIR1" s="58"/>
      <c r="IIS1" s="58"/>
      <c r="IIT1" s="58"/>
      <c r="IIU1" s="58"/>
      <c r="IIV1" s="58"/>
      <c r="IIW1" s="58"/>
      <c r="IIX1" s="58"/>
      <c r="IIY1" s="58"/>
      <c r="IIZ1" s="58"/>
      <c r="IJA1" s="58"/>
      <c r="IJB1" s="58"/>
      <c r="IJC1" s="58"/>
      <c r="IJD1" s="58"/>
      <c r="IJE1" s="58"/>
      <c r="IJF1" s="58"/>
      <c r="IJG1" s="58"/>
      <c r="IJH1" s="58"/>
      <c r="IJI1" s="58"/>
      <c r="IJJ1" s="58"/>
      <c r="IJK1" s="58"/>
      <c r="IJL1" s="58"/>
      <c r="IJM1" s="58"/>
      <c r="IJN1" s="58"/>
      <c r="IJO1" s="58"/>
      <c r="IJP1" s="58"/>
      <c r="IJQ1" s="58"/>
      <c r="IJR1" s="58"/>
      <c r="IJS1" s="58"/>
      <c r="IJT1" s="58"/>
      <c r="IJU1" s="58"/>
      <c r="IJV1" s="58"/>
      <c r="IJW1" s="58"/>
      <c r="IJX1" s="58"/>
      <c r="IJY1" s="58"/>
      <c r="IJZ1" s="58"/>
      <c r="IKA1" s="58"/>
      <c r="IKB1" s="58"/>
      <c r="IKC1" s="58"/>
      <c r="IKD1" s="58"/>
      <c r="IKE1" s="58"/>
      <c r="IKF1" s="58"/>
      <c r="IKG1" s="58"/>
      <c r="IKH1" s="58"/>
      <c r="IKI1" s="58"/>
      <c r="IKJ1" s="58"/>
      <c r="IKK1" s="58"/>
      <c r="IKL1" s="58"/>
      <c r="IKM1" s="58"/>
      <c r="IKN1" s="58"/>
      <c r="IKO1" s="58"/>
      <c r="IKP1" s="58"/>
      <c r="IKQ1" s="58"/>
      <c r="IKR1" s="58"/>
      <c r="IKS1" s="58"/>
      <c r="IKT1" s="58"/>
      <c r="IKU1" s="58"/>
      <c r="IKV1" s="58"/>
      <c r="IKW1" s="58"/>
      <c r="IKX1" s="58"/>
      <c r="IKY1" s="58"/>
      <c r="IKZ1" s="58"/>
      <c r="ILA1" s="58"/>
      <c r="ILB1" s="58"/>
      <c r="ILC1" s="58"/>
      <c r="ILD1" s="58"/>
      <c r="ILE1" s="58"/>
      <c r="ILF1" s="58"/>
      <c r="ILG1" s="58"/>
      <c r="ILH1" s="58"/>
      <c r="ILI1" s="58"/>
      <c r="ILJ1" s="58"/>
      <c r="ILK1" s="58"/>
      <c r="ILL1" s="58"/>
      <c r="ILM1" s="58"/>
      <c r="ILN1" s="58"/>
      <c r="ILO1" s="58"/>
      <c r="ILP1" s="58"/>
      <c r="ILQ1" s="58"/>
      <c r="ILR1" s="58"/>
      <c r="ILS1" s="58"/>
      <c r="ILT1" s="58"/>
      <c r="ILU1" s="58"/>
      <c r="ILV1" s="58"/>
      <c r="ILW1" s="58"/>
      <c r="ILX1" s="58"/>
      <c r="ILY1" s="58"/>
      <c r="ILZ1" s="58"/>
      <c r="IMA1" s="58"/>
      <c r="IMB1" s="58"/>
      <c r="IMC1" s="58"/>
      <c r="IMD1" s="58"/>
      <c r="IME1" s="58"/>
      <c r="IMF1" s="58"/>
      <c r="IMG1" s="58"/>
      <c r="IMH1" s="58"/>
      <c r="IMI1" s="58"/>
      <c r="IMJ1" s="58"/>
      <c r="IMK1" s="58"/>
      <c r="IML1" s="58"/>
      <c r="IMM1" s="58"/>
      <c r="IMN1" s="58"/>
      <c r="IMO1" s="58"/>
      <c r="IMP1" s="58"/>
      <c r="IMQ1" s="58"/>
      <c r="IMR1" s="58"/>
      <c r="IMS1" s="58"/>
      <c r="IMT1" s="58"/>
      <c r="IMU1" s="58"/>
      <c r="IMV1" s="58"/>
      <c r="IMW1" s="58"/>
      <c r="IMX1" s="58"/>
      <c r="IMY1" s="58"/>
      <c r="IMZ1" s="58"/>
      <c r="INA1" s="58"/>
      <c r="INB1" s="58"/>
      <c r="INC1" s="58"/>
      <c r="IND1" s="58"/>
      <c r="INE1" s="58"/>
      <c r="INF1" s="58"/>
      <c r="ING1" s="58"/>
      <c r="INH1" s="58"/>
      <c r="INI1" s="58"/>
      <c r="INJ1" s="58"/>
      <c r="INK1" s="58"/>
      <c r="INL1" s="58"/>
      <c r="INM1" s="58"/>
      <c r="INN1" s="58"/>
      <c r="INO1" s="58"/>
      <c r="INP1" s="58"/>
      <c r="INQ1" s="58"/>
      <c r="INR1" s="58"/>
      <c r="INS1" s="58"/>
      <c r="INT1" s="58"/>
      <c r="INU1" s="58"/>
      <c r="INV1" s="58"/>
      <c r="INW1" s="58"/>
      <c r="INX1" s="58"/>
      <c r="INY1" s="58"/>
      <c r="INZ1" s="58"/>
      <c r="IOA1" s="58"/>
      <c r="IOB1" s="58"/>
      <c r="IOC1" s="58"/>
      <c r="IOD1" s="58"/>
      <c r="IOE1" s="58"/>
      <c r="IOF1" s="58"/>
      <c r="IOG1" s="58"/>
      <c r="IOH1" s="58"/>
      <c r="IOI1" s="58"/>
      <c r="IOJ1" s="58"/>
      <c r="IOK1" s="58"/>
      <c r="IOL1" s="58"/>
      <c r="IOM1" s="58"/>
      <c r="ION1" s="58"/>
      <c r="IOO1" s="58"/>
      <c r="IOP1" s="58"/>
      <c r="IOQ1" s="58"/>
      <c r="IOR1" s="58"/>
      <c r="IOS1" s="58"/>
      <c r="IOT1" s="58"/>
      <c r="IOU1" s="58"/>
      <c r="IOV1" s="58"/>
      <c r="IOW1" s="58"/>
      <c r="IOX1" s="58"/>
      <c r="IOY1" s="58"/>
      <c r="IOZ1" s="58"/>
      <c r="IPA1" s="58"/>
      <c r="IPB1" s="58"/>
      <c r="IPC1" s="58"/>
      <c r="IPD1" s="58"/>
      <c r="IPE1" s="58"/>
      <c r="IPF1" s="58"/>
      <c r="IPG1" s="58"/>
      <c r="IPH1" s="58"/>
      <c r="IPI1" s="58"/>
      <c r="IPJ1" s="58"/>
      <c r="IPK1" s="58"/>
      <c r="IPL1" s="58"/>
      <c r="IPM1" s="58"/>
      <c r="IPN1" s="58"/>
      <c r="IPO1" s="58"/>
      <c r="IPP1" s="58"/>
      <c r="IPQ1" s="58"/>
      <c r="IPR1" s="58"/>
      <c r="IPS1" s="58"/>
      <c r="IPT1" s="58"/>
      <c r="IPU1" s="58"/>
      <c r="IPV1" s="58"/>
      <c r="IPW1" s="58"/>
      <c r="IPX1" s="58"/>
      <c r="IPY1" s="58"/>
      <c r="IPZ1" s="58"/>
      <c r="IQA1" s="58"/>
      <c r="IQB1" s="58"/>
      <c r="IQC1" s="58"/>
      <c r="IQD1" s="58"/>
      <c r="IQE1" s="58"/>
      <c r="IQF1" s="58"/>
      <c r="IQG1" s="58"/>
      <c r="IQH1" s="58"/>
      <c r="IQI1" s="58"/>
      <c r="IQJ1" s="58"/>
      <c r="IQK1" s="58"/>
      <c r="IQL1" s="58"/>
      <c r="IQM1" s="58"/>
      <c r="IQN1" s="58"/>
      <c r="IQO1" s="58"/>
      <c r="IQP1" s="58"/>
      <c r="IQQ1" s="58"/>
      <c r="IQR1" s="58"/>
      <c r="IQS1" s="58"/>
      <c r="IQT1" s="58"/>
      <c r="IQU1" s="58"/>
      <c r="IQV1" s="58"/>
      <c r="IQW1" s="58"/>
      <c r="IQX1" s="58"/>
      <c r="IQY1" s="58"/>
      <c r="IQZ1" s="58"/>
      <c r="IRA1" s="58"/>
      <c r="IRB1" s="58"/>
      <c r="IRC1" s="58"/>
      <c r="IRD1" s="58"/>
      <c r="IRE1" s="58"/>
      <c r="IRF1" s="58"/>
      <c r="IRG1" s="58"/>
      <c r="IRH1" s="58"/>
      <c r="IRI1" s="58"/>
      <c r="IRJ1" s="58"/>
      <c r="IRK1" s="58"/>
      <c r="IRL1" s="58"/>
      <c r="IRM1" s="58"/>
      <c r="IRN1" s="58"/>
      <c r="IRO1" s="58"/>
      <c r="IRP1" s="58"/>
      <c r="IRQ1" s="58"/>
      <c r="IRR1" s="58"/>
      <c r="IRS1" s="58"/>
      <c r="IRT1" s="58"/>
      <c r="IRU1" s="58"/>
      <c r="IRV1" s="58"/>
      <c r="IRW1" s="58"/>
      <c r="IRX1" s="58"/>
      <c r="IRY1" s="58"/>
      <c r="IRZ1" s="58"/>
      <c r="ISA1" s="58"/>
      <c r="ISB1" s="58"/>
      <c r="ISC1" s="58"/>
      <c r="ISD1" s="58"/>
      <c r="ISE1" s="58"/>
      <c r="ISF1" s="58"/>
      <c r="ISG1" s="58"/>
      <c r="ISH1" s="58"/>
      <c r="ISI1" s="58"/>
      <c r="ISJ1" s="58"/>
      <c r="ISK1" s="58"/>
      <c r="ISL1" s="58"/>
      <c r="ISM1" s="58"/>
      <c r="ISN1" s="58"/>
      <c r="ISO1" s="58"/>
      <c r="ISP1" s="58"/>
      <c r="ISQ1" s="58"/>
      <c r="ISR1" s="58"/>
      <c r="ISS1" s="58"/>
      <c r="IST1" s="58"/>
      <c r="ISU1" s="58"/>
      <c r="ISV1" s="58"/>
      <c r="ISW1" s="58"/>
      <c r="ISX1" s="58"/>
      <c r="ISY1" s="58"/>
      <c r="ISZ1" s="58"/>
      <c r="ITA1" s="58"/>
      <c r="ITB1" s="58"/>
      <c r="ITC1" s="58"/>
      <c r="ITD1" s="58"/>
      <c r="ITE1" s="58"/>
      <c r="ITF1" s="58"/>
      <c r="ITG1" s="58"/>
      <c r="ITH1" s="58"/>
      <c r="ITI1" s="58"/>
      <c r="ITJ1" s="58"/>
      <c r="ITK1" s="58"/>
      <c r="ITL1" s="58"/>
      <c r="ITM1" s="58"/>
      <c r="ITN1" s="58"/>
      <c r="ITO1" s="58"/>
      <c r="ITP1" s="58"/>
      <c r="ITQ1" s="58"/>
      <c r="ITR1" s="58"/>
      <c r="ITS1" s="58"/>
      <c r="ITT1" s="58"/>
      <c r="ITU1" s="58"/>
      <c r="ITV1" s="58"/>
      <c r="ITW1" s="58"/>
      <c r="ITX1" s="58"/>
      <c r="ITY1" s="58"/>
      <c r="ITZ1" s="58"/>
      <c r="IUA1" s="58"/>
      <c r="IUB1" s="58"/>
      <c r="IUC1" s="58"/>
      <c r="IUD1" s="58"/>
      <c r="IUE1" s="58"/>
      <c r="IUF1" s="58"/>
      <c r="IUG1" s="58"/>
      <c r="IUH1" s="58"/>
      <c r="IUI1" s="58"/>
      <c r="IUJ1" s="58"/>
      <c r="IUK1" s="58"/>
      <c r="IUL1" s="58"/>
      <c r="IUM1" s="58"/>
      <c r="IUN1" s="58"/>
      <c r="IUO1" s="58"/>
      <c r="IUP1" s="58"/>
      <c r="IUQ1" s="58"/>
      <c r="IUR1" s="58"/>
      <c r="IUS1" s="58"/>
      <c r="IUT1" s="58"/>
      <c r="IUU1" s="58"/>
      <c r="IUV1" s="58"/>
      <c r="IUW1" s="58"/>
      <c r="IUX1" s="58"/>
      <c r="IUY1" s="58"/>
      <c r="IUZ1" s="58"/>
      <c r="IVA1" s="58"/>
      <c r="IVB1" s="58"/>
      <c r="IVC1" s="58"/>
      <c r="IVD1" s="58"/>
      <c r="IVE1" s="58"/>
      <c r="IVF1" s="58"/>
      <c r="IVG1" s="58"/>
      <c r="IVH1" s="58"/>
      <c r="IVI1" s="58"/>
      <c r="IVJ1" s="58"/>
      <c r="IVK1" s="58"/>
      <c r="IVL1" s="58"/>
      <c r="IVM1" s="58"/>
      <c r="IVN1" s="58"/>
      <c r="IVO1" s="58"/>
      <c r="IVP1" s="58"/>
      <c r="IVQ1" s="58"/>
      <c r="IVR1" s="58"/>
      <c r="IVS1" s="58"/>
      <c r="IVT1" s="58"/>
      <c r="IVU1" s="58"/>
      <c r="IVV1" s="58"/>
      <c r="IVW1" s="58"/>
      <c r="IVX1" s="58"/>
      <c r="IVY1" s="58"/>
      <c r="IVZ1" s="58"/>
      <c r="IWA1" s="58"/>
      <c r="IWB1" s="58"/>
      <c r="IWC1" s="58"/>
      <c r="IWD1" s="58"/>
      <c r="IWE1" s="58"/>
      <c r="IWF1" s="58"/>
      <c r="IWG1" s="58"/>
      <c r="IWH1" s="58"/>
      <c r="IWI1" s="58"/>
      <c r="IWJ1" s="58"/>
      <c r="IWK1" s="58"/>
      <c r="IWL1" s="58"/>
      <c r="IWM1" s="58"/>
      <c r="IWN1" s="58"/>
      <c r="IWO1" s="58"/>
      <c r="IWP1" s="58"/>
      <c r="IWQ1" s="58"/>
      <c r="IWR1" s="58"/>
      <c r="IWS1" s="58"/>
      <c r="IWT1" s="58"/>
      <c r="IWU1" s="58"/>
      <c r="IWV1" s="58"/>
      <c r="IWW1" s="58"/>
      <c r="IWX1" s="58"/>
      <c r="IWY1" s="58"/>
      <c r="IWZ1" s="58"/>
      <c r="IXA1" s="58"/>
      <c r="IXB1" s="58"/>
      <c r="IXC1" s="58"/>
      <c r="IXD1" s="58"/>
      <c r="IXE1" s="58"/>
      <c r="IXF1" s="58"/>
      <c r="IXG1" s="58"/>
      <c r="IXH1" s="58"/>
      <c r="IXI1" s="58"/>
      <c r="IXJ1" s="58"/>
      <c r="IXK1" s="58"/>
      <c r="IXL1" s="58"/>
      <c r="IXM1" s="58"/>
      <c r="IXN1" s="58"/>
      <c r="IXO1" s="58"/>
      <c r="IXP1" s="58"/>
      <c r="IXQ1" s="58"/>
      <c r="IXR1" s="58"/>
      <c r="IXS1" s="58"/>
      <c r="IXT1" s="58"/>
      <c r="IXU1" s="58"/>
      <c r="IXV1" s="58"/>
      <c r="IXW1" s="58"/>
      <c r="IXX1" s="58"/>
      <c r="IXY1" s="58"/>
      <c r="IXZ1" s="58"/>
      <c r="IYA1" s="58"/>
      <c r="IYB1" s="58"/>
      <c r="IYC1" s="58"/>
      <c r="IYD1" s="58"/>
      <c r="IYE1" s="58"/>
      <c r="IYF1" s="58"/>
      <c r="IYG1" s="58"/>
      <c r="IYH1" s="58"/>
      <c r="IYI1" s="58"/>
      <c r="IYJ1" s="58"/>
      <c r="IYK1" s="58"/>
      <c r="IYL1" s="58"/>
      <c r="IYM1" s="58"/>
      <c r="IYN1" s="58"/>
      <c r="IYO1" s="58"/>
      <c r="IYP1" s="58"/>
      <c r="IYQ1" s="58"/>
      <c r="IYR1" s="58"/>
      <c r="IYS1" s="58"/>
      <c r="IYT1" s="58"/>
      <c r="IYU1" s="58"/>
      <c r="IYV1" s="58"/>
      <c r="IYW1" s="58"/>
      <c r="IYX1" s="58"/>
      <c r="IYY1" s="58"/>
      <c r="IYZ1" s="58"/>
      <c r="IZA1" s="58"/>
      <c r="IZB1" s="58"/>
      <c r="IZC1" s="58"/>
      <c r="IZD1" s="58"/>
      <c r="IZE1" s="58"/>
      <c r="IZF1" s="58"/>
      <c r="IZG1" s="58"/>
      <c r="IZH1" s="58"/>
      <c r="IZI1" s="58"/>
      <c r="IZJ1" s="58"/>
      <c r="IZK1" s="58"/>
      <c r="IZL1" s="58"/>
      <c r="IZM1" s="58"/>
      <c r="IZN1" s="58"/>
      <c r="IZO1" s="58"/>
      <c r="IZP1" s="58"/>
      <c r="IZQ1" s="58"/>
      <c r="IZR1" s="58"/>
      <c r="IZS1" s="58"/>
      <c r="IZT1" s="58"/>
      <c r="IZU1" s="58"/>
      <c r="IZV1" s="58"/>
      <c r="IZW1" s="58"/>
      <c r="IZX1" s="58"/>
      <c r="IZY1" s="58"/>
      <c r="IZZ1" s="58"/>
      <c r="JAA1" s="58"/>
      <c r="JAB1" s="58"/>
      <c r="JAC1" s="58"/>
      <c r="JAD1" s="58"/>
      <c r="JAE1" s="58"/>
      <c r="JAF1" s="58"/>
      <c r="JAG1" s="58"/>
      <c r="JAH1" s="58"/>
      <c r="JAI1" s="58"/>
      <c r="JAJ1" s="58"/>
      <c r="JAK1" s="58"/>
      <c r="JAL1" s="58"/>
      <c r="JAM1" s="58"/>
      <c r="JAN1" s="58"/>
      <c r="JAO1" s="58"/>
      <c r="JAP1" s="58"/>
      <c r="JAQ1" s="58"/>
      <c r="JAR1" s="58"/>
      <c r="JAS1" s="58"/>
      <c r="JAT1" s="58"/>
      <c r="JAU1" s="58"/>
      <c r="JAV1" s="58"/>
      <c r="JAW1" s="58"/>
      <c r="JAX1" s="58"/>
      <c r="JAY1" s="58"/>
      <c r="JAZ1" s="58"/>
      <c r="JBA1" s="58"/>
      <c r="JBB1" s="58"/>
      <c r="JBC1" s="58"/>
      <c r="JBD1" s="58"/>
      <c r="JBE1" s="58"/>
      <c r="JBF1" s="58"/>
      <c r="JBG1" s="58"/>
      <c r="JBH1" s="58"/>
      <c r="JBI1" s="58"/>
      <c r="JBJ1" s="58"/>
      <c r="JBK1" s="58"/>
      <c r="JBL1" s="58"/>
      <c r="JBM1" s="58"/>
      <c r="JBN1" s="58"/>
      <c r="JBO1" s="58"/>
      <c r="JBP1" s="58"/>
      <c r="JBQ1" s="58"/>
      <c r="JBR1" s="58"/>
      <c r="JBS1" s="58"/>
      <c r="JBT1" s="58"/>
      <c r="JBU1" s="58"/>
      <c r="JBV1" s="58"/>
      <c r="JBW1" s="58"/>
      <c r="JBX1" s="58"/>
      <c r="JBY1" s="58"/>
      <c r="JBZ1" s="58"/>
      <c r="JCA1" s="58"/>
      <c r="JCB1" s="58"/>
      <c r="JCC1" s="58"/>
      <c r="JCD1" s="58"/>
      <c r="JCE1" s="58"/>
      <c r="JCF1" s="58"/>
      <c r="JCG1" s="58"/>
      <c r="JCH1" s="58"/>
      <c r="JCI1" s="58"/>
      <c r="JCJ1" s="58"/>
      <c r="JCK1" s="58"/>
      <c r="JCL1" s="58"/>
      <c r="JCM1" s="58"/>
      <c r="JCN1" s="58"/>
      <c r="JCO1" s="58"/>
      <c r="JCP1" s="58"/>
      <c r="JCQ1" s="58"/>
      <c r="JCR1" s="58"/>
      <c r="JCS1" s="58"/>
      <c r="JCT1" s="58"/>
      <c r="JCU1" s="58"/>
      <c r="JCV1" s="58"/>
      <c r="JCW1" s="58"/>
      <c r="JCX1" s="58"/>
      <c r="JCY1" s="58"/>
      <c r="JCZ1" s="58"/>
      <c r="JDA1" s="58"/>
      <c r="JDB1" s="58"/>
      <c r="JDC1" s="58"/>
      <c r="JDD1" s="58"/>
      <c r="JDE1" s="58"/>
      <c r="JDF1" s="58"/>
      <c r="JDG1" s="58"/>
      <c r="JDH1" s="58"/>
      <c r="JDI1" s="58"/>
      <c r="JDJ1" s="58"/>
      <c r="JDK1" s="58"/>
      <c r="JDL1" s="58"/>
      <c r="JDM1" s="58"/>
      <c r="JDN1" s="58"/>
      <c r="JDO1" s="58"/>
      <c r="JDP1" s="58"/>
      <c r="JDQ1" s="58"/>
      <c r="JDR1" s="58"/>
      <c r="JDS1" s="58"/>
      <c r="JDT1" s="58"/>
      <c r="JDU1" s="58"/>
      <c r="JDV1" s="58"/>
      <c r="JDW1" s="58"/>
      <c r="JDX1" s="58"/>
      <c r="JDY1" s="58"/>
      <c r="JDZ1" s="58"/>
      <c r="JEA1" s="58"/>
      <c r="JEB1" s="58"/>
      <c r="JEC1" s="58"/>
      <c r="JED1" s="58"/>
      <c r="JEE1" s="58"/>
      <c r="JEF1" s="58"/>
      <c r="JEG1" s="58"/>
      <c r="JEH1" s="58"/>
      <c r="JEI1" s="58"/>
      <c r="JEJ1" s="58"/>
      <c r="JEK1" s="58"/>
      <c r="JEL1" s="58"/>
      <c r="JEM1" s="58"/>
      <c r="JEN1" s="58"/>
      <c r="JEO1" s="58"/>
      <c r="JEP1" s="58"/>
      <c r="JEQ1" s="58"/>
      <c r="JER1" s="58"/>
      <c r="JES1" s="58"/>
      <c r="JET1" s="58"/>
      <c r="JEU1" s="58"/>
      <c r="JEV1" s="58"/>
      <c r="JEW1" s="58"/>
      <c r="JEX1" s="58"/>
      <c r="JEY1" s="58"/>
      <c r="JEZ1" s="58"/>
      <c r="JFA1" s="58"/>
      <c r="JFB1" s="58"/>
      <c r="JFC1" s="58"/>
      <c r="JFD1" s="58"/>
      <c r="JFE1" s="58"/>
      <c r="JFF1" s="58"/>
      <c r="JFG1" s="58"/>
      <c r="JFH1" s="58"/>
      <c r="JFI1" s="58"/>
      <c r="JFJ1" s="58"/>
      <c r="JFK1" s="58"/>
      <c r="JFL1" s="58"/>
      <c r="JFM1" s="58"/>
      <c r="JFN1" s="58"/>
      <c r="JFO1" s="58"/>
      <c r="JFP1" s="58"/>
      <c r="JFQ1" s="58"/>
      <c r="JFR1" s="58"/>
      <c r="JFS1" s="58"/>
      <c r="JFT1" s="58"/>
      <c r="JFU1" s="58"/>
      <c r="JFV1" s="58"/>
      <c r="JFW1" s="58"/>
      <c r="JFX1" s="58"/>
      <c r="JFY1" s="58"/>
      <c r="JFZ1" s="58"/>
      <c r="JGA1" s="58"/>
      <c r="JGB1" s="58"/>
      <c r="JGC1" s="58"/>
      <c r="JGD1" s="58"/>
      <c r="JGE1" s="58"/>
      <c r="JGF1" s="58"/>
      <c r="JGG1" s="58"/>
      <c r="JGH1" s="58"/>
      <c r="JGI1" s="58"/>
      <c r="JGJ1" s="58"/>
      <c r="JGK1" s="58"/>
      <c r="JGL1" s="58"/>
      <c r="JGM1" s="58"/>
      <c r="JGN1" s="58"/>
      <c r="JGO1" s="58"/>
      <c r="JGP1" s="58"/>
      <c r="JGQ1" s="58"/>
      <c r="JGR1" s="58"/>
      <c r="JGS1" s="58"/>
      <c r="JGT1" s="58"/>
      <c r="JGU1" s="58"/>
      <c r="JGV1" s="58"/>
      <c r="JGW1" s="58"/>
      <c r="JGX1" s="58"/>
      <c r="JGY1" s="58"/>
      <c r="JGZ1" s="58"/>
      <c r="JHA1" s="58"/>
      <c r="JHB1" s="58"/>
      <c r="JHC1" s="58"/>
      <c r="JHD1" s="58"/>
      <c r="JHE1" s="58"/>
      <c r="JHF1" s="58"/>
      <c r="JHG1" s="58"/>
      <c r="JHH1" s="58"/>
      <c r="JHI1" s="58"/>
      <c r="JHJ1" s="58"/>
      <c r="JHK1" s="58"/>
      <c r="JHL1" s="58"/>
      <c r="JHM1" s="58"/>
      <c r="JHN1" s="58"/>
      <c r="JHO1" s="58"/>
      <c r="JHP1" s="58"/>
      <c r="JHQ1" s="58"/>
      <c r="JHR1" s="58"/>
      <c r="JHS1" s="58"/>
      <c r="JHT1" s="58"/>
      <c r="JHU1" s="58"/>
      <c r="JHV1" s="58"/>
      <c r="JHW1" s="58"/>
      <c r="JHX1" s="58"/>
      <c r="JHY1" s="58"/>
      <c r="JHZ1" s="58"/>
      <c r="JIA1" s="58"/>
      <c r="JIB1" s="58"/>
      <c r="JIC1" s="58"/>
      <c r="JID1" s="58"/>
      <c r="JIE1" s="58"/>
      <c r="JIF1" s="58"/>
      <c r="JIG1" s="58"/>
      <c r="JIH1" s="58"/>
      <c r="JII1" s="58"/>
      <c r="JIJ1" s="58"/>
      <c r="JIK1" s="58"/>
      <c r="JIL1" s="58"/>
      <c r="JIM1" s="58"/>
      <c r="JIN1" s="58"/>
      <c r="JIO1" s="58"/>
      <c r="JIP1" s="58"/>
      <c r="JIQ1" s="58"/>
      <c r="JIR1" s="58"/>
      <c r="JIS1" s="58"/>
      <c r="JIT1" s="58"/>
      <c r="JIU1" s="58"/>
      <c r="JIV1" s="58"/>
      <c r="JIW1" s="58"/>
      <c r="JIX1" s="58"/>
      <c r="JIY1" s="58"/>
      <c r="JIZ1" s="58"/>
      <c r="JJA1" s="58"/>
      <c r="JJB1" s="58"/>
      <c r="JJC1" s="58"/>
      <c r="JJD1" s="58"/>
      <c r="JJE1" s="58"/>
      <c r="JJF1" s="58"/>
      <c r="JJG1" s="58"/>
      <c r="JJH1" s="58"/>
      <c r="JJI1" s="58"/>
      <c r="JJJ1" s="58"/>
      <c r="JJK1" s="58"/>
      <c r="JJL1" s="58"/>
      <c r="JJM1" s="58"/>
      <c r="JJN1" s="58"/>
      <c r="JJO1" s="58"/>
      <c r="JJP1" s="58"/>
      <c r="JJQ1" s="58"/>
      <c r="JJR1" s="58"/>
      <c r="JJS1" s="58"/>
      <c r="JJT1" s="58"/>
      <c r="JJU1" s="58"/>
      <c r="JJV1" s="58"/>
      <c r="JJW1" s="58"/>
      <c r="JJX1" s="58"/>
      <c r="JJY1" s="58"/>
      <c r="JJZ1" s="58"/>
      <c r="JKA1" s="58"/>
      <c r="JKB1" s="58"/>
      <c r="JKC1" s="58"/>
      <c r="JKD1" s="58"/>
      <c r="JKE1" s="58"/>
      <c r="JKF1" s="58"/>
      <c r="JKG1" s="58"/>
      <c r="JKH1" s="58"/>
      <c r="JKI1" s="58"/>
      <c r="JKJ1" s="58"/>
      <c r="JKK1" s="58"/>
      <c r="JKL1" s="58"/>
      <c r="JKM1" s="58"/>
      <c r="JKN1" s="58"/>
      <c r="JKO1" s="58"/>
      <c r="JKP1" s="58"/>
      <c r="JKQ1" s="58"/>
      <c r="JKR1" s="58"/>
      <c r="JKS1" s="58"/>
      <c r="JKT1" s="58"/>
      <c r="JKU1" s="58"/>
      <c r="JKV1" s="58"/>
      <c r="JKW1" s="58"/>
      <c r="JKX1" s="58"/>
      <c r="JKY1" s="58"/>
      <c r="JKZ1" s="58"/>
      <c r="JLA1" s="58"/>
      <c r="JLB1" s="58"/>
      <c r="JLC1" s="58"/>
      <c r="JLD1" s="58"/>
      <c r="JLE1" s="58"/>
      <c r="JLF1" s="58"/>
      <c r="JLG1" s="58"/>
      <c r="JLH1" s="58"/>
      <c r="JLI1" s="58"/>
      <c r="JLJ1" s="58"/>
      <c r="JLK1" s="58"/>
      <c r="JLL1" s="58"/>
      <c r="JLM1" s="58"/>
      <c r="JLN1" s="58"/>
      <c r="JLO1" s="58"/>
      <c r="JLP1" s="58"/>
      <c r="JLQ1" s="58"/>
      <c r="JLR1" s="58"/>
      <c r="JLS1" s="58"/>
      <c r="JLT1" s="58"/>
      <c r="JLU1" s="58"/>
      <c r="JLV1" s="58"/>
      <c r="JLW1" s="58"/>
      <c r="JLX1" s="58"/>
      <c r="JLY1" s="58"/>
      <c r="JLZ1" s="58"/>
      <c r="JMA1" s="58"/>
      <c r="JMB1" s="58"/>
      <c r="JMC1" s="58"/>
      <c r="JMD1" s="58"/>
      <c r="JME1" s="58"/>
      <c r="JMF1" s="58"/>
      <c r="JMG1" s="58"/>
      <c r="JMH1" s="58"/>
      <c r="JMI1" s="58"/>
      <c r="JMJ1" s="58"/>
      <c r="JMK1" s="58"/>
      <c r="JML1" s="58"/>
      <c r="JMM1" s="58"/>
      <c r="JMN1" s="58"/>
      <c r="JMO1" s="58"/>
      <c r="JMP1" s="58"/>
      <c r="JMQ1" s="58"/>
      <c r="JMR1" s="58"/>
      <c r="JMS1" s="58"/>
      <c r="JMT1" s="58"/>
      <c r="JMU1" s="58"/>
      <c r="JMV1" s="58"/>
      <c r="JMW1" s="58"/>
      <c r="JMX1" s="58"/>
      <c r="JMY1" s="58"/>
      <c r="JMZ1" s="58"/>
      <c r="JNA1" s="58"/>
      <c r="JNB1" s="58"/>
      <c r="JNC1" s="58"/>
      <c r="JND1" s="58"/>
      <c r="JNE1" s="58"/>
      <c r="JNF1" s="58"/>
      <c r="JNG1" s="58"/>
      <c r="JNH1" s="58"/>
      <c r="JNI1" s="58"/>
      <c r="JNJ1" s="58"/>
      <c r="JNK1" s="58"/>
      <c r="JNL1" s="58"/>
      <c r="JNM1" s="58"/>
      <c r="JNN1" s="58"/>
      <c r="JNO1" s="58"/>
      <c r="JNP1" s="58"/>
      <c r="JNQ1" s="58"/>
      <c r="JNR1" s="58"/>
      <c r="JNS1" s="58"/>
      <c r="JNT1" s="58"/>
      <c r="JNU1" s="58"/>
      <c r="JNV1" s="58"/>
      <c r="JNW1" s="58"/>
      <c r="JNX1" s="58"/>
      <c r="JNY1" s="58"/>
      <c r="JNZ1" s="58"/>
      <c r="JOA1" s="58"/>
      <c r="JOB1" s="58"/>
      <c r="JOC1" s="58"/>
      <c r="JOD1" s="58"/>
      <c r="JOE1" s="58"/>
      <c r="JOF1" s="58"/>
      <c r="JOG1" s="58"/>
      <c r="JOH1" s="58"/>
      <c r="JOI1" s="58"/>
      <c r="JOJ1" s="58"/>
      <c r="JOK1" s="58"/>
      <c r="JOL1" s="58"/>
      <c r="JOM1" s="58"/>
      <c r="JON1" s="58"/>
      <c r="JOO1" s="58"/>
      <c r="JOP1" s="58"/>
      <c r="JOQ1" s="58"/>
      <c r="JOR1" s="58"/>
      <c r="JOS1" s="58"/>
      <c r="JOT1" s="58"/>
      <c r="JOU1" s="58"/>
      <c r="JOV1" s="58"/>
      <c r="JOW1" s="58"/>
      <c r="JOX1" s="58"/>
      <c r="JOY1" s="58"/>
      <c r="JOZ1" s="58"/>
      <c r="JPA1" s="58"/>
      <c r="JPB1" s="58"/>
      <c r="JPC1" s="58"/>
      <c r="JPD1" s="58"/>
      <c r="JPE1" s="58"/>
      <c r="JPF1" s="58"/>
      <c r="JPG1" s="58"/>
      <c r="JPH1" s="58"/>
      <c r="JPI1" s="58"/>
      <c r="JPJ1" s="58"/>
      <c r="JPK1" s="58"/>
      <c r="JPL1" s="58"/>
      <c r="JPM1" s="58"/>
      <c r="JPN1" s="58"/>
      <c r="JPO1" s="58"/>
      <c r="JPP1" s="58"/>
      <c r="JPQ1" s="58"/>
      <c r="JPR1" s="58"/>
      <c r="JPS1" s="58"/>
      <c r="JPT1" s="58"/>
      <c r="JPU1" s="58"/>
      <c r="JPV1" s="58"/>
      <c r="JPW1" s="58"/>
      <c r="JPX1" s="58"/>
      <c r="JPY1" s="58"/>
      <c r="JPZ1" s="58"/>
      <c r="JQA1" s="58"/>
      <c r="JQB1" s="58"/>
      <c r="JQC1" s="58"/>
      <c r="JQD1" s="58"/>
      <c r="JQE1" s="58"/>
      <c r="JQF1" s="58"/>
      <c r="JQG1" s="58"/>
      <c r="JQH1" s="58"/>
      <c r="JQI1" s="58"/>
      <c r="JQJ1" s="58"/>
      <c r="JQK1" s="58"/>
      <c r="JQL1" s="58"/>
      <c r="JQM1" s="58"/>
      <c r="JQN1" s="58"/>
      <c r="JQO1" s="58"/>
      <c r="JQP1" s="58"/>
      <c r="JQQ1" s="58"/>
      <c r="JQR1" s="58"/>
      <c r="JQS1" s="58"/>
      <c r="JQT1" s="58"/>
      <c r="JQU1" s="58"/>
      <c r="JQV1" s="58"/>
      <c r="JQW1" s="58"/>
      <c r="JQX1" s="58"/>
      <c r="JQY1" s="58"/>
      <c r="JQZ1" s="58"/>
      <c r="JRA1" s="58"/>
      <c r="JRB1" s="58"/>
      <c r="JRC1" s="58"/>
      <c r="JRD1" s="58"/>
      <c r="JRE1" s="58"/>
      <c r="JRF1" s="58"/>
      <c r="JRG1" s="58"/>
      <c r="JRH1" s="58"/>
      <c r="JRI1" s="58"/>
      <c r="JRJ1" s="58"/>
      <c r="JRK1" s="58"/>
      <c r="JRL1" s="58"/>
      <c r="JRM1" s="58"/>
      <c r="JRN1" s="58"/>
      <c r="JRO1" s="58"/>
      <c r="JRP1" s="58"/>
      <c r="JRQ1" s="58"/>
      <c r="JRR1" s="58"/>
      <c r="JRS1" s="58"/>
      <c r="JRT1" s="58"/>
      <c r="JRU1" s="58"/>
      <c r="JRV1" s="58"/>
      <c r="JRW1" s="58"/>
      <c r="JRX1" s="58"/>
      <c r="JRY1" s="58"/>
      <c r="JRZ1" s="58"/>
      <c r="JSA1" s="58"/>
      <c r="JSB1" s="58"/>
      <c r="JSC1" s="58"/>
      <c r="JSD1" s="58"/>
      <c r="JSE1" s="58"/>
      <c r="JSF1" s="58"/>
      <c r="JSG1" s="58"/>
      <c r="JSH1" s="58"/>
      <c r="JSI1" s="58"/>
      <c r="JSJ1" s="58"/>
      <c r="JSK1" s="58"/>
      <c r="JSL1" s="58"/>
      <c r="JSM1" s="58"/>
      <c r="JSN1" s="58"/>
      <c r="JSO1" s="58"/>
      <c r="JSP1" s="58"/>
      <c r="JSQ1" s="58"/>
      <c r="JSR1" s="58"/>
      <c r="JSS1" s="58"/>
      <c r="JST1" s="58"/>
      <c r="JSU1" s="58"/>
      <c r="JSV1" s="58"/>
      <c r="JSW1" s="58"/>
      <c r="JSX1" s="58"/>
      <c r="JSY1" s="58"/>
      <c r="JSZ1" s="58"/>
      <c r="JTA1" s="58"/>
      <c r="JTB1" s="58"/>
      <c r="JTC1" s="58"/>
      <c r="JTD1" s="58"/>
      <c r="JTE1" s="58"/>
      <c r="JTF1" s="58"/>
      <c r="JTG1" s="58"/>
      <c r="JTH1" s="58"/>
      <c r="JTI1" s="58"/>
      <c r="JTJ1" s="58"/>
      <c r="JTK1" s="58"/>
      <c r="JTL1" s="58"/>
      <c r="JTM1" s="58"/>
      <c r="JTN1" s="58"/>
      <c r="JTO1" s="58"/>
      <c r="JTP1" s="58"/>
      <c r="JTQ1" s="58"/>
      <c r="JTR1" s="58"/>
      <c r="JTS1" s="58"/>
      <c r="JTT1" s="58"/>
      <c r="JTU1" s="58"/>
      <c r="JTV1" s="58"/>
      <c r="JTW1" s="58"/>
      <c r="JTX1" s="58"/>
      <c r="JTY1" s="58"/>
      <c r="JTZ1" s="58"/>
      <c r="JUA1" s="58"/>
      <c r="JUB1" s="58"/>
      <c r="JUC1" s="58"/>
      <c r="JUD1" s="58"/>
      <c r="JUE1" s="58"/>
      <c r="JUF1" s="58"/>
      <c r="JUG1" s="58"/>
      <c r="JUH1" s="58"/>
      <c r="JUI1" s="58"/>
      <c r="JUJ1" s="58"/>
      <c r="JUK1" s="58"/>
      <c r="JUL1" s="58"/>
      <c r="JUM1" s="58"/>
      <c r="JUN1" s="58"/>
      <c r="JUO1" s="58"/>
      <c r="JUP1" s="58"/>
      <c r="JUQ1" s="58"/>
      <c r="JUR1" s="58"/>
      <c r="JUS1" s="58"/>
      <c r="JUT1" s="58"/>
      <c r="JUU1" s="58"/>
      <c r="JUV1" s="58"/>
      <c r="JUW1" s="58"/>
      <c r="JUX1" s="58"/>
      <c r="JUY1" s="58"/>
      <c r="JUZ1" s="58"/>
      <c r="JVA1" s="58"/>
      <c r="JVB1" s="58"/>
      <c r="JVC1" s="58"/>
      <c r="JVD1" s="58"/>
      <c r="JVE1" s="58"/>
      <c r="JVF1" s="58"/>
      <c r="JVG1" s="58"/>
      <c r="JVH1" s="58"/>
      <c r="JVI1" s="58"/>
      <c r="JVJ1" s="58"/>
      <c r="JVK1" s="58"/>
      <c r="JVL1" s="58"/>
      <c r="JVM1" s="58"/>
      <c r="JVN1" s="58"/>
      <c r="JVO1" s="58"/>
      <c r="JVP1" s="58"/>
      <c r="JVQ1" s="58"/>
      <c r="JVR1" s="58"/>
      <c r="JVS1" s="58"/>
      <c r="JVT1" s="58"/>
      <c r="JVU1" s="58"/>
      <c r="JVV1" s="58"/>
      <c r="JVW1" s="58"/>
      <c r="JVX1" s="58"/>
      <c r="JVY1" s="58"/>
      <c r="JVZ1" s="58"/>
      <c r="JWA1" s="58"/>
      <c r="JWB1" s="58"/>
      <c r="JWC1" s="58"/>
      <c r="JWD1" s="58"/>
      <c r="JWE1" s="58"/>
      <c r="JWF1" s="58"/>
      <c r="JWG1" s="58"/>
      <c r="JWH1" s="58"/>
      <c r="JWI1" s="58"/>
      <c r="JWJ1" s="58"/>
      <c r="JWK1" s="58"/>
      <c r="JWL1" s="58"/>
      <c r="JWM1" s="58"/>
      <c r="JWN1" s="58"/>
      <c r="JWO1" s="58"/>
      <c r="JWP1" s="58"/>
      <c r="JWQ1" s="58"/>
      <c r="JWR1" s="58"/>
      <c r="JWS1" s="58"/>
      <c r="JWT1" s="58"/>
      <c r="JWU1" s="58"/>
      <c r="JWV1" s="58"/>
      <c r="JWW1" s="58"/>
      <c r="JWX1" s="58"/>
      <c r="JWY1" s="58"/>
      <c r="JWZ1" s="58"/>
      <c r="JXA1" s="58"/>
      <c r="JXB1" s="58"/>
      <c r="JXC1" s="58"/>
      <c r="JXD1" s="58"/>
      <c r="JXE1" s="58"/>
      <c r="JXF1" s="58"/>
      <c r="JXG1" s="58"/>
      <c r="JXH1" s="58"/>
      <c r="JXI1" s="58"/>
      <c r="JXJ1" s="58"/>
      <c r="JXK1" s="58"/>
      <c r="JXL1" s="58"/>
      <c r="JXM1" s="58"/>
      <c r="JXN1" s="58"/>
      <c r="JXO1" s="58"/>
      <c r="JXP1" s="58"/>
      <c r="JXQ1" s="58"/>
      <c r="JXR1" s="58"/>
      <c r="JXS1" s="58"/>
      <c r="JXT1" s="58"/>
      <c r="JXU1" s="58"/>
      <c r="JXV1" s="58"/>
      <c r="JXW1" s="58"/>
      <c r="JXX1" s="58"/>
      <c r="JXY1" s="58"/>
      <c r="JXZ1" s="58"/>
      <c r="JYA1" s="58"/>
      <c r="JYB1" s="58"/>
      <c r="JYC1" s="58"/>
      <c r="JYD1" s="58"/>
      <c r="JYE1" s="58"/>
      <c r="JYF1" s="58"/>
      <c r="JYG1" s="58"/>
      <c r="JYH1" s="58"/>
      <c r="JYI1" s="58"/>
      <c r="JYJ1" s="58"/>
      <c r="JYK1" s="58"/>
      <c r="JYL1" s="58"/>
      <c r="JYM1" s="58"/>
      <c r="JYN1" s="58"/>
      <c r="JYO1" s="58"/>
      <c r="JYP1" s="58"/>
      <c r="JYQ1" s="58"/>
      <c r="JYR1" s="58"/>
      <c r="JYS1" s="58"/>
      <c r="JYT1" s="58"/>
      <c r="JYU1" s="58"/>
      <c r="JYV1" s="58"/>
      <c r="JYW1" s="58"/>
      <c r="JYX1" s="58"/>
      <c r="JYY1" s="58"/>
      <c r="JYZ1" s="58"/>
      <c r="JZA1" s="58"/>
      <c r="JZB1" s="58"/>
      <c r="JZC1" s="58"/>
      <c r="JZD1" s="58"/>
      <c r="JZE1" s="58"/>
      <c r="JZF1" s="58"/>
      <c r="JZG1" s="58"/>
      <c r="JZH1" s="58"/>
      <c r="JZI1" s="58"/>
      <c r="JZJ1" s="58"/>
      <c r="JZK1" s="58"/>
      <c r="JZL1" s="58"/>
      <c r="JZM1" s="58"/>
      <c r="JZN1" s="58"/>
      <c r="JZO1" s="58"/>
      <c r="JZP1" s="58"/>
      <c r="JZQ1" s="58"/>
      <c r="JZR1" s="58"/>
      <c r="JZS1" s="58"/>
      <c r="JZT1" s="58"/>
      <c r="JZU1" s="58"/>
      <c r="JZV1" s="58"/>
      <c r="JZW1" s="58"/>
      <c r="JZX1" s="58"/>
      <c r="JZY1" s="58"/>
      <c r="JZZ1" s="58"/>
      <c r="KAA1" s="58"/>
      <c r="KAB1" s="58"/>
      <c r="KAC1" s="58"/>
      <c r="KAD1" s="58"/>
      <c r="KAE1" s="58"/>
      <c r="KAF1" s="58"/>
      <c r="KAG1" s="58"/>
      <c r="KAH1" s="58"/>
      <c r="KAI1" s="58"/>
      <c r="KAJ1" s="58"/>
      <c r="KAK1" s="58"/>
      <c r="KAL1" s="58"/>
      <c r="KAM1" s="58"/>
      <c r="KAN1" s="58"/>
      <c r="KAO1" s="58"/>
      <c r="KAP1" s="58"/>
      <c r="KAQ1" s="58"/>
      <c r="KAR1" s="58"/>
      <c r="KAS1" s="58"/>
      <c r="KAT1" s="58"/>
      <c r="KAU1" s="58"/>
      <c r="KAV1" s="58"/>
      <c r="KAW1" s="58"/>
      <c r="KAX1" s="58"/>
      <c r="KAY1" s="58"/>
      <c r="KAZ1" s="58"/>
      <c r="KBA1" s="58"/>
      <c r="KBB1" s="58"/>
      <c r="KBC1" s="58"/>
      <c r="KBD1" s="58"/>
      <c r="KBE1" s="58"/>
      <c r="KBF1" s="58"/>
      <c r="KBG1" s="58"/>
      <c r="KBH1" s="58"/>
      <c r="KBI1" s="58"/>
      <c r="KBJ1" s="58"/>
      <c r="KBK1" s="58"/>
      <c r="KBL1" s="58"/>
      <c r="KBM1" s="58"/>
      <c r="KBN1" s="58"/>
      <c r="KBO1" s="58"/>
      <c r="KBP1" s="58"/>
      <c r="KBQ1" s="58"/>
      <c r="KBR1" s="58"/>
      <c r="KBS1" s="58"/>
      <c r="KBT1" s="58"/>
      <c r="KBU1" s="58"/>
      <c r="KBV1" s="58"/>
      <c r="KBW1" s="58"/>
      <c r="KBX1" s="58"/>
      <c r="KBY1" s="58"/>
      <c r="KBZ1" s="58"/>
      <c r="KCA1" s="58"/>
      <c r="KCB1" s="58"/>
      <c r="KCC1" s="58"/>
      <c r="KCD1" s="58"/>
      <c r="KCE1" s="58"/>
      <c r="KCF1" s="58"/>
      <c r="KCG1" s="58"/>
      <c r="KCH1" s="58"/>
      <c r="KCI1" s="58"/>
      <c r="KCJ1" s="58"/>
      <c r="KCK1" s="58"/>
      <c r="KCL1" s="58"/>
      <c r="KCM1" s="58"/>
      <c r="KCN1" s="58"/>
      <c r="KCO1" s="58"/>
      <c r="KCP1" s="58"/>
      <c r="KCQ1" s="58"/>
      <c r="KCR1" s="58"/>
      <c r="KCS1" s="58"/>
      <c r="KCT1" s="58"/>
      <c r="KCU1" s="58"/>
      <c r="KCV1" s="58"/>
      <c r="KCW1" s="58"/>
      <c r="KCX1" s="58"/>
      <c r="KCY1" s="58"/>
      <c r="KCZ1" s="58"/>
      <c r="KDA1" s="58"/>
      <c r="KDB1" s="58"/>
      <c r="KDC1" s="58"/>
      <c r="KDD1" s="58"/>
      <c r="KDE1" s="58"/>
      <c r="KDF1" s="58"/>
      <c r="KDG1" s="58"/>
      <c r="KDH1" s="58"/>
      <c r="KDI1" s="58"/>
      <c r="KDJ1" s="58"/>
      <c r="KDK1" s="58"/>
      <c r="KDL1" s="58"/>
      <c r="KDM1" s="58"/>
      <c r="KDN1" s="58"/>
      <c r="KDO1" s="58"/>
      <c r="KDP1" s="58"/>
      <c r="KDQ1" s="58"/>
      <c r="KDR1" s="58"/>
      <c r="KDS1" s="58"/>
      <c r="KDT1" s="58"/>
      <c r="KDU1" s="58"/>
      <c r="KDV1" s="58"/>
      <c r="KDW1" s="58"/>
      <c r="KDX1" s="58"/>
      <c r="KDY1" s="58"/>
      <c r="KDZ1" s="58"/>
      <c r="KEA1" s="58"/>
      <c r="KEB1" s="58"/>
      <c r="KEC1" s="58"/>
      <c r="KED1" s="58"/>
      <c r="KEE1" s="58"/>
      <c r="KEF1" s="58"/>
      <c r="KEG1" s="58"/>
      <c r="KEH1" s="58"/>
      <c r="KEI1" s="58"/>
      <c r="KEJ1" s="58"/>
      <c r="KEK1" s="58"/>
      <c r="KEL1" s="58"/>
      <c r="KEM1" s="58"/>
      <c r="KEN1" s="58"/>
      <c r="KEO1" s="58"/>
      <c r="KEP1" s="58"/>
      <c r="KEQ1" s="58"/>
      <c r="KER1" s="58"/>
      <c r="KES1" s="58"/>
      <c r="KET1" s="58"/>
      <c r="KEU1" s="58"/>
      <c r="KEV1" s="58"/>
      <c r="KEW1" s="58"/>
      <c r="KEX1" s="58"/>
      <c r="KEY1" s="58"/>
      <c r="KEZ1" s="58"/>
      <c r="KFA1" s="58"/>
      <c r="KFB1" s="58"/>
      <c r="KFC1" s="58"/>
      <c r="KFD1" s="58"/>
      <c r="KFE1" s="58"/>
      <c r="KFF1" s="58"/>
      <c r="KFG1" s="58"/>
      <c r="KFH1" s="58"/>
      <c r="KFI1" s="58"/>
      <c r="KFJ1" s="58"/>
      <c r="KFK1" s="58"/>
      <c r="KFL1" s="58"/>
      <c r="KFM1" s="58"/>
      <c r="KFN1" s="58"/>
      <c r="KFO1" s="58"/>
      <c r="KFP1" s="58"/>
      <c r="KFQ1" s="58"/>
      <c r="KFR1" s="58"/>
      <c r="KFS1" s="58"/>
      <c r="KFT1" s="58"/>
      <c r="KFU1" s="58"/>
      <c r="KFV1" s="58"/>
      <c r="KFW1" s="58"/>
      <c r="KFX1" s="58"/>
      <c r="KFY1" s="58"/>
      <c r="KFZ1" s="58"/>
      <c r="KGA1" s="58"/>
      <c r="KGB1" s="58"/>
      <c r="KGC1" s="58"/>
      <c r="KGD1" s="58"/>
      <c r="KGE1" s="58"/>
      <c r="KGF1" s="58"/>
      <c r="KGG1" s="58"/>
      <c r="KGH1" s="58"/>
      <c r="KGI1" s="58"/>
      <c r="KGJ1" s="58"/>
      <c r="KGK1" s="58"/>
      <c r="KGL1" s="58"/>
      <c r="KGM1" s="58"/>
      <c r="KGN1" s="58"/>
      <c r="KGO1" s="58"/>
      <c r="KGP1" s="58"/>
      <c r="KGQ1" s="58"/>
      <c r="KGR1" s="58"/>
      <c r="KGS1" s="58"/>
      <c r="KGT1" s="58"/>
      <c r="KGU1" s="58"/>
      <c r="KGV1" s="58"/>
      <c r="KGW1" s="58"/>
      <c r="KGX1" s="58"/>
      <c r="KGY1" s="58"/>
      <c r="KGZ1" s="58"/>
      <c r="KHA1" s="58"/>
      <c r="KHB1" s="58"/>
      <c r="KHC1" s="58"/>
      <c r="KHD1" s="58"/>
      <c r="KHE1" s="58"/>
      <c r="KHF1" s="58"/>
      <c r="KHG1" s="58"/>
      <c r="KHH1" s="58"/>
      <c r="KHI1" s="58"/>
      <c r="KHJ1" s="58"/>
      <c r="KHK1" s="58"/>
      <c r="KHL1" s="58"/>
      <c r="KHM1" s="58"/>
      <c r="KHN1" s="58"/>
      <c r="KHO1" s="58"/>
      <c r="KHP1" s="58"/>
      <c r="KHQ1" s="58"/>
      <c r="KHR1" s="58"/>
      <c r="KHS1" s="58"/>
      <c r="KHT1" s="58"/>
      <c r="KHU1" s="58"/>
      <c r="KHV1" s="58"/>
      <c r="KHW1" s="58"/>
      <c r="KHX1" s="58"/>
      <c r="KHY1" s="58"/>
      <c r="KHZ1" s="58"/>
      <c r="KIA1" s="58"/>
      <c r="KIB1" s="58"/>
      <c r="KIC1" s="58"/>
      <c r="KID1" s="58"/>
      <c r="KIE1" s="58"/>
      <c r="KIF1" s="58"/>
      <c r="KIG1" s="58"/>
      <c r="KIH1" s="58"/>
      <c r="KII1" s="58"/>
      <c r="KIJ1" s="58"/>
      <c r="KIK1" s="58"/>
      <c r="KIL1" s="58"/>
      <c r="KIM1" s="58"/>
      <c r="KIN1" s="58"/>
      <c r="KIO1" s="58"/>
      <c r="KIP1" s="58"/>
      <c r="KIQ1" s="58"/>
      <c r="KIR1" s="58"/>
      <c r="KIS1" s="58"/>
      <c r="KIT1" s="58"/>
      <c r="KIU1" s="58"/>
      <c r="KIV1" s="58"/>
      <c r="KIW1" s="58"/>
      <c r="KIX1" s="58"/>
      <c r="KIY1" s="58"/>
      <c r="KIZ1" s="58"/>
      <c r="KJA1" s="58"/>
      <c r="KJB1" s="58"/>
      <c r="KJC1" s="58"/>
      <c r="KJD1" s="58"/>
      <c r="KJE1" s="58"/>
      <c r="KJF1" s="58"/>
      <c r="KJG1" s="58"/>
      <c r="KJH1" s="58"/>
      <c r="KJI1" s="58"/>
      <c r="KJJ1" s="58"/>
      <c r="KJK1" s="58"/>
      <c r="KJL1" s="58"/>
      <c r="KJM1" s="58"/>
      <c r="KJN1" s="58"/>
      <c r="KJO1" s="58"/>
      <c r="KJP1" s="58"/>
      <c r="KJQ1" s="58"/>
      <c r="KJR1" s="58"/>
      <c r="KJS1" s="58"/>
      <c r="KJT1" s="58"/>
      <c r="KJU1" s="58"/>
      <c r="KJV1" s="58"/>
      <c r="KJW1" s="58"/>
      <c r="KJX1" s="58"/>
      <c r="KJY1" s="58"/>
      <c r="KJZ1" s="58"/>
      <c r="KKA1" s="58"/>
      <c r="KKB1" s="58"/>
      <c r="KKC1" s="58"/>
      <c r="KKD1" s="58"/>
      <c r="KKE1" s="58"/>
      <c r="KKF1" s="58"/>
      <c r="KKG1" s="58"/>
      <c r="KKH1" s="58"/>
      <c r="KKI1" s="58"/>
      <c r="KKJ1" s="58"/>
      <c r="KKK1" s="58"/>
      <c r="KKL1" s="58"/>
      <c r="KKM1" s="58"/>
      <c r="KKN1" s="58"/>
      <c r="KKO1" s="58"/>
      <c r="KKP1" s="58"/>
      <c r="KKQ1" s="58"/>
      <c r="KKR1" s="58"/>
      <c r="KKS1" s="58"/>
      <c r="KKT1" s="58"/>
      <c r="KKU1" s="58"/>
      <c r="KKV1" s="58"/>
      <c r="KKW1" s="58"/>
      <c r="KKX1" s="58"/>
      <c r="KKY1" s="58"/>
      <c r="KKZ1" s="58"/>
      <c r="KLA1" s="58"/>
      <c r="KLB1" s="58"/>
      <c r="KLC1" s="58"/>
      <c r="KLD1" s="58"/>
      <c r="KLE1" s="58"/>
      <c r="KLF1" s="58"/>
      <c r="KLG1" s="58"/>
      <c r="KLH1" s="58"/>
      <c r="KLI1" s="58"/>
      <c r="KLJ1" s="58"/>
      <c r="KLK1" s="58"/>
      <c r="KLL1" s="58"/>
      <c r="KLM1" s="58"/>
      <c r="KLN1" s="58"/>
      <c r="KLO1" s="58"/>
      <c r="KLP1" s="58"/>
      <c r="KLQ1" s="58"/>
      <c r="KLR1" s="58"/>
      <c r="KLS1" s="58"/>
      <c r="KLT1" s="58"/>
      <c r="KLU1" s="58"/>
      <c r="KLV1" s="58"/>
      <c r="KLW1" s="58"/>
      <c r="KLX1" s="58"/>
      <c r="KLY1" s="58"/>
      <c r="KLZ1" s="58"/>
      <c r="KMA1" s="58"/>
      <c r="KMB1" s="58"/>
      <c r="KMC1" s="58"/>
      <c r="KMD1" s="58"/>
      <c r="KME1" s="58"/>
      <c r="KMF1" s="58"/>
      <c r="KMG1" s="58"/>
      <c r="KMH1" s="58"/>
      <c r="KMI1" s="58"/>
      <c r="KMJ1" s="58"/>
      <c r="KMK1" s="58"/>
      <c r="KML1" s="58"/>
      <c r="KMM1" s="58"/>
      <c r="KMN1" s="58"/>
      <c r="KMO1" s="58"/>
      <c r="KMP1" s="58"/>
      <c r="KMQ1" s="58"/>
      <c r="KMR1" s="58"/>
      <c r="KMS1" s="58"/>
      <c r="KMT1" s="58"/>
      <c r="KMU1" s="58"/>
      <c r="KMV1" s="58"/>
      <c r="KMW1" s="58"/>
      <c r="KMX1" s="58"/>
      <c r="KMY1" s="58"/>
      <c r="KMZ1" s="58"/>
      <c r="KNA1" s="58"/>
      <c r="KNB1" s="58"/>
      <c r="KNC1" s="58"/>
      <c r="KND1" s="58"/>
      <c r="KNE1" s="58"/>
      <c r="KNF1" s="58"/>
      <c r="KNG1" s="58"/>
      <c r="KNH1" s="58"/>
      <c r="KNI1" s="58"/>
      <c r="KNJ1" s="58"/>
      <c r="KNK1" s="58"/>
      <c r="KNL1" s="58"/>
      <c r="KNM1" s="58"/>
      <c r="KNN1" s="58"/>
      <c r="KNO1" s="58"/>
      <c r="KNP1" s="58"/>
      <c r="KNQ1" s="58"/>
      <c r="KNR1" s="58"/>
      <c r="KNS1" s="58"/>
      <c r="KNT1" s="58"/>
      <c r="KNU1" s="58"/>
      <c r="KNV1" s="58"/>
      <c r="KNW1" s="58"/>
      <c r="KNX1" s="58"/>
      <c r="KNY1" s="58"/>
      <c r="KNZ1" s="58"/>
      <c r="KOA1" s="58"/>
      <c r="KOB1" s="58"/>
      <c r="KOC1" s="58"/>
      <c r="KOD1" s="58"/>
      <c r="KOE1" s="58"/>
      <c r="KOF1" s="58"/>
      <c r="KOG1" s="58"/>
      <c r="KOH1" s="58"/>
      <c r="KOI1" s="58"/>
      <c r="KOJ1" s="58"/>
      <c r="KOK1" s="58"/>
      <c r="KOL1" s="58"/>
      <c r="KOM1" s="58"/>
      <c r="KON1" s="58"/>
      <c r="KOO1" s="58"/>
      <c r="KOP1" s="58"/>
      <c r="KOQ1" s="58"/>
      <c r="KOR1" s="58"/>
      <c r="KOS1" s="58"/>
      <c r="KOT1" s="58"/>
      <c r="KOU1" s="58"/>
      <c r="KOV1" s="58"/>
      <c r="KOW1" s="58"/>
      <c r="KOX1" s="58"/>
      <c r="KOY1" s="58"/>
      <c r="KOZ1" s="58"/>
      <c r="KPA1" s="58"/>
      <c r="KPB1" s="58"/>
      <c r="KPC1" s="58"/>
      <c r="KPD1" s="58"/>
      <c r="KPE1" s="58"/>
      <c r="KPF1" s="58"/>
      <c r="KPG1" s="58"/>
      <c r="KPH1" s="58"/>
      <c r="KPI1" s="58"/>
      <c r="KPJ1" s="58"/>
      <c r="KPK1" s="58"/>
      <c r="KPL1" s="58"/>
      <c r="KPM1" s="58"/>
      <c r="KPN1" s="58"/>
      <c r="KPO1" s="58"/>
      <c r="KPP1" s="58"/>
      <c r="KPQ1" s="58"/>
      <c r="KPR1" s="58"/>
      <c r="KPS1" s="58"/>
      <c r="KPT1" s="58"/>
      <c r="KPU1" s="58"/>
      <c r="KPV1" s="58"/>
      <c r="KPW1" s="58"/>
      <c r="KPX1" s="58"/>
      <c r="KPY1" s="58"/>
      <c r="KPZ1" s="58"/>
      <c r="KQA1" s="58"/>
      <c r="KQB1" s="58"/>
      <c r="KQC1" s="58"/>
      <c r="KQD1" s="58"/>
      <c r="KQE1" s="58"/>
      <c r="KQF1" s="58"/>
      <c r="KQG1" s="58"/>
      <c r="KQH1" s="58"/>
      <c r="KQI1" s="58"/>
      <c r="KQJ1" s="58"/>
      <c r="KQK1" s="58"/>
      <c r="KQL1" s="58"/>
      <c r="KQM1" s="58"/>
      <c r="KQN1" s="58"/>
      <c r="KQO1" s="58"/>
      <c r="KQP1" s="58"/>
      <c r="KQQ1" s="58"/>
      <c r="KQR1" s="58"/>
      <c r="KQS1" s="58"/>
      <c r="KQT1" s="58"/>
      <c r="KQU1" s="58"/>
      <c r="KQV1" s="58"/>
      <c r="KQW1" s="58"/>
      <c r="KQX1" s="58"/>
      <c r="KQY1" s="58"/>
      <c r="KQZ1" s="58"/>
      <c r="KRA1" s="58"/>
      <c r="KRB1" s="58"/>
      <c r="KRC1" s="58"/>
      <c r="KRD1" s="58"/>
      <c r="KRE1" s="58"/>
      <c r="KRF1" s="58"/>
      <c r="KRG1" s="58"/>
      <c r="KRH1" s="58"/>
      <c r="KRI1" s="58"/>
      <c r="KRJ1" s="58"/>
      <c r="KRK1" s="58"/>
      <c r="KRL1" s="58"/>
      <c r="KRM1" s="58"/>
      <c r="KRN1" s="58"/>
      <c r="KRO1" s="58"/>
      <c r="KRP1" s="58"/>
      <c r="KRQ1" s="58"/>
      <c r="KRR1" s="58"/>
      <c r="KRS1" s="58"/>
      <c r="KRT1" s="58"/>
      <c r="KRU1" s="58"/>
      <c r="KRV1" s="58"/>
      <c r="KRW1" s="58"/>
      <c r="KRX1" s="58"/>
      <c r="KRY1" s="58"/>
      <c r="KRZ1" s="58"/>
      <c r="KSA1" s="58"/>
      <c r="KSB1" s="58"/>
      <c r="KSC1" s="58"/>
      <c r="KSD1" s="58"/>
      <c r="KSE1" s="58"/>
      <c r="KSF1" s="58"/>
      <c r="KSG1" s="58"/>
      <c r="KSH1" s="58"/>
      <c r="KSI1" s="58"/>
      <c r="KSJ1" s="58"/>
      <c r="KSK1" s="58"/>
      <c r="KSL1" s="58"/>
      <c r="KSM1" s="58"/>
      <c r="KSN1" s="58"/>
      <c r="KSO1" s="58"/>
      <c r="KSP1" s="58"/>
      <c r="KSQ1" s="58"/>
      <c r="KSR1" s="58"/>
      <c r="KSS1" s="58"/>
      <c r="KST1" s="58"/>
      <c r="KSU1" s="58"/>
      <c r="KSV1" s="58"/>
      <c r="KSW1" s="58"/>
      <c r="KSX1" s="58"/>
      <c r="KSY1" s="58"/>
      <c r="KSZ1" s="58"/>
      <c r="KTA1" s="58"/>
      <c r="KTB1" s="58"/>
      <c r="KTC1" s="58"/>
      <c r="KTD1" s="58"/>
      <c r="KTE1" s="58"/>
      <c r="KTF1" s="58"/>
      <c r="KTG1" s="58"/>
      <c r="KTH1" s="58"/>
      <c r="KTI1" s="58"/>
      <c r="KTJ1" s="58"/>
      <c r="KTK1" s="58"/>
      <c r="KTL1" s="58"/>
      <c r="KTM1" s="58"/>
      <c r="KTN1" s="58"/>
      <c r="KTO1" s="58"/>
      <c r="KTP1" s="58"/>
      <c r="KTQ1" s="58"/>
      <c r="KTR1" s="58"/>
      <c r="KTS1" s="58"/>
      <c r="KTT1" s="58"/>
      <c r="KTU1" s="58"/>
      <c r="KTV1" s="58"/>
      <c r="KTW1" s="58"/>
      <c r="KTX1" s="58"/>
      <c r="KTY1" s="58"/>
      <c r="KTZ1" s="58"/>
      <c r="KUA1" s="58"/>
      <c r="KUB1" s="58"/>
      <c r="KUC1" s="58"/>
      <c r="KUD1" s="58"/>
      <c r="KUE1" s="58"/>
      <c r="KUF1" s="58"/>
      <c r="KUG1" s="58"/>
      <c r="KUH1" s="58"/>
      <c r="KUI1" s="58"/>
      <c r="KUJ1" s="58"/>
      <c r="KUK1" s="58"/>
      <c r="KUL1" s="58"/>
      <c r="KUM1" s="58"/>
      <c r="KUN1" s="58"/>
      <c r="KUO1" s="58"/>
      <c r="KUP1" s="58"/>
      <c r="KUQ1" s="58"/>
      <c r="KUR1" s="58"/>
      <c r="KUS1" s="58"/>
      <c r="KUT1" s="58"/>
      <c r="KUU1" s="58"/>
      <c r="KUV1" s="58"/>
      <c r="KUW1" s="58"/>
      <c r="KUX1" s="58"/>
      <c r="KUY1" s="58"/>
      <c r="KUZ1" s="58"/>
      <c r="KVA1" s="58"/>
      <c r="KVB1" s="58"/>
      <c r="KVC1" s="58"/>
      <c r="KVD1" s="58"/>
      <c r="KVE1" s="58"/>
      <c r="KVF1" s="58"/>
      <c r="KVG1" s="58"/>
      <c r="KVH1" s="58"/>
      <c r="KVI1" s="58"/>
      <c r="KVJ1" s="58"/>
      <c r="KVK1" s="58"/>
      <c r="KVL1" s="58"/>
      <c r="KVM1" s="58"/>
      <c r="KVN1" s="58"/>
      <c r="KVO1" s="58"/>
      <c r="KVP1" s="58"/>
      <c r="KVQ1" s="58"/>
      <c r="KVR1" s="58"/>
      <c r="KVS1" s="58"/>
      <c r="KVT1" s="58"/>
      <c r="KVU1" s="58"/>
      <c r="KVV1" s="58"/>
      <c r="KVW1" s="58"/>
      <c r="KVX1" s="58"/>
      <c r="KVY1" s="58"/>
      <c r="KVZ1" s="58"/>
      <c r="KWA1" s="58"/>
      <c r="KWB1" s="58"/>
      <c r="KWC1" s="58"/>
      <c r="KWD1" s="58"/>
      <c r="KWE1" s="58"/>
      <c r="KWF1" s="58"/>
      <c r="KWG1" s="58"/>
      <c r="KWH1" s="58"/>
      <c r="KWI1" s="58"/>
      <c r="KWJ1" s="58"/>
      <c r="KWK1" s="58"/>
      <c r="KWL1" s="58"/>
      <c r="KWM1" s="58"/>
      <c r="KWN1" s="58"/>
      <c r="KWO1" s="58"/>
      <c r="KWP1" s="58"/>
      <c r="KWQ1" s="58"/>
      <c r="KWR1" s="58"/>
      <c r="KWS1" s="58"/>
      <c r="KWT1" s="58"/>
      <c r="KWU1" s="58"/>
      <c r="KWV1" s="58"/>
      <c r="KWW1" s="58"/>
      <c r="KWX1" s="58"/>
      <c r="KWY1" s="58"/>
      <c r="KWZ1" s="58"/>
      <c r="KXA1" s="58"/>
      <c r="KXB1" s="58"/>
      <c r="KXC1" s="58"/>
      <c r="KXD1" s="58"/>
      <c r="KXE1" s="58"/>
      <c r="KXF1" s="58"/>
      <c r="KXG1" s="58"/>
      <c r="KXH1" s="58"/>
      <c r="KXI1" s="58"/>
      <c r="KXJ1" s="58"/>
      <c r="KXK1" s="58"/>
      <c r="KXL1" s="58"/>
      <c r="KXM1" s="58"/>
      <c r="KXN1" s="58"/>
      <c r="KXO1" s="58"/>
      <c r="KXP1" s="58"/>
      <c r="KXQ1" s="58"/>
      <c r="KXR1" s="58"/>
      <c r="KXS1" s="58"/>
      <c r="KXT1" s="58"/>
      <c r="KXU1" s="58"/>
      <c r="KXV1" s="58"/>
      <c r="KXW1" s="58"/>
      <c r="KXX1" s="58"/>
      <c r="KXY1" s="58"/>
      <c r="KXZ1" s="58"/>
      <c r="KYA1" s="58"/>
      <c r="KYB1" s="58"/>
      <c r="KYC1" s="58"/>
      <c r="KYD1" s="58"/>
      <c r="KYE1" s="58"/>
      <c r="KYF1" s="58"/>
      <c r="KYG1" s="58"/>
      <c r="KYH1" s="58"/>
      <c r="KYI1" s="58"/>
      <c r="KYJ1" s="58"/>
      <c r="KYK1" s="58"/>
      <c r="KYL1" s="58"/>
      <c r="KYM1" s="58"/>
      <c r="KYN1" s="58"/>
      <c r="KYO1" s="58"/>
      <c r="KYP1" s="58"/>
      <c r="KYQ1" s="58"/>
      <c r="KYR1" s="58"/>
      <c r="KYS1" s="58"/>
      <c r="KYT1" s="58"/>
      <c r="KYU1" s="58"/>
      <c r="KYV1" s="58"/>
      <c r="KYW1" s="58"/>
      <c r="KYX1" s="58"/>
      <c r="KYY1" s="58"/>
      <c r="KYZ1" s="58"/>
      <c r="KZA1" s="58"/>
      <c r="KZB1" s="58"/>
      <c r="KZC1" s="58"/>
      <c r="KZD1" s="58"/>
      <c r="KZE1" s="58"/>
      <c r="KZF1" s="58"/>
      <c r="KZG1" s="58"/>
      <c r="KZH1" s="58"/>
      <c r="KZI1" s="58"/>
      <c r="KZJ1" s="58"/>
      <c r="KZK1" s="58"/>
      <c r="KZL1" s="58"/>
      <c r="KZM1" s="58"/>
      <c r="KZN1" s="58"/>
      <c r="KZO1" s="58"/>
      <c r="KZP1" s="58"/>
      <c r="KZQ1" s="58"/>
      <c r="KZR1" s="58"/>
      <c r="KZS1" s="58"/>
      <c r="KZT1" s="58"/>
      <c r="KZU1" s="58"/>
      <c r="KZV1" s="58"/>
      <c r="KZW1" s="58"/>
      <c r="KZX1" s="58"/>
      <c r="KZY1" s="58"/>
      <c r="KZZ1" s="58"/>
      <c r="LAA1" s="58"/>
      <c r="LAB1" s="58"/>
      <c r="LAC1" s="58"/>
      <c r="LAD1" s="58"/>
      <c r="LAE1" s="58"/>
      <c r="LAF1" s="58"/>
      <c r="LAG1" s="58"/>
      <c r="LAH1" s="58"/>
      <c r="LAI1" s="58"/>
      <c r="LAJ1" s="58"/>
      <c r="LAK1" s="58"/>
      <c r="LAL1" s="58"/>
      <c r="LAM1" s="58"/>
      <c r="LAN1" s="58"/>
      <c r="LAO1" s="58"/>
      <c r="LAP1" s="58"/>
      <c r="LAQ1" s="58"/>
      <c r="LAR1" s="58"/>
      <c r="LAS1" s="58"/>
      <c r="LAT1" s="58"/>
      <c r="LAU1" s="58"/>
      <c r="LAV1" s="58"/>
      <c r="LAW1" s="58"/>
      <c r="LAX1" s="58"/>
      <c r="LAY1" s="58"/>
      <c r="LAZ1" s="58"/>
      <c r="LBA1" s="58"/>
      <c r="LBB1" s="58"/>
      <c r="LBC1" s="58"/>
      <c r="LBD1" s="58"/>
      <c r="LBE1" s="58"/>
      <c r="LBF1" s="58"/>
      <c r="LBG1" s="58"/>
      <c r="LBH1" s="58"/>
      <c r="LBI1" s="58"/>
      <c r="LBJ1" s="58"/>
      <c r="LBK1" s="58"/>
      <c r="LBL1" s="58"/>
      <c r="LBM1" s="58"/>
      <c r="LBN1" s="58"/>
      <c r="LBO1" s="58"/>
      <c r="LBP1" s="58"/>
      <c r="LBQ1" s="58"/>
      <c r="LBR1" s="58"/>
      <c r="LBS1" s="58"/>
      <c r="LBT1" s="58"/>
      <c r="LBU1" s="58"/>
      <c r="LBV1" s="58"/>
      <c r="LBW1" s="58"/>
      <c r="LBX1" s="58"/>
      <c r="LBY1" s="58"/>
      <c r="LBZ1" s="58"/>
      <c r="LCA1" s="58"/>
      <c r="LCB1" s="58"/>
      <c r="LCC1" s="58"/>
      <c r="LCD1" s="58"/>
      <c r="LCE1" s="58"/>
      <c r="LCF1" s="58"/>
      <c r="LCG1" s="58"/>
      <c r="LCH1" s="58"/>
      <c r="LCI1" s="58"/>
      <c r="LCJ1" s="58"/>
      <c r="LCK1" s="58"/>
      <c r="LCL1" s="58"/>
      <c r="LCM1" s="58"/>
      <c r="LCN1" s="58"/>
      <c r="LCO1" s="58"/>
      <c r="LCP1" s="58"/>
      <c r="LCQ1" s="58"/>
      <c r="LCR1" s="58"/>
      <c r="LCS1" s="58"/>
      <c r="LCT1" s="58"/>
      <c r="LCU1" s="58"/>
      <c r="LCV1" s="58"/>
      <c r="LCW1" s="58"/>
      <c r="LCX1" s="58"/>
      <c r="LCY1" s="58"/>
      <c r="LCZ1" s="58"/>
      <c r="LDA1" s="58"/>
      <c r="LDB1" s="58"/>
      <c r="LDC1" s="58"/>
      <c r="LDD1" s="58"/>
      <c r="LDE1" s="58"/>
      <c r="LDF1" s="58"/>
      <c r="LDG1" s="58"/>
      <c r="LDH1" s="58"/>
      <c r="LDI1" s="58"/>
      <c r="LDJ1" s="58"/>
      <c r="LDK1" s="58"/>
      <c r="LDL1" s="58"/>
      <c r="LDM1" s="58"/>
      <c r="LDN1" s="58"/>
      <c r="LDO1" s="58"/>
      <c r="LDP1" s="58"/>
      <c r="LDQ1" s="58"/>
      <c r="LDR1" s="58"/>
      <c r="LDS1" s="58"/>
      <c r="LDT1" s="58"/>
      <c r="LDU1" s="58"/>
      <c r="LDV1" s="58"/>
      <c r="LDW1" s="58"/>
      <c r="LDX1" s="58"/>
      <c r="LDY1" s="58"/>
      <c r="LDZ1" s="58"/>
      <c r="LEA1" s="58"/>
      <c r="LEB1" s="58"/>
      <c r="LEC1" s="58"/>
      <c r="LED1" s="58"/>
      <c r="LEE1" s="58"/>
      <c r="LEF1" s="58"/>
      <c r="LEG1" s="58"/>
      <c r="LEH1" s="58"/>
      <c r="LEI1" s="58"/>
      <c r="LEJ1" s="58"/>
      <c r="LEK1" s="58"/>
      <c r="LEL1" s="58"/>
      <c r="LEM1" s="58"/>
      <c r="LEN1" s="58"/>
      <c r="LEO1" s="58"/>
      <c r="LEP1" s="58"/>
      <c r="LEQ1" s="58"/>
      <c r="LER1" s="58"/>
      <c r="LES1" s="58"/>
      <c r="LET1" s="58"/>
      <c r="LEU1" s="58"/>
      <c r="LEV1" s="58"/>
      <c r="LEW1" s="58"/>
      <c r="LEX1" s="58"/>
      <c r="LEY1" s="58"/>
      <c r="LEZ1" s="58"/>
      <c r="LFA1" s="58"/>
      <c r="LFB1" s="58"/>
      <c r="LFC1" s="58"/>
      <c r="LFD1" s="58"/>
      <c r="LFE1" s="58"/>
      <c r="LFF1" s="58"/>
      <c r="LFG1" s="58"/>
      <c r="LFH1" s="58"/>
      <c r="LFI1" s="58"/>
      <c r="LFJ1" s="58"/>
      <c r="LFK1" s="58"/>
      <c r="LFL1" s="58"/>
      <c r="LFM1" s="58"/>
      <c r="LFN1" s="58"/>
      <c r="LFO1" s="58"/>
      <c r="LFP1" s="58"/>
      <c r="LFQ1" s="58"/>
      <c r="LFR1" s="58"/>
      <c r="LFS1" s="58"/>
      <c r="LFT1" s="58"/>
      <c r="LFU1" s="58"/>
      <c r="LFV1" s="58"/>
      <c r="LFW1" s="58"/>
      <c r="LFX1" s="58"/>
      <c r="LFY1" s="58"/>
      <c r="LFZ1" s="58"/>
      <c r="LGA1" s="58"/>
      <c r="LGB1" s="58"/>
      <c r="LGC1" s="58"/>
      <c r="LGD1" s="58"/>
      <c r="LGE1" s="58"/>
      <c r="LGF1" s="58"/>
      <c r="LGG1" s="58"/>
      <c r="LGH1" s="58"/>
      <c r="LGI1" s="58"/>
      <c r="LGJ1" s="58"/>
      <c r="LGK1" s="58"/>
      <c r="LGL1" s="58"/>
      <c r="LGM1" s="58"/>
      <c r="LGN1" s="58"/>
      <c r="LGO1" s="58"/>
      <c r="LGP1" s="58"/>
      <c r="LGQ1" s="58"/>
      <c r="LGR1" s="58"/>
      <c r="LGS1" s="58"/>
      <c r="LGT1" s="58"/>
      <c r="LGU1" s="58"/>
      <c r="LGV1" s="58"/>
      <c r="LGW1" s="58"/>
      <c r="LGX1" s="58"/>
      <c r="LGY1" s="58"/>
      <c r="LGZ1" s="58"/>
      <c r="LHA1" s="58"/>
      <c r="LHB1" s="58"/>
      <c r="LHC1" s="58"/>
      <c r="LHD1" s="58"/>
      <c r="LHE1" s="58"/>
      <c r="LHF1" s="58"/>
      <c r="LHG1" s="58"/>
      <c r="LHH1" s="58"/>
      <c r="LHI1" s="58"/>
      <c r="LHJ1" s="58"/>
      <c r="LHK1" s="58"/>
      <c r="LHL1" s="58"/>
      <c r="LHM1" s="58"/>
      <c r="LHN1" s="58"/>
      <c r="LHO1" s="58"/>
      <c r="LHP1" s="58"/>
      <c r="LHQ1" s="58"/>
      <c r="LHR1" s="58"/>
      <c r="LHS1" s="58"/>
      <c r="LHT1" s="58"/>
      <c r="LHU1" s="58"/>
      <c r="LHV1" s="58"/>
      <c r="LHW1" s="58"/>
      <c r="LHX1" s="58"/>
      <c r="LHY1" s="58"/>
      <c r="LHZ1" s="58"/>
      <c r="LIA1" s="58"/>
      <c r="LIB1" s="58"/>
      <c r="LIC1" s="58"/>
      <c r="LID1" s="58"/>
      <c r="LIE1" s="58"/>
      <c r="LIF1" s="58"/>
      <c r="LIG1" s="58"/>
      <c r="LIH1" s="58"/>
      <c r="LII1" s="58"/>
      <c r="LIJ1" s="58"/>
      <c r="LIK1" s="58"/>
      <c r="LIL1" s="58"/>
      <c r="LIM1" s="58"/>
      <c r="LIN1" s="58"/>
      <c r="LIO1" s="58"/>
      <c r="LIP1" s="58"/>
      <c r="LIQ1" s="58"/>
      <c r="LIR1" s="58"/>
      <c r="LIS1" s="58"/>
      <c r="LIT1" s="58"/>
      <c r="LIU1" s="58"/>
      <c r="LIV1" s="58"/>
      <c r="LIW1" s="58"/>
      <c r="LIX1" s="58"/>
      <c r="LIY1" s="58"/>
      <c r="LIZ1" s="58"/>
      <c r="LJA1" s="58"/>
      <c r="LJB1" s="58"/>
      <c r="LJC1" s="58"/>
      <c r="LJD1" s="58"/>
      <c r="LJE1" s="58"/>
      <c r="LJF1" s="58"/>
      <c r="LJG1" s="58"/>
      <c r="LJH1" s="58"/>
      <c r="LJI1" s="58"/>
      <c r="LJJ1" s="58"/>
      <c r="LJK1" s="58"/>
      <c r="LJL1" s="58"/>
      <c r="LJM1" s="58"/>
      <c r="LJN1" s="58"/>
      <c r="LJO1" s="58"/>
      <c r="LJP1" s="58"/>
      <c r="LJQ1" s="58"/>
      <c r="LJR1" s="58"/>
      <c r="LJS1" s="58"/>
      <c r="LJT1" s="58"/>
      <c r="LJU1" s="58"/>
      <c r="LJV1" s="58"/>
      <c r="LJW1" s="58"/>
      <c r="LJX1" s="58"/>
      <c r="LJY1" s="58"/>
      <c r="LJZ1" s="58"/>
      <c r="LKA1" s="58"/>
      <c r="LKB1" s="58"/>
      <c r="LKC1" s="58"/>
      <c r="LKD1" s="58"/>
      <c r="LKE1" s="58"/>
      <c r="LKF1" s="58"/>
      <c r="LKG1" s="58"/>
      <c r="LKH1" s="58"/>
      <c r="LKI1" s="58"/>
      <c r="LKJ1" s="58"/>
      <c r="LKK1" s="58"/>
      <c r="LKL1" s="58"/>
      <c r="LKM1" s="58"/>
      <c r="LKN1" s="58"/>
      <c r="LKO1" s="58"/>
      <c r="LKP1" s="58"/>
      <c r="LKQ1" s="58"/>
      <c r="LKR1" s="58"/>
      <c r="LKS1" s="58"/>
      <c r="LKT1" s="58"/>
      <c r="LKU1" s="58"/>
      <c r="LKV1" s="58"/>
      <c r="LKW1" s="58"/>
      <c r="LKX1" s="58"/>
      <c r="LKY1" s="58"/>
      <c r="LKZ1" s="58"/>
      <c r="LLA1" s="58"/>
      <c r="LLB1" s="58"/>
      <c r="LLC1" s="58"/>
      <c r="LLD1" s="58"/>
      <c r="LLE1" s="58"/>
      <c r="LLF1" s="58"/>
      <c r="LLG1" s="58"/>
      <c r="LLH1" s="58"/>
      <c r="LLI1" s="58"/>
      <c r="LLJ1" s="58"/>
      <c r="LLK1" s="58"/>
      <c r="LLL1" s="58"/>
      <c r="LLM1" s="58"/>
      <c r="LLN1" s="58"/>
      <c r="LLO1" s="58"/>
      <c r="LLP1" s="58"/>
      <c r="LLQ1" s="58"/>
      <c r="LLR1" s="58"/>
      <c r="LLS1" s="58"/>
      <c r="LLT1" s="58"/>
      <c r="LLU1" s="58"/>
      <c r="LLV1" s="58"/>
      <c r="LLW1" s="58"/>
      <c r="LLX1" s="58"/>
      <c r="LLY1" s="58"/>
      <c r="LLZ1" s="58"/>
      <c r="LMA1" s="58"/>
      <c r="LMB1" s="58"/>
      <c r="LMC1" s="58"/>
      <c r="LMD1" s="58"/>
      <c r="LME1" s="58"/>
      <c r="LMF1" s="58"/>
      <c r="LMG1" s="58"/>
      <c r="LMH1" s="58"/>
      <c r="LMI1" s="58"/>
      <c r="LMJ1" s="58"/>
      <c r="LMK1" s="58"/>
      <c r="LML1" s="58"/>
      <c r="LMM1" s="58"/>
      <c r="LMN1" s="58"/>
      <c r="LMO1" s="58"/>
      <c r="LMP1" s="58"/>
      <c r="LMQ1" s="58"/>
      <c r="LMR1" s="58"/>
      <c r="LMS1" s="58"/>
      <c r="LMT1" s="58"/>
      <c r="LMU1" s="58"/>
      <c r="LMV1" s="58"/>
      <c r="LMW1" s="58"/>
      <c r="LMX1" s="58"/>
      <c r="LMY1" s="58"/>
      <c r="LMZ1" s="58"/>
      <c r="LNA1" s="58"/>
      <c r="LNB1" s="58"/>
      <c r="LNC1" s="58"/>
      <c r="LND1" s="58"/>
      <c r="LNE1" s="58"/>
      <c r="LNF1" s="58"/>
      <c r="LNG1" s="58"/>
      <c r="LNH1" s="58"/>
      <c r="LNI1" s="58"/>
      <c r="LNJ1" s="58"/>
      <c r="LNK1" s="58"/>
      <c r="LNL1" s="58"/>
      <c r="LNM1" s="58"/>
      <c r="LNN1" s="58"/>
      <c r="LNO1" s="58"/>
      <c r="LNP1" s="58"/>
      <c r="LNQ1" s="58"/>
      <c r="LNR1" s="58"/>
      <c r="LNS1" s="58"/>
      <c r="LNT1" s="58"/>
      <c r="LNU1" s="58"/>
      <c r="LNV1" s="58"/>
      <c r="LNW1" s="58"/>
      <c r="LNX1" s="58"/>
      <c r="LNY1" s="58"/>
      <c r="LNZ1" s="58"/>
      <c r="LOA1" s="58"/>
      <c r="LOB1" s="58"/>
      <c r="LOC1" s="58"/>
      <c r="LOD1" s="58"/>
      <c r="LOE1" s="58"/>
      <c r="LOF1" s="58"/>
      <c r="LOG1" s="58"/>
      <c r="LOH1" s="58"/>
      <c r="LOI1" s="58"/>
      <c r="LOJ1" s="58"/>
      <c r="LOK1" s="58"/>
      <c r="LOL1" s="58"/>
      <c r="LOM1" s="58"/>
      <c r="LON1" s="58"/>
      <c r="LOO1" s="58"/>
      <c r="LOP1" s="58"/>
      <c r="LOQ1" s="58"/>
      <c r="LOR1" s="58"/>
      <c r="LOS1" s="58"/>
      <c r="LOT1" s="58"/>
      <c r="LOU1" s="58"/>
      <c r="LOV1" s="58"/>
      <c r="LOW1" s="58"/>
      <c r="LOX1" s="58"/>
      <c r="LOY1" s="58"/>
      <c r="LOZ1" s="58"/>
      <c r="LPA1" s="58"/>
      <c r="LPB1" s="58"/>
      <c r="LPC1" s="58"/>
      <c r="LPD1" s="58"/>
      <c r="LPE1" s="58"/>
      <c r="LPF1" s="58"/>
      <c r="LPG1" s="58"/>
      <c r="LPH1" s="58"/>
      <c r="LPI1" s="58"/>
      <c r="LPJ1" s="58"/>
      <c r="LPK1" s="58"/>
      <c r="LPL1" s="58"/>
      <c r="LPM1" s="58"/>
      <c r="LPN1" s="58"/>
      <c r="LPO1" s="58"/>
      <c r="LPP1" s="58"/>
      <c r="LPQ1" s="58"/>
      <c r="LPR1" s="58"/>
      <c r="LPS1" s="58"/>
      <c r="LPT1" s="58"/>
      <c r="LPU1" s="58"/>
      <c r="LPV1" s="58"/>
      <c r="LPW1" s="58"/>
      <c r="LPX1" s="58"/>
      <c r="LPY1" s="58"/>
      <c r="LPZ1" s="58"/>
      <c r="LQA1" s="58"/>
      <c r="LQB1" s="58"/>
      <c r="LQC1" s="58"/>
      <c r="LQD1" s="58"/>
      <c r="LQE1" s="58"/>
      <c r="LQF1" s="58"/>
      <c r="LQG1" s="58"/>
      <c r="LQH1" s="58"/>
      <c r="LQI1" s="58"/>
      <c r="LQJ1" s="58"/>
      <c r="LQK1" s="58"/>
      <c r="LQL1" s="58"/>
      <c r="LQM1" s="58"/>
      <c r="LQN1" s="58"/>
      <c r="LQO1" s="58"/>
      <c r="LQP1" s="58"/>
      <c r="LQQ1" s="58"/>
      <c r="LQR1" s="58"/>
      <c r="LQS1" s="58"/>
      <c r="LQT1" s="58"/>
      <c r="LQU1" s="58"/>
      <c r="LQV1" s="58"/>
      <c r="LQW1" s="58"/>
      <c r="LQX1" s="58"/>
      <c r="LQY1" s="58"/>
      <c r="LQZ1" s="58"/>
      <c r="LRA1" s="58"/>
      <c r="LRB1" s="58"/>
      <c r="LRC1" s="58"/>
      <c r="LRD1" s="58"/>
      <c r="LRE1" s="58"/>
      <c r="LRF1" s="58"/>
      <c r="LRG1" s="58"/>
      <c r="LRH1" s="58"/>
      <c r="LRI1" s="58"/>
      <c r="LRJ1" s="58"/>
      <c r="LRK1" s="58"/>
      <c r="LRL1" s="58"/>
      <c r="LRM1" s="58"/>
      <c r="LRN1" s="58"/>
      <c r="LRO1" s="58"/>
      <c r="LRP1" s="58"/>
      <c r="LRQ1" s="58"/>
      <c r="LRR1" s="58"/>
      <c r="LRS1" s="58"/>
      <c r="LRT1" s="58"/>
      <c r="LRU1" s="58"/>
      <c r="LRV1" s="58"/>
      <c r="LRW1" s="58"/>
      <c r="LRX1" s="58"/>
      <c r="LRY1" s="58"/>
      <c r="LRZ1" s="58"/>
      <c r="LSA1" s="58"/>
      <c r="LSB1" s="58"/>
      <c r="LSC1" s="58"/>
      <c r="LSD1" s="58"/>
      <c r="LSE1" s="58"/>
      <c r="LSF1" s="58"/>
      <c r="LSG1" s="58"/>
      <c r="LSH1" s="58"/>
      <c r="LSI1" s="58"/>
      <c r="LSJ1" s="58"/>
      <c r="LSK1" s="58"/>
      <c r="LSL1" s="58"/>
      <c r="LSM1" s="58"/>
      <c r="LSN1" s="58"/>
      <c r="LSO1" s="58"/>
      <c r="LSP1" s="58"/>
      <c r="LSQ1" s="58"/>
      <c r="LSR1" s="58"/>
      <c r="LSS1" s="58"/>
      <c r="LST1" s="58"/>
      <c r="LSU1" s="58"/>
      <c r="LSV1" s="58"/>
      <c r="LSW1" s="58"/>
      <c r="LSX1" s="58"/>
      <c r="LSY1" s="58"/>
      <c r="LSZ1" s="58"/>
      <c r="LTA1" s="58"/>
      <c r="LTB1" s="58"/>
      <c r="LTC1" s="58"/>
      <c r="LTD1" s="58"/>
      <c r="LTE1" s="58"/>
      <c r="LTF1" s="58"/>
      <c r="LTG1" s="58"/>
      <c r="LTH1" s="58"/>
      <c r="LTI1" s="58"/>
      <c r="LTJ1" s="58"/>
      <c r="LTK1" s="58"/>
      <c r="LTL1" s="58"/>
      <c r="LTM1" s="58"/>
      <c r="LTN1" s="58"/>
      <c r="LTO1" s="58"/>
      <c r="LTP1" s="58"/>
      <c r="LTQ1" s="58"/>
      <c r="LTR1" s="58"/>
      <c r="LTS1" s="58"/>
      <c r="LTT1" s="58"/>
      <c r="LTU1" s="58"/>
      <c r="LTV1" s="58"/>
      <c r="LTW1" s="58"/>
      <c r="LTX1" s="58"/>
      <c r="LTY1" s="58"/>
      <c r="LTZ1" s="58"/>
      <c r="LUA1" s="58"/>
      <c r="LUB1" s="58"/>
      <c r="LUC1" s="58"/>
      <c r="LUD1" s="58"/>
      <c r="LUE1" s="58"/>
      <c r="LUF1" s="58"/>
      <c r="LUG1" s="58"/>
      <c r="LUH1" s="58"/>
      <c r="LUI1" s="58"/>
      <c r="LUJ1" s="58"/>
      <c r="LUK1" s="58"/>
      <c r="LUL1" s="58"/>
      <c r="LUM1" s="58"/>
      <c r="LUN1" s="58"/>
      <c r="LUO1" s="58"/>
      <c r="LUP1" s="58"/>
      <c r="LUQ1" s="58"/>
      <c r="LUR1" s="58"/>
      <c r="LUS1" s="58"/>
      <c r="LUT1" s="58"/>
      <c r="LUU1" s="58"/>
      <c r="LUV1" s="58"/>
      <c r="LUW1" s="58"/>
      <c r="LUX1" s="58"/>
      <c r="LUY1" s="58"/>
      <c r="LUZ1" s="58"/>
      <c r="LVA1" s="58"/>
      <c r="LVB1" s="58"/>
      <c r="LVC1" s="58"/>
      <c r="LVD1" s="58"/>
      <c r="LVE1" s="58"/>
      <c r="LVF1" s="58"/>
      <c r="LVG1" s="58"/>
      <c r="LVH1" s="58"/>
      <c r="LVI1" s="58"/>
      <c r="LVJ1" s="58"/>
      <c r="LVK1" s="58"/>
      <c r="LVL1" s="58"/>
      <c r="LVM1" s="58"/>
      <c r="LVN1" s="58"/>
      <c r="LVO1" s="58"/>
      <c r="LVP1" s="58"/>
      <c r="LVQ1" s="58"/>
      <c r="LVR1" s="58"/>
      <c r="LVS1" s="58"/>
      <c r="LVT1" s="58"/>
      <c r="LVU1" s="58"/>
      <c r="LVV1" s="58"/>
      <c r="LVW1" s="58"/>
      <c r="LVX1" s="58"/>
      <c r="LVY1" s="58"/>
      <c r="LVZ1" s="58"/>
      <c r="LWA1" s="58"/>
      <c r="LWB1" s="58"/>
      <c r="LWC1" s="58"/>
      <c r="LWD1" s="58"/>
      <c r="LWE1" s="58"/>
      <c r="LWF1" s="58"/>
      <c r="LWG1" s="58"/>
      <c r="LWH1" s="58"/>
      <c r="LWI1" s="58"/>
      <c r="LWJ1" s="58"/>
      <c r="LWK1" s="58"/>
      <c r="LWL1" s="58"/>
      <c r="LWM1" s="58"/>
      <c r="LWN1" s="58"/>
      <c r="LWO1" s="58"/>
      <c r="LWP1" s="58"/>
      <c r="LWQ1" s="58"/>
      <c r="LWR1" s="58"/>
      <c r="LWS1" s="58"/>
      <c r="LWT1" s="58"/>
      <c r="LWU1" s="58"/>
      <c r="LWV1" s="58"/>
      <c r="LWW1" s="58"/>
      <c r="LWX1" s="58"/>
      <c r="LWY1" s="58"/>
      <c r="LWZ1" s="58"/>
      <c r="LXA1" s="58"/>
      <c r="LXB1" s="58"/>
      <c r="LXC1" s="58"/>
      <c r="LXD1" s="58"/>
      <c r="LXE1" s="58"/>
      <c r="LXF1" s="58"/>
      <c r="LXG1" s="58"/>
      <c r="LXH1" s="58"/>
      <c r="LXI1" s="58"/>
      <c r="LXJ1" s="58"/>
      <c r="LXK1" s="58"/>
      <c r="LXL1" s="58"/>
      <c r="LXM1" s="58"/>
      <c r="LXN1" s="58"/>
      <c r="LXO1" s="58"/>
      <c r="LXP1" s="58"/>
      <c r="LXQ1" s="58"/>
      <c r="LXR1" s="58"/>
      <c r="LXS1" s="58"/>
      <c r="LXT1" s="58"/>
      <c r="LXU1" s="58"/>
      <c r="LXV1" s="58"/>
      <c r="LXW1" s="58"/>
      <c r="LXX1" s="58"/>
      <c r="LXY1" s="58"/>
      <c r="LXZ1" s="58"/>
      <c r="LYA1" s="58"/>
      <c r="LYB1" s="58"/>
      <c r="LYC1" s="58"/>
      <c r="LYD1" s="58"/>
      <c r="LYE1" s="58"/>
      <c r="LYF1" s="58"/>
      <c r="LYG1" s="58"/>
      <c r="LYH1" s="58"/>
      <c r="LYI1" s="58"/>
      <c r="LYJ1" s="58"/>
      <c r="LYK1" s="58"/>
      <c r="LYL1" s="58"/>
      <c r="LYM1" s="58"/>
      <c r="LYN1" s="58"/>
      <c r="LYO1" s="58"/>
      <c r="LYP1" s="58"/>
      <c r="LYQ1" s="58"/>
      <c r="LYR1" s="58"/>
      <c r="LYS1" s="58"/>
      <c r="LYT1" s="58"/>
      <c r="LYU1" s="58"/>
      <c r="LYV1" s="58"/>
      <c r="LYW1" s="58"/>
      <c r="LYX1" s="58"/>
      <c r="LYY1" s="58"/>
      <c r="LYZ1" s="58"/>
      <c r="LZA1" s="58"/>
      <c r="LZB1" s="58"/>
      <c r="LZC1" s="58"/>
      <c r="LZD1" s="58"/>
      <c r="LZE1" s="58"/>
      <c r="LZF1" s="58"/>
      <c r="LZG1" s="58"/>
      <c r="LZH1" s="58"/>
      <c r="LZI1" s="58"/>
      <c r="LZJ1" s="58"/>
      <c r="LZK1" s="58"/>
      <c r="LZL1" s="58"/>
      <c r="LZM1" s="58"/>
      <c r="LZN1" s="58"/>
      <c r="LZO1" s="58"/>
      <c r="LZP1" s="58"/>
      <c r="LZQ1" s="58"/>
      <c r="LZR1" s="58"/>
      <c r="LZS1" s="58"/>
      <c r="LZT1" s="58"/>
      <c r="LZU1" s="58"/>
      <c r="LZV1" s="58"/>
      <c r="LZW1" s="58"/>
      <c r="LZX1" s="58"/>
      <c r="LZY1" s="58"/>
      <c r="LZZ1" s="58"/>
      <c r="MAA1" s="58"/>
      <c r="MAB1" s="58"/>
      <c r="MAC1" s="58"/>
      <c r="MAD1" s="58"/>
      <c r="MAE1" s="58"/>
      <c r="MAF1" s="58"/>
      <c r="MAG1" s="58"/>
      <c r="MAH1" s="58"/>
      <c r="MAI1" s="58"/>
      <c r="MAJ1" s="58"/>
      <c r="MAK1" s="58"/>
      <c r="MAL1" s="58"/>
      <c r="MAM1" s="58"/>
      <c r="MAN1" s="58"/>
      <c r="MAO1" s="58"/>
      <c r="MAP1" s="58"/>
      <c r="MAQ1" s="58"/>
      <c r="MAR1" s="58"/>
      <c r="MAS1" s="58"/>
      <c r="MAT1" s="58"/>
      <c r="MAU1" s="58"/>
      <c r="MAV1" s="58"/>
      <c r="MAW1" s="58"/>
      <c r="MAX1" s="58"/>
      <c r="MAY1" s="58"/>
      <c r="MAZ1" s="58"/>
      <c r="MBA1" s="58"/>
      <c r="MBB1" s="58"/>
      <c r="MBC1" s="58"/>
      <c r="MBD1" s="58"/>
      <c r="MBE1" s="58"/>
      <c r="MBF1" s="58"/>
      <c r="MBG1" s="58"/>
      <c r="MBH1" s="58"/>
      <c r="MBI1" s="58"/>
      <c r="MBJ1" s="58"/>
      <c r="MBK1" s="58"/>
      <c r="MBL1" s="58"/>
      <c r="MBM1" s="58"/>
      <c r="MBN1" s="58"/>
      <c r="MBO1" s="58"/>
      <c r="MBP1" s="58"/>
      <c r="MBQ1" s="58"/>
      <c r="MBR1" s="58"/>
      <c r="MBS1" s="58"/>
      <c r="MBT1" s="58"/>
      <c r="MBU1" s="58"/>
      <c r="MBV1" s="58"/>
      <c r="MBW1" s="58"/>
      <c r="MBX1" s="58"/>
      <c r="MBY1" s="58"/>
      <c r="MBZ1" s="58"/>
      <c r="MCA1" s="58"/>
      <c r="MCB1" s="58"/>
      <c r="MCC1" s="58"/>
      <c r="MCD1" s="58"/>
      <c r="MCE1" s="58"/>
      <c r="MCF1" s="58"/>
      <c r="MCG1" s="58"/>
      <c r="MCH1" s="58"/>
      <c r="MCI1" s="58"/>
      <c r="MCJ1" s="58"/>
      <c r="MCK1" s="58"/>
      <c r="MCL1" s="58"/>
      <c r="MCM1" s="58"/>
      <c r="MCN1" s="58"/>
      <c r="MCO1" s="58"/>
      <c r="MCP1" s="58"/>
      <c r="MCQ1" s="58"/>
      <c r="MCR1" s="58"/>
      <c r="MCS1" s="58"/>
      <c r="MCT1" s="58"/>
      <c r="MCU1" s="58"/>
      <c r="MCV1" s="58"/>
      <c r="MCW1" s="58"/>
      <c r="MCX1" s="58"/>
      <c r="MCY1" s="58"/>
      <c r="MCZ1" s="58"/>
      <c r="MDA1" s="58"/>
      <c r="MDB1" s="58"/>
      <c r="MDC1" s="58"/>
      <c r="MDD1" s="58"/>
      <c r="MDE1" s="58"/>
      <c r="MDF1" s="58"/>
      <c r="MDG1" s="58"/>
      <c r="MDH1" s="58"/>
      <c r="MDI1" s="58"/>
      <c r="MDJ1" s="58"/>
      <c r="MDK1" s="58"/>
      <c r="MDL1" s="58"/>
      <c r="MDM1" s="58"/>
      <c r="MDN1" s="58"/>
      <c r="MDO1" s="58"/>
      <c r="MDP1" s="58"/>
      <c r="MDQ1" s="58"/>
      <c r="MDR1" s="58"/>
      <c r="MDS1" s="58"/>
      <c r="MDT1" s="58"/>
      <c r="MDU1" s="58"/>
      <c r="MDV1" s="58"/>
      <c r="MDW1" s="58"/>
      <c r="MDX1" s="58"/>
      <c r="MDY1" s="58"/>
      <c r="MDZ1" s="58"/>
      <c r="MEA1" s="58"/>
      <c r="MEB1" s="58"/>
      <c r="MEC1" s="58"/>
      <c r="MED1" s="58"/>
      <c r="MEE1" s="58"/>
      <c r="MEF1" s="58"/>
      <c r="MEG1" s="58"/>
      <c r="MEH1" s="58"/>
      <c r="MEI1" s="58"/>
      <c r="MEJ1" s="58"/>
      <c r="MEK1" s="58"/>
      <c r="MEL1" s="58"/>
      <c r="MEM1" s="58"/>
      <c r="MEN1" s="58"/>
      <c r="MEO1" s="58"/>
      <c r="MEP1" s="58"/>
      <c r="MEQ1" s="58"/>
      <c r="MER1" s="58"/>
      <c r="MES1" s="58"/>
      <c r="MET1" s="58"/>
      <c r="MEU1" s="58"/>
      <c r="MEV1" s="58"/>
      <c r="MEW1" s="58"/>
      <c r="MEX1" s="58"/>
      <c r="MEY1" s="58"/>
      <c r="MEZ1" s="58"/>
      <c r="MFA1" s="58"/>
      <c r="MFB1" s="58"/>
      <c r="MFC1" s="58"/>
      <c r="MFD1" s="58"/>
      <c r="MFE1" s="58"/>
      <c r="MFF1" s="58"/>
      <c r="MFG1" s="58"/>
      <c r="MFH1" s="58"/>
      <c r="MFI1" s="58"/>
      <c r="MFJ1" s="58"/>
      <c r="MFK1" s="58"/>
      <c r="MFL1" s="58"/>
      <c r="MFM1" s="58"/>
      <c r="MFN1" s="58"/>
      <c r="MFO1" s="58"/>
      <c r="MFP1" s="58"/>
      <c r="MFQ1" s="58"/>
      <c r="MFR1" s="58"/>
      <c r="MFS1" s="58"/>
      <c r="MFT1" s="58"/>
      <c r="MFU1" s="58"/>
      <c r="MFV1" s="58"/>
      <c r="MFW1" s="58"/>
      <c r="MFX1" s="58"/>
      <c r="MFY1" s="58"/>
      <c r="MFZ1" s="58"/>
      <c r="MGA1" s="58"/>
      <c r="MGB1" s="58"/>
      <c r="MGC1" s="58"/>
      <c r="MGD1" s="58"/>
      <c r="MGE1" s="58"/>
      <c r="MGF1" s="58"/>
      <c r="MGG1" s="58"/>
      <c r="MGH1" s="58"/>
      <c r="MGI1" s="58"/>
      <c r="MGJ1" s="58"/>
      <c r="MGK1" s="58"/>
      <c r="MGL1" s="58"/>
      <c r="MGM1" s="58"/>
      <c r="MGN1" s="58"/>
      <c r="MGO1" s="58"/>
      <c r="MGP1" s="58"/>
      <c r="MGQ1" s="58"/>
      <c r="MGR1" s="58"/>
      <c r="MGS1" s="58"/>
      <c r="MGT1" s="58"/>
      <c r="MGU1" s="58"/>
      <c r="MGV1" s="58"/>
      <c r="MGW1" s="58"/>
      <c r="MGX1" s="58"/>
      <c r="MGY1" s="58"/>
      <c r="MGZ1" s="58"/>
      <c r="MHA1" s="58"/>
      <c r="MHB1" s="58"/>
      <c r="MHC1" s="58"/>
      <c r="MHD1" s="58"/>
      <c r="MHE1" s="58"/>
      <c r="MHF1" s="58"/>
      <c r="MHG1" s="58"/>
      <c r="MHH1" s="58"/>
      <c r="MHI1" s="58"/>
      <c r="MHJ1" s="58"/>
      <c r="MHK1" s="58"/>
      <c r="MHL1" s="58"/>
      <c r="MHM1" s="58"/>
      <c r="MHN1" s="58"/>
      <c r="MHO1" s="58"/>
      <c r="MHP1" s="58"/>
      <c r="MHQ1" s="58"/>
      <c r="MHR1" s="58"/>
      <c r="MHS1" s="58"/>
      <c r="MHT1" s="58"/>
      <c r="MHU1" s="58"/>
      <c r="MHV1" s="58"/>
      <c r="MHW1" s="58"/>
      <c r="MHX1" s="58"/>
      <c r="MHY1" s="58"/>
      <c r="MHZ1" s="58"/>
      <c r="MIA1" s="58"/>
      <c r="MIB1" s="58"/>
      <c r="MIC1" s="58"/>
      <c r="MID1" s="58"/>
      <c r="MIE1" s="58"/>
      <c r="MIF1" s="58"/>
      <c r="MIG1" s="58"/>
      <c r="MIH1" s="58"/>
      <c r="MII1" s="58"/>
      <c r="MIJ1" s="58"/>
      <c r="MIK1" s="58"/>
      <c r="MIL1" s="58"/>
      <c r="MIM1" s="58"/>
      <c r="MIN1" s="58"/>
      <c r="MIO1" s="58"/>
      <c r="MIP1" s="58"/>
      <c r="MIQ1" s="58"/>
      <c r="MIR1" s="58"/>
      <c r="MIS1" s="58"/>
      <c r="MIT1" s="58"/>
      <c r="MIU1" s="58"/>
      <c r="MIV1" s="58"/>
      <c r="MIW1" s="58"/>
      <c r="MIX1" s="58"/>
      <c r="MIY1" s="58"/>
      <c r="MIZ1" s="58"/>
      <c r="MJA1" s="58"/>
      <c r="MJB1" s="58"/>
      <c r="MJC1" s="58"/>
      <c r="MJD1" s="58"/>
      <c r="MJE1" s="58"/>
      <c r="MJF1" s="58"/>
      <c r="MJG1" s="58"/>
      <c r="MJH1" s="58"/>
      <c r="MJI1" s="58"/>
      <c r="MJJ1" s="58"/>
      <c r="MJK1" s="58"/>
      <c r="MJL1" s="58"/>
      <c r="MJM1" s="58"/>
      <c r="MJN1" s="58"/>
      <c r="MJO1" s="58"/>
      <c r="MJP1" s="58"/>
      <c r="MJQ1" s="58"/>
      <c r="MJR1" s="58"/>
      <c r="MJS1" s="58"/>
      <c r="MJT1" s="58"/>
      <c r="MJU1" s="58"/>
      <c r="MJV1" s="58"/>
      <c r="MJW1" s="58"/>
      <c r="MJX1" s="58"/>
      <c r="MJY1" s="58"/>
      <c r="MJZ1" s="58"/>
      <c r="MKA1" s="58"/>
      <c r="MKB1" s="58"/>
      <c r="MKC1" s="58"/>
      <c r="MKD1" s="58"/>
      <c r="MKE1" s="58"/>
      <c r="MKF1" s="58"/>
      <c r="MKG1" s="58"/>
      <c r="MKH1" s="58"/>
      <c r="MKI1" s="58"/>
      <c r="MKJ1" s="58"/>
      <c r="MKK1" s="58"/>
      <c r="MKL1" s="58"/>
      <c r="MKM1" s="58"/>
      <c r="MKN1" s="58"/>
      <c r="MKO1" s="58"/>
      <c r="MKP1" s="58"/>
      <c r="MKQ1" s="58"/>
      <c r="MKR1" s="58"/>
      <c r="MKS1" s="58"/>
      <c r="MKT1" s="58"/>
      <c r="MKU1" s="58"/>
      <c r="MKV1" s="58"/>
      <c r="MKW1" s="58"/>
      <c r="MKX1" s="58"/>
      <c r="MKY1" s="58"/>
      <c r="MKZ1" s="58"/>
      <c r="MLA1" s="58"/>
      <c r="MLB1" s="58"/>
      <c r="MLC1" s="58"/>
      <c r="MLD1" s="58"/>
      <c r="MLE1" s="58"/>
      <c r="MLF1" s="58"/>
      <c r="MLG1" s="58"/>
      <c r="MLH1" s="58"/>
      <c r="MLI1" s="58"/>
      <c r="MLJ1" s="58"/>
      <c r="MLK1" s="58"/>
      <c r="MLL1" s="58"/>
      <c r="MLM1" s="58"/>
      <c r="MLN1" s="58"/>
      <c r="MLO1" s="58"/>
      <c r="MLP1" s="58"/>
      <c r="MLQ1" s="58"/>
      <c r="MLR1" s="58"/>
      <c r="MLS1" s="58"/>
      <c r="MLT1" s="58"/>
      <c r="MLU1" s="58"/>
      <c r="MLV1" s="58"/>
      <c r="MLW1" s="58"/>
      <c r="MLX1" s="58"/>
      <c r="MLY1" s="58"/>
      <c r="MLZ1" s="58"/>
      <c r="MMA1" s="58"/>
      <c r="MMB1" s="58"/>
      <c r="MMC1" s="58"/>
      <c r="MMD1" s="58"/>
      <c r="MME1" s="58"/>
      <c r="MMF1" s="58"/>
      <c r="MMG1" s="58"/>
      <c r="MMH1" s="58"/>
      <c r="MMI1" s="58"/>
      <c r="MMJ1" s="58"/>
      <c r="MMK1" s="58"/>
      <c r="MML1" s="58"/>
      <c r="MMM1" s="58"/>
      <c r="MMN1" s="58"/>
      <c r="MMO1" s="58"/>
      <c r="MMP1" s="58"/>
      <c r="MMQ1" s="58"/>
      <c r="MMR1" s="58"/>
      <c r="MMS1" s="58"/>
      <c r="MMT1" s="58"/>
      <c r="MMU1" s="58"/>
      <c r="MMV1" s="58"/>
      <c r="MMW1" s="58"/>
      <c r="MMX1" s="58"/>
      <c r="MMY1" s="58"/>
      <c r="MMZ1" s="58"/>
      <c r="MNA1" s="58"/>
      <c r="MNB1" s="58"/>
      <c r="MNC1" s="58"/>
      <c r="MND1" s="58"/>
      <c r="MNE1" s="58"/>
      <c r="MNF1" s="58"/>
      <c r="MNG1" s="58"/>
      <c r="MNH1" s="58"/>
      <c r="MNI1" s="58"/>
      <c r="MNJ1" s="58"/>
      <c r="MNK1" s="58"/>
      <c r="MNL1" s="58"/>
      <c r="MNM1" s="58"/>
      <c r="MNN1" s="58"/>
      <c r="MNO1" s="58"/>
      <c r="MNP1" s="58"/>
      <c r="MNQ1" s="58"/>
      <c r="MNR1" s="58"/>
      <c r="MNS1" s="58"/>
      <c r="MNT1" s="58"/>
      <c r="MNU1" s="58"/>
      <c r="MNV1" s="58"/>
      <c r="MNW1" s="58"/>
      <c r="MNX1" s="58"/>
      <c r="MNY1" s="58"/>
      <c r="MNZ1" s="58"/>
      <c r="MOA1" s="58"/>
      <c r="MOB1" s="58"/>
      <c r="MOC1" s="58"/>
      <c r="MOD1" s="58"/>
      <c r="MOE1" s="58"/>
      <c r="MOF1" s="58"/>
      <c r="MOG1" s="58"/>
      <c r="MOH1" s="58"/>
      <c r="MOI1" s="58"/>
      <c r="MOJ1" s="58"/>
      <c r="MOK1" s="58"/>
      <c r="MOL1" s="58"/>
      <c r="MOM1" s="58"/>
      <c r="MON1" s="58"/>
      <c r="MOO1" s="58"/>
      <c r="MOP1" s="58"/>
      <c r="MOQ1" s="58"/>
      <c r="MOR1" s="58"/>
      <c r="MOS1" s="58"/>
      <c r="MOT1" s="58"/>
      <c r="MOU1" s="58"/>
      <c r="MOV1" s="58"/>
      <c r="MOW1" s="58"/>
      <c r="MOX1" s="58"/>
      <c r="MOY1" s="58"/>
      <c r="MOZ1" s="58"/>
      <c r="MPA1" s="58"/>
      <c r="MPB1" s="58"/>
      <c r="MPC1" s="58"/>
      <c r="MPD1" s="58"/>
      <c r="MPE1" s="58"/>
      <c r="MPF1" s="58"/>
      <c r="MPG1" s="58"/>
      <c r="MPH1" s="58"/>
      <c r="MPI1" s="58"/>
      <c r="MPJ1" s="58"/>
      <c r="MPK1" s="58"/>
      <c r="MPL1" s="58"/>
      <c r="MPM1" s="58"/>
      <c r="MPN1" s="58"/>
      <c r="MPO1" s="58"/>
      <c r="MPP1" s="58"/>
      <c r="MPQ1" s="58"/>
      <c r="MPR1" s="58"/>
      <c r="MPS1" s="58"/>
      <c r="MPT1" s="58"/>
      <c r="MPU1" s="58"/>
      <c r="MPV1" s="58"/>
      <c r="MPW1" s="58"/>
      <c r="MPX1" s="58"/>
      <c r="MPY1" s="58"/>
      <c r="MPZ1" s="58"/>
      <c r="MQA1" s="58"/>
      <c r="MQB1" s="58"/>
      <c r="MQC1" s="58"/>
      <c r="MQD1" s="58"/>
      <c r="MQE1" s="58"/>
      <c r="MQF1" s="58"/>
      <c r="MQG1" s="58"/>
      <c r="MQH1" s="58"/>
      <c r="MQI1" s="58"/>
      <c r="MQJ1" s="58"/>
      <c r="MQK1" s="58"/>
      <c r="MQL1" s="58"/>
      <c r="MQM1" s="58"/>
      <c r="MQN1" s="58"/>
      <c r="MQO1" s="58"/>
      <c r="MQP1" s="58"/>
      <c r="MQQ1" s="58"/>
      <c r="MQR1" s="58"/>
      <c r="MQS1" s="58"/>
      <c r="MQT1" s="58"/>
      <c r="MQU1" s="58"/>
      <c r="MQV1" s="58"/>
      <c r="MQW1" s="58"/>
      <c r="MQX1" s="58"/>
      <c r="MQY1" s="58"/>
      <c r="MQZ1" s="58"/>
      <c r="MRA1" s="58"/>
      <c r="MRB1" s="58"/>
      <c r="MRC1" s="58"/>
      <c r="MRD1" s="58"/>
      <c r="MRE1" s="58"/>
      <c r="MRF1" s="58"/>
      <c r="MRG1" s="58"/>
      <c r="MRH1" s="58"/>
      <c r="MRI1" s="58"/>
      <c r="MRJ1" s="58"/>
      <c r="MRK1" s="58"/>
      <c r="MRL1" s="58"/>
      <c r="MRM1" s="58"/>
      <c r="MRN1" s="58"/>
      <c r="MRO1" s="58"/>
      <c r="MRP1" s="58"/>
      <c r="MRQ1" s="58"/>
      <c r="MRR1" s="58"/>
      <c r="MRS1" s="58"/>
      <c r="MRT1" s="58"/>
      <c r="MRU1" s="58"/>
      <c r="MRV1" s="58"/>
      <c r="MRW1" s="58"/>
      <c r="MRX1" s="58"/>
      <c r="MRY1" s="58"/>
      <c r="MRZ1" s="58"/>
      <c r="MSA1" s="58"/>
      <c r="MSB1" s="58"/>
      <c r="MSC1" s="58"/>
      <c r="MSD1" s="58"/>
      <c r="MSE1" s="58"/>
      <c r="MSF1" s="58"/>
      <c r="MSG1" s="58"/>
      <c r="MSH1" s="58"/>
      <c r="MSI1" s="58"/>
      <c r="MSJ1" s="58"/>
      <c r="MSK1" s="58"/>
      <c r="MSL1" s="58"/>
      <c r="MSM1" s="58"/>
      <c r="MSN1" s="58"/>
      <c r="MSO1" s="58"/>
      <c r="MSP1" s="58"/>
      <c r="MSQ1" s="58"/>
      <c r="MSR1" s="58"/>
      <c r="MSS1" s="58"/>
      <c r="MST1" s="58"/>
      <c r="MSU1" s="58"/>
      <c r="MSV1" s="58"/>
      <c r="MSW1" s="58"/>
      <c r="MSX1" s="58"/>
      <c r="MSY1" s="58"/>
      <c r="MSZ1" s="58"/>
      <c r="MTA1" s="58"/>
      <c r="MTB1" s="58"/>
      <c r="MTC1" s="58"/>
      <c r="MTD1" s="58"/>
      <c r="MTE1" s="58"/>
      <c r="MTF1" s="58"/>
      <c r="MTG1" s="58"/>
      <c r="MTH1" s="58"/>
      <c r="MTI1" s="58"/>
      <c r="MTJ1" s="58"/>
      <c r="MTK1" s="58"/>
      <c r="MTL1" s="58"/>
      <c r="MTM1" s="58"/>
      <c r="MTN1" s="58"/>
      <c r="MTO1" s="58"/>
      <c r="MTP1" s="58"/>
      <c r="MTQ1" s="58"/>
      <c r="MTR1" s="58"/>
      <c r="MTS1" s="58"/>
      <c r="MTT1" s="58"/>
      <c r="MTU1" s="58"/>
      <c r="MTV1" s="58"/>
      <c r="MTW1" s="58"/>
      <c r="MTX1" s="58"/>
      <c r="MTY1" s="58"/>
      <c r="MTZ1" s="58"/>
      <c r="MUA1" s="58"/>
      <c r="MUB1" s="58"/>
      <c r="MUC1" s="58"/>
      <c r="MUD1" s="58"/>
      <c r="MUE1" s="58"/>
      <c r="MUF1" s="58"/>
      <c r="MUG1" s="58"/>
      <c r="MUH1" s="58"/>
      <c r="MUI1" s="58"/>
      <c r="MUJ1" s="58"/>
      <c r="MUK1" s="58"/>
      <c r="MUL1" s="58"/>
      <c r="MUM1" s="58"/>
      <c r="MUN1" s="58"/>
      <c r="MUO1" s="58"/>
      <c r="MUP1" s="58"/>
      <c r="MUQ1" s="58"/>
      <c r="MUR1" s="58"/>
      <c r="MUS1" s="58"/>
      <c r="MUT1" s="58"/>
      <c r="MUU1" s="58"/>
      <c r="MUV1" s="58"/>
      <c r="MUW1" s="58"/>
      <c r="MUX1" s="58"/>
      <c r="MUY1" s="58"/>
      <c r="MUZ1" s="58"/>
      <c r="MVA1" s="58"/>
      <c r="MVB1" s="58"/>
      <c r="MVC1" s="58"/>
      <c r="MVD1" s="58"/>
      <c r="MVE1" s="58"/>
      <c r="MVF1" s="58"/>
      <c r="MVG1" s="58"/>
      <c r="MVH1" s="58"/>
      <c r="MVI1" s="58"/>
      <c r="MVJ1" s="58"/>
      <c r="MVK1" s="58"/>
      <c r="MVL1" s="58"/>
      <c r="MVM1" s="58"/>
      <c r="MVN1" s="58"/>
      <c r="MVO1" s="58"/>
      <c r="MVP1" s="58"/>
      <c r="MVQ1" s="58"/>
      <c r="MVR1" s="58"/>
      <c r="MVS1" s="58"/>
      <c r="MVT1" s="58"/>
      <c r="MVU1" s="58"/>
      <c r="MVV1" s="58"/>
      <c r="MVW1" s="58"/>
      <c r="MVX1" s="58"/>
      <c r="MVY1" s="58"/>
      <c r="MVZ1" s="58"/>
      <c r="MWA1" s="58"/>
      <c r="MWB1" s="58"/>
      <c r="MWC1" s="58"/>
      <c r="MWD1" s="58"/>
      <c r="MWE1" s="58"/>
      <c r="MWF1" s="58"/>
      <c r="MWG1" s="58"/>
      <c r="MWH1" s="58"/>
      <c r="MWI1" s="58"/>
      <c r="MWJ1" s="58"/>
      <c r="MWK1" s="58"/>
      <c r="MWL1" s="58"/>
      <c r="MWM1" s="58"/>
      <c r="MWN1" s="58"/>
      <c r="MWO1" s="58"/>
      <c r="MWP1" s="58"/>
      <c r="MWQ1" s="58"/>
      <c r="MWR1" s="58"/>
      <c r="MWS1" s="58"/>
      <c r="MWT1" s="58"/>
      <c r="MWU1" s="58"/>
      <c r="MWV1" s="58"/>
      <c r="MWW1" s="58"/>
      <c r="MWX1" s="58"/>
      <c r="MWY1" s="58"/>
      <c r="MWZ1" s="58"/>
      <c r="MXA1" s="58"/>
      <c r="MXB1" s="58"/>
      <c r="MXC1" s="58"/>
      <c r="MXD1" s="58"/>
      <c r="MXE1" s="58"/>
      <c r="MXF1" s="58"/>
      <c r="MXG1" s="58"/>
      <c r="MXH1" s="58"/>
      <c r="MXI1" s="58"/>
      <c r="MXJ1" s="58"/>
      <c r="MXK1" s="58"/>
      <c r="MXL1" s="58"/>
      <c r="MXM1" s="58"/>
      <c r="MXN1" s="58"/>
      <c r="MXO1" s="58"/>
      <c r="MXP1" s="58"/>
      <c r="MXQ1" s="58"/>
      <c r="MXR1" s="58"/>
      <c r="MXS1" s="58"/>
      <c r="MXT1" s="58"/>
      <c r="MXU1" s="58"/>
      <c r="MXV1" s="58"/>
      <c r="MXW1" s="58"/>
      <c r="MXX1" s="58"/>
      <c r="MXY1" s="58"/>
      <c r="MXZ1" s="58"/>
      <c r="MYA1" s="58"/>
      <c r="MYB1" s="58"/>
      <c r="MYC1" s="58"/>
      <c r="MYD1" s="58"/>
      <c r="MYE1" s="58"/>
      <c r="MYF1" s="58"/>
      <c r="MYG1" s="58"/>
      <c r="MYH1" s="58"/>
      <c r="MYI1" s="58"/>
      <c r="MYJ1" s="58"/>
      <c r="MYK1" s="58"/>
      <c r="MYL1" s="58"/>
      <c r="MYM1" s="58"/>
      <c r="MYN1" s="58"/>
      <c r="MYO1" s="58"/>
      <c r="MYP1" s="58"/>
      <c r="MYQ1" s="58"/>
      <c r="MYR1" s="58"/>
      <c r="MYS1" s="58"/>
      <c r="MYT1" s="58"/>
      <c r="MYU1" s="58"/>
      <c r="MYV1" s="58"/>
      <c r="MYW1" s="58"/>
      <c r="MYX1" s="58"/>
      <c r="MYY1" s="58"/>
      <c r="MYZ1" s="58"/>
      <c r="MZA1" s="58"/>
      <c r="MZB1" s="58"/>
      <c r="MZC1" s="58"/>
      <c r="MZD1" s="58"/>
      <c r="MZE1" s="58"/>
      <c r="MZF1" s="58"/>
      <c r="MZG1" s="58"/>
      <c r="MZH1" s="58"/>
      <c r="MZI1" s="58"/>
      <c r="MZJ1" s="58"/>
      <c r="MZK1" s="58"/>
      <c r="MZL1" s="58"/>
      <c r="MZM1" s="58"/>
      <c r="MZN1" s="58"/>
      <c r="MZO1" s="58"/>
      <c r="MZP1" s="58"/>
      <c r="MZQ1" s="58"/>
      <c r="MZR1" s="58"/>
      <c r="MZS1" s="58"/>
      <c r="MZT1" s="58"/>
      <c r="MZU1" s="58"/>
      <c r="MZV1" s="58"/>
      <c r="MZW1" s="58"/>
      <c r="MZX1" s="58"/>
      <c r="MZY1" s="58"/>
      <c r="MZZ1" s="58"/>
      <c r="NAA1" s="58"/>
      <c r="NAB1" s="58"/>
      <c r="NAC1" s="58"/>
      <c r="NAD1" s="58"/>
      <c r="NAE1" s="58"/>
      <c r="NAF1" s="58"/>
      <c r="NAG1" s="58"/>
      <c r="NAH1" s="58"/>
      <c r="NAI1" s="58"/>
      <c r="NAJ1" s="58"/>
      <c r="NAK1" s="58"/>
      <c r="NAL1" s="58"/>
      <c r="NAM1" s="58"/>
      <c r="NAN1" s="58"/>
      <c r="NAO1" s="58"/>
      <c r="NAP1" s="58"/>
      <c r="NAQ1" s="58"/>
      <c r="NAR1" s="58"/>
      <c r="NAS1" s="58"/>
      <c r="NAT1" s="58"/>
      <c r="NAU1" s="58"/>
      <c r="NAV1" s="58"/>
      <c r="NAW1" s="58"/>
      <c r="NAX1" s="58"/>
      <c r="NAY1" s="58"/>
      <c r="NAZ1" s="58"/>
      <c r="NBA1" s="58"/>
      <c r="NBB1" s="58"/>
      <c r="NBC1" s="58"/>
      <c r="NBD1" s="58"/>
      <c r="NBE1" s="58"/>
      <c r="NBF1" s="58"/>
      <c r="NBG1" s="58"/>
      <c r="NBH1" s="58"/>
      <c r="NBI1" s="58"/>
      <c r="NBJ1" s="58"/>
      <c r="NBK1" s="58"/>
      <c r="NBL1" s="58"/>
      <c r="NBM1" s="58"/>
      <c r="NBN1" s="58"/>
      <c r="NBO1" s="58"/>
      <c r="NBP1" s="58"/>
      <c r="NBQ1" s="58"/>
      <c r="NBR1" s="58"/>
      <c r="NBS1" s="58"/>
      <c r="NBT1" s="58"/>
      <c r="NBU1" s="58"/>
      <c r="NBV1" s="58"/>
      <c r="NBW1" s="58"/>
      <c r="NBX1" s="58"/>
      <c r="NBY1" s="58"/>
      <c r="NBZ1" s="58"/>
      <c r="NCA1" s="58"/>
      <c r="NCB1" s="58"/>
      <c r="NCC1" s="58"/>
      <c r="NCD1" s="58"/>
      <c r="NCE1" s="58"/>
      <c r="NCF1" s="58"/>
      <c r="NCG1" s="58"/>
      <c r="NCH1" s="58"/>
      <c r="NCI1" s="58"/>
      <c r="NCJ1" s="58"/>
      <c r="NCK1" s="58"/>
      <c r="NCL1" s="58"/>
      <c r="NCM1" s="58"/>
      <c r="NCN1" s="58"/>
      <c r="NCO1" s="58"/>
      <c r="NCP1" s="58"/>
      <c r="NCQ1" s="58"/>
      <c r="NCR1" s="58"/>
      <c r="NCS1" s="58"/>
      <c r="NCT1" s="58"/>
      <c r="NCU1" s="58"/>
      <c r="NCV1" s="58"/>
      <c r="NCW1" s="58"/>
      <c r="NCX1" s="58"/>
      <c r="NCY1" s="58"/>
      <c r="NCZ1" s="58"/>
      <c r="NDA1" s="58"/>
      <c r="NDB1" s="58"/>
      <c r="NDC1" s="58"/>
      <c r="NDD1" s="58"/>
      <c r="NDE1" s="58"/>
      <c r="NDF1" s="58"/>
      <c r="NDG1" s="58"/>
      <c r="NDH1" s="58"/>
      <c r="NDI1" s="58"/>
      <c r="NDJ1" s="58"/>
      <c r="NDK1" s="58"/>
      <c r="NDL1" s="58"/>
      <c r="NDM1" s="58"/>
      <c r="NDN1" s="58"/>
      <c r="NDO1" s="58"/>
      <c r="NDP1" s="58"/>
      <c r="NDQ1" s="58"/>
      <c r="NDR1" s="58"/>
      <c r="NDS1" s="58"/>
      <c r="NDT1" s="58"/>
      <c r="NDU1" s="58"/>
      <c r="NDV1" s="58"/>
      <c r="NDW1" s="58"/>
      <c r="NDX1" s="58"/>
      <c r="NDY1" s="58"/>
      <c r="NDZ1" s="58"/>
      <c r="NEA1" s="58"/>
      <c r="NEB1" s="58"/>
      <c r="NEC1" s="58"/>
      <c r="NED1" s="58"/>
      <c r="NEE1" s="58"/>
      <c r="NEF1" s="58"/>
      <c r="NEG1" s="58"/>
      <c r="NEH1" s="58"/>
      <c r="NEI1" s="58"/>
      <c r="NEJ1" s="58"/>
      <c r="NEK1" s="58"/>
      <c r="NEL1" s="58"/>
      <c r="NEM1" s="58"/>
      <c r="NEN1" s="58"/>
      <c r="NEO1" s="58"/>
      <c r="NEP1" s="58"/>
      <c r="NEQ1" s="58"/>
      <c r="NER1" s="58"/>
      <c r="NES1" s="58"/>
      <c r="NET1" s="58"/>
      <c r="NEU1" s="58"/>
      <c r="NEV1" s="58"/>
      <c r="NEW1" s="58"/>
      <c r="NEX1" s="58"/>
      <c r="NEY1" s="58"/>
      <c r="NEZ1" s="58"/>
      <c r="NFA1" s="58"/>
      <c r="NFB1" s="58"/>
      <c r="NFC1" s="58"/>
      <c r="NFD1" s="58"/>
      <c r="NFE1" s="58"/>
      <c r="NFF1" s="58"/>
      <c r="NFG1" s="58"/>
      <c r="NFH1" s="58"/>
      <c r="NFI1" s="58"/>
      <c r="NFJ1" s="58"/>
      <c r="NFK1" s="58"/>
      <c r="NFL1" s="58"/>
      <c r="NFM1" s="58"/>
      <c r="NFN1" s="58"/>
      <c r="NFO1" s="58"/>
      <c r="NFP1" s="58"/>
      <c r="NFQ1" s="58"/>
      <c r="NFR1" s="58"/>
      <c r="NFS1" s="58"/>
      <c r="NFT1" s="58"/>
      <c r="NFU1" s="58"/>
      <c r="NFV1" s="58"/>
      <c r="NFW1" s="58"/>
      <c r="NFX1" s="58"/>
      <c r="NFY1" s="58"/>
      <c r="NFZ1" s="58"/>
      <c r="NGA1" s="58"/>
      <c r="NGB1" s="58"/>
      <c r="NGC1" s="58"/>
      <c r="NGD1" s="58"/>
      <c r="NGE1" s="58"/>
      <c r="NGF1" s="58"/>
      <c r="NGG1" s="58"/>
      <c r="NGH1" s="58"/>
      <c r="NGI1" s="58"/>
      <c r="NGJ1" s="58"/>
      <c r="NGK1" s="58"/>
      <c r="NGL1" s="58"/>
      <c r="NGM1" s="58"/>
      <c r="NGN1" s="58"/>
      <c r="NGO1" s="58"/>
      <c r="NGP1" s="58"/>
      <c r="NGQ1" s="58"/>
      <c r="NGR1" s="58"/>
      <c r="NGS1" s="58"/>
      <c r="NGT1" s="58"/>
      <c r="NGU1" s="58"/>
      <c r="NGV1" s="58"/>
      <c r="NGW1" s="58"/>
      <c r="NGX1" s="58"/>
      <c r="NGY1" s="58"/>
      <c r="NGZ1" s="58"/>
      <c r="NHA1" s="58"/>
      <c r="NHB1" s="58"/>
      <c r="NHC1" s="58"/>
      <c r="NHD1" s="58"/>
      <c r="NHE1" s="58"/>
      <c r="NHF1" s="58"/>
      <c r="NHG1" s="58"/>
      <c r="NHH1" s="58"/>
      <c r="NHI1" s="58"/>
      <c r="NHJ1" s="58"/>
      <c r="NHK1" s="58"/>
      <c r="NHL1" s="58"/>
      <c r="NHM1" s="58"/>
      <c r="NHN1" s="58"/>
      <c r="NHO1" s="58"/>
      <c r="NHP1" s="58"/>
      <c r="NHQ1" s="58"/>
      <c r="NHR1" s="58"/>
      <c r="NHS1" s="58"/>
      <c r="NHT1" s="58"/>
      <c r="NHU1" s="58"/>
      <c r="NHV1" s="58"/>
      <c r="NHW1" s="58"/>
      <c r="NHX1" s="58"/>
      <c r="NHY1" s="58"/>
      <c r="NHZ1" s="58"/>
      <c r="NIA1" s="58"/>
      <c r="NIB1" s="58"/>
      <c r="NIC1" s="58"/>
      <c r="NID1" s="58"/>
      <c r="NIE1" s="58"/>
      <c r="NIF1" s="58"/>
      <c r="NIG1" s="58"/>
      <c r="NIH1" s="58"/>
      <c r="NII1" s="58"/>
      <c r="NIJ1" s="58"/>
      <c r="NIK1" s="58"/>
      <c r="NIL1" s="58"/>
      <c r="NIM1" s="58"/>
      <c r="NIN1" s="58"/>
      <c r="NIO1" s="58"/>
      <c r="NIP1" s="58"/>
      <c r="NIQ1" s="58"/>
      <c r="NIR1" s="58"/>
      <c r="NIS1" s="58"/>
      <c r="NIT1" s="58"/>
      <c r="NIU1" s="58"/>
      <c r="NIV1" s="58"/>
      <c r="NIW1" s="58"/>
      <c r="NIX1" s="58"/>
      <c r="NIY1" s="58"/>
      <c r="NIZ1" s="58"/>
      <c r="NJA1" s="58"/>
      <c r="NJB1" s="58"/>
      <c r="NJC1" s="58"/>
      <c r="NJD1" s="58"/>
      <c r="NJE1" s="58"/>
      <c r="NJF1" s="58"/>
      <c r="NJG1" s="58"/>
      <c r="NJH1" s="58"/>
      <c r="NJI1" s="58"/>
      <c r="NJJ1" s="58"/>
      <c r="NJK1" s="58"/>
      <c r="NJL1" s="58"/>
      <c r="NJM1" s="58"/>
      <c r="NJN1" s="58"/>
      <c r="NJO1" s="58"/>
      <c r="NJP1" s="58"/>
      <c r="NJQ1" s="58"/>
      <c r="NJR1" s="58"/>
      <c r="NJS1" s="58"/>
      <c r="NJT1" s="58"/>
      <c r="NJU1" s="58"/>
      <c r="NJV1" s="58"/>
      <c r="NJW1" s="58"/>
      <c r="NJX1" s="58"/>
      <c r="NJY1" s="58"/>
      <c r="NJZ1" s="58"/>
      <c r="NKA1" s="58"/>
      <c r="NKB1" s="58"/>
      <c r="NKC1" s="58"/>
      <c r="NKD1" s="58"/>
      <c r="NKE1" s="58"/>
      <c r="NKF1" s="58"/>
      <c r="NKG1" s="58"/>
      <c r="NKH1" s="58"/>
      <c r="NKI1" s="58"/>
      <c r="NKJ1" s="58"/>
      <c r="NKK1" s="58"/>
      <c r="NKL1" s="58"/>
      <c r="NKM1" s="58"/>
      <c r="NKN1" s="58"/>
      <c r="NKO1" s="58"/>
      <c r="NKP1" s="58"/>
      <c r="NKQ1" s="58"/>
      <c r="NKR1" s="58"/>
      <c r="NKS1" s="58"/>
      <c r="NKT1" s="58"/>
      <c r="NKU1" s="58"/>
      <c r="NKV1" s="58"/>
      <c r="NKW1" s="58"/>
      <c r="NKX1" s="58"/>
      <c r="NKY1" s="58"/>
      <c r="NKZ1" s="58"/>
      <c r="NLA1" s="58"/>
      <c r="NLB1" s="58"/>
      <c r="NLC1" s="58"/>
      <c r="NLD1" s="58"/>
      <c r="NLE1" s="58"/>
      <c r="NLF1" s="58"/>
      <c r="NLG1" s="58"/>
      <c r="NLH1" s="58"/>
      <c r="NLI1" s="58"/>
      <c r="NLJ1" s="58"/>
      <c r="NLK1" s="58"/>
      <c r="NLL1" s="58"/>
      <c r="NLM1" s="58"/>
      <c r="NLN1" s="58"/>
      <c r="NLO1" s="58"/>
      <c r="NLP1" s="58"/>
      <c r="NLQ1" s="58"/>
      <c r="NLR1" s="58"/>
      <c r="NLS1" s="58"/>
      <c r="NLT1" s="58"/>
      <c r="NLU1" s="58"/>
      <c r="NLV1" s="58"/>
      <c r="NLW1" s="58"/>
      <c r="NLX1" s="58"/>
      <c r="NLY1" s="58"/>
      <c r="NLZ1" s="58"/>
      <c r="NMA1" s="58"/>
      <c r="NMB1" s="58"/>
      <c r="NMC1" s="58"/>
      <c r="NMD1" s="58"/>
      <c r="NME1" s="58"/>
      <c r="NMF1" s="58"/>
      <c r="NMG1" s="58"/>
      <c r="NMH1" s="58"/>
      <c r="NMI1" s="58"/>
      <c r="NMJ1" s="58"/>
      <c r="NMK1" s="58"/>
      <c r="NML1" s="58"/>
      <c r="NMM1" s="58"/>
      <c r="NMN1" s="58"/>
      <c r="NMO1" s="58"/>
      <c r="NMP1" s="58"/>
      <c r="NMQ1" s="58"/>
      <c r="NMR1" s="58"/>
      <c r="NMS1" s="58"/>
      <c r="NMT1" s="58"/>
      <c r="NMU1" s="58"/>
      <c r="NMV1" s="58"/>
      <c r="NMW1" s="58"/>
      <c r="NMX1" s="58"/>
      <c r="NMY1" s="58"/>
      <c r="NMZ1" s="58"/>
      <c r="NNA1" s="58"/>
      <c r="NNB1" s="58"/>
      <c r="NNC1" s="58"/>
      <c r="NND1" s="58"/>
      <c r="NNE1" s="58"/>
      <c r="NNF1" s="58"/>
      <c r="NNG1" s="58"/>
      <c r="NNH1" s="58"/>
      <c r="NNI1" s="58"/>
      <c r="NNJ1" s="58"/>
      <c r="NNK1" s="58"/>
      <c r="NNL1" s="58"/>
      <c r="NNM1" s="58"/>
      <c r="NNN1" s="58"/>
      <c r="NNO1" s="58"/>
      <c r="NNP1" s="58"/>
      <c r="NNQ1" s="58"/>
      <c r="NNR1" s="58"/>
      <c r="NNS1" s="58"/>
      <c r="NNT1" s="58"/>
      <c r="NNU1" s="58"/>
      <c r="NNV1" s="58"/>
      <c r="NNW1" s="58"/>
      <c r="NNX1" s="58"/>
      <c r="NNY1" s="58"/>
      <c r="NNZ1" s="58"/>
      <c r="NOA1" s="58"/>
      <c r="NOB1" s="58"/>
      <c r="NOC1" s="58"/>
      <c r="NOD1" s="58"/>
      <c r="NOE1" s="58"/>
      <c r="NOF1" s="58"/>
      <c r="NOG1" s="58"/>
      <c r="NOH1" s="58"/>
      <c r="NOI1" s="58"/>
      <c r="NOJ1" s="58"/>
      <c r="NOK1" s="58"/>
      <c r="NOL1" s="58"/>
      <c r="NOM1" s="58"/>
      <c r="NON1" s="58"/>
      <c r="NOO1" s="58"/>
      <c r="NOP1" s="58"/>
      <c r="NOQ1" s="58"/>
      <c r="NOR1" s="58"/>
      <c r="NOS1" s="58"/>
      <c r="NOT1" s="58"/>
      <c r="NOU1" s="58"/>
      <c r="NOV1" s="58"/>
      <c r="NOW1" s="58"/>
      <c r="NOX1" s="58"/>
      <c r="NOY1" s="58"/>
      <c r="NOZ1" s="58"/>
      <c r="NPA1" s="58"/>
      <c r="NPB1" s="58"/>
      <c r="NPC1" s="58"/>
      <c r="NPD1" s="58"/>
      <c r="NPE1" s="58"/>
      <c r="NPF1" s="58"/>
      <c r="NPG1" s="58"/>
      <c r="NPH1" s="58"/>
      <c r="NPI1" s="58"/>
      <c r="NPJ1" s="58"/>
      <c r="NPK1" s="58"/>
      <c r="NPL1" s="58"/>
      <c r="NPM1" s="58"/>
      <c r="NPN1" s="58"/>
      <c r="NPO1" s="58"/>
      <c r="NPP1" s="58"/>
      <c r="NPQ1" s="58"/>
      <c r="NPR1" s="58"/>
      <c r="NPS1" s="58"/>
      <c r="NPT1" s="58"/>
      <c r="NPU1" s="58"/>
      <c r="NPV1" s="58"/>
      <c r="NPW1" s="58"/>
      <c r="NPX1" s="58"/>
      <c r="NPY1" s="58"/>
      <c r="NPZ1" s="58"/>
      <c r="NQA1" s="58"/>
      <c r="NQB1" s="58"/>
      <c r="NQC1" s="58"/>
      <c r="NQD1" s="58"/>
      <c r="NQE1" s="58"/>
      <c r="NQF1" s="58"/>
      <c r="NQG1" s="58"/>
      <c r="NQH1" s="58"/>
      <c r="NQI1" s="58"/>
      <c r="NQJ1" s="58"/>
      <c r="NQK1" s="58"/>
      <c r="NQL1" s="58"/>
      <c r="NQM1" s="58"/>
      <c r="NQN1" s="58"/>
      <c r="NQO1" s="58"/>
      <c r="NQP1" s="58"/>
      <c r="NQQ1" s="58"/>
      <c r="NQR1" s="58"/>
      <c r="NQS1" s="58"/>
      <c r="NQT1" s="58"/>
      <c r="NQU1" s="58"/>
      <c r="NQV1" s="58"/>
      <c r="NQW1" s="58"/>
      <c r="NQX1" s="58"/>
      <c r="NQY1" s="58"/>
      <c r="NQZ1" s="58"/>
      <c r="NRA1" s="58"/>
      <c r="NRB1" s="58"/>
      <c r="NRC1" s="58"/>
      <c r="NRD1" s="58"/>
      <c r="NRE1" s="58"/>
      <c r="NRF1" s="58"/>
      <c r="NRG1" s="58"/>
      <c r="NRH1" s="58"/>
      <c r="NRI1" s="58"/>
      <c r="NRJ1" s="58"/>
      <c r="NRK1" s="58"/>
      <c r="NRL1" s="58"/>
      <c r="NRM1" s="58"/>
      <c r="NRN1" s="58"/>
      <c r="NRO1" s="58"/>
      <c r="NRP1" s="58"/>
      <c r="NRQ1" s="58"/>
      <c r="NRR1" s="58"/>
      <c r="NRS1" s="58"/>
      <c r="NRT1" s="58"/>
      <c r="NRU1" s="58"/>
      <c r="NRV1" s="58"/>
      <c r="NRW1" s="58"/>
      <c r="NRX1" s="58"/>
      <c r="NRY1" s="58"/>
      <c r="NRZ1" s="58"/>
      <c r="NSA1" s="58"/>
      <c r="NSB1" s="58"/>
      <c r="NSC1" s="58"/>
      <c r="NSD1" s="58"/>
      <c r="NSE1" s="58"/>
      <c r="NSF1" s="58"/>
      <c r="NSG1" s="58"/>
      <c r="NSH1" s="58"/>
      <c r="NSI1" s="58"/>
      <c r="NSJ1" s="58"/>
      <c r="NSK1" s="58"/>
      <c r="NSL1" s="58"/>
      <c r="NSM1" s="58"/>
      <c r="NSN1" s="58"/>
      <c r="NSO1" s="58"/>
      <c r="NSP1" s="58"/>
      <c r="NSQ1" s="58"/>
      <c r="NSR1" s="58"/>
      <c r="NSS1" s="58"/>
      <c r="NST1" s="58"/>
      <c r="NSU1" s="58"/>
      <c r="NSV1" s="58"/>
      <c r="NSW1" s="58"/>
      <c r="NSX1" s="58"/>
      <c r="NSY1" s="58"/>
      <c r="NSZ1" s="58"/>
      <c r="NTA1" s="58"/>
      <c r="NTB1" s="58"/>
      <c r="NTC1" s="58"/>
      <c r="NTD1" s="58"/>
      <c r="NTE1" s="58"/>
      <c r="NTF1" s="58"/>
      <c r="NTG1" s="58"/>
      <c r="NTH1" s="58"/>
      <c r="NTI1" s="58"/>
      <c r="NTJ1" s="58"/>
      <c r="NTK1" s="58"/>
      <c r="NTL1" s="58"/>
      <c r="NTM1" s="58"/>
      <c r="NTN1" s="58"/>
      <c r="NTO1" s="58"/>
      <c r="NTP1" s="58"/>
      <c r="NTQ1" s="58"/>
      <c r="NTR1" s="58"/>
      <c r="NTS1" s="58"/>
      <c r="NTT1" s="58"/>
      <c r="NTU1" s="58"/>
      <c r="NTV1" s="58"/>
      <c r="NTW1" s="58"/>
      <c r="NTX1" s="58"/>
      <c r="NTY1" s="58"/>
      <c r="NTZ1" s="58"/>
      <c r="NUA1" s="58"/>
      <c r="NUB1" s="58"/>
      <c r="NUC1" s="58"/>
      <c r="NUD1" s="58"/>
      <c r="NUE1" s="58"/>
      <c r="NUF1" s="58"/>
      <c r="NUG1" s="58"/>
      <c r="NUH1" s="58"/>
      <c r="NUI1" s="58"/>
      <c r="NUJ1" s="58"/>
      <c r="NUK1" s="58"/>
      <c r="NUL1" s="58"/>
      <c r="NUM1" s="58"/>
      <c r="NUN1" s="58"/>
      <c r="NUO1" s="58"/>
      <c r="NUP1" s="58"/>
      <c r="NUQ1" s="58"/>
      <c r="NUR1" s="58"/>
      <c r="NUS1" s="58"/>
      <c r="NUT1" s="58"/>
      <c r="NUU1" s="58"/>
      <c r="NUV1" s="58"/>
      <c r="NUW1" s="58"/>
      <c r="NUX1" s="58"/>
      <c r="NUY1" s="58"/>
      <c r="NUZ1" s="58"/>
      <c r="NVA1" s="58"/>
      <c r="NVB1" s="58"/>
      <c r="NVC1" s="58"/>
      <c r="NVD1" s="58"/>
      <c r="NVE1" s="58"/>
      <c r="NVF1" s="58"/>
      <c r="NVG1" s="58"/>
      <c r="NVH1" s="58"/>
      <c r="NVI1" s="58"/>
      <c r="NVJ1" s="58"/>
      <c r="NVK1" s="58"/>
      <c r="NVL1" s="58"/>
      <c r="NVM1" s="58"/>
      <c r="NVN1" s="58"/>
      <c r="NVO1" s="58"/>
      <c r="NVP1" s="58"/>
      <c r="NVQ1" s="58"/>
      <c r="NVR1" s="58"/>
      <c r="NVS1" s="58"/>
      <c r="NVT1" s="58"/>
      <c r="NVU1" s="58"/>
      <c r="NVV1" s="58"/>
      <c r="NVW1" s="58"/>
      <c r="NVX1" s="58"/>
      <c r="NVY1" s="58"/>
      <c r="NVZ1" s="58"/>
      <c r="NWA1" s="58"/>
      <c r="NWB1" s="58"/>
      <c r="NWC1" s="58"/>
      <c r="NWD1" s="58"/>
      <c r="NWE1" s="58"/>
      <c r="NWF1" s="58"/>
      <c r="NWG1" s="58"/>
      <c r="NWH1" s="58"/>
      <c r="NWI1" s="58"/>
      <c r="NWJ1" s="58"/>
      <c r="NWK1" s="58"/>
      <c r="NWL1" s="58"/>
      <c r="NWM1" s="58"/>
      <c r="NWN1" s="58"/>
      <c r="NWO1" s="58"/>
      <c r="NWP1" s="58"/>
      <c r="NWQ1" s="58"/>
      <c r="NWR1" s="58"/>
      <c r="NWS1" s="58"/>
      <c r="NWT1" s="58"/>
      <c r="NWU1" s="58"/>
      <c r="NWV1" s="58"/>
      <c r="NWW1" s="58"/>
      <c r="NWX1" s="58"/>
      <c r="NWY1" s="58"/>
      <c r="NWZ1" s="58"/>
      <c r="NXA1" s="58"/>
      <c r="NXB1" s="58"/>
      <c r="NXC1" s="58"/>
      <c r="NXD1" s="58"/>
      <c r="NXE1" s="58"/>
      <c r="NXF1" s="58"/>
      <c r="NXG1" s="58"/>
      <c r="NXH1" s="58"/>
      <c r="NXI1" s="58"/>
      <c r="NXJ1" s="58"/>
      <c r="NXK1" s="58"/>
      <c r="NXL1" s="58"/>
      <c r="NXM1" s="58"/>
      <c r="NXN1" s="58"/>
      <c r="NXO1" s="58"/>
      <c r="NXP1" s="58"/>
      <c r="NXQ1" s="58"/>
      <c r="NXR1" s="58"/>
      <c r="NXS1" s="58"/>
      <c r="NXT1" s="58"/>
      <c r="NXU1" s="58"/>
      <c r="NXV1" s="58"/>
      <c r="NXW1" s="58"/>
      <c r="NXX1" s="58"/>
      <c r="NXY1" s="58"/>
      <c r="NXZ1" s="58"/>
      <c r="NYA1" s="58"/>
      <c r="NYB1" s="58"/>
      <c r="NYC1" s="58"/>
      <c r="NYD1" s="58"/>
      <c r="NYE1" s="58"/>
      <c r="NYF1" s="58"/>
      <c r="NYG1" s="58"/>
      <c r="NYH1" s="58"/>
      <c r="NYI1" s="58"/>
      <c r="NYJ1" s="58"/>
      <c r="NYK1" s="58"/>
      <c r="NYL1" s="58"/>
      <c r="NYM1" s="58"/>
      <c r="NYN1" s="58"/>
      <c r="NYO1" s="58"/>
      <c r="NYP1" s="58"/>
      <c r="NYQ1" s="58"/>
      <c r="NYR1" s="58"/>
      <c r="NYS1" s="58"/>
      <c r="NYT1" s="58"/>
      <c r="NYU1" s="58"/>
      <c r="NYV1" s="58"/>
      <c r="NYW1" s="58"/>
      <c r="NYX1" s="58"/>
      <c r="NYY1" s="58"/>
      <c r="NYZ1" s="58"/>
      <c r="NZA1" s="58"/>
      <c r="NZB1" s="58"/>
      <c r="NZC1" s="58"/>
      <c r="NZD1" s="58"/>
      <c r="NZE1" s="58"/>
      <c r="NZF1" s="58"/>
      <c r="NZG1" s="58"/>
      <c r="NZH1" s="58"/>
      <c r="NZI1" s="58"/>
      <c r="NZJ1" s="58"/>
      <c r="NZK1" s="58"/>
      <c r="NZL1" s="58"/>
      <c r="NZM1" s="58"/>
      <c r="NZN1" s="58"/>
      <c r="NZO1" s="58"/>
      <c r="NZP1" s="58"/>
      <c r="NZQ1" s="58"/>
      <c r="NZR1" s="58"/>
      <c r="NZS1" s="58"/>
      <c r="NZT1" s="58"/>
      <c r="NZU1" s="58"/>
      <c r="NZV1" s="58"/>
      <c r="NZW1" s="58"/>
      <c r="NZX1" s="58"/>
      <c r="NZY1" s="58"/>
      <c r="NZZ1" s="58"/>
      <c r="OAA1" s="58"/>
      <c r="OAB1" s="58"/>
      <c r="OAC1" s="58"/>
      <c r="OAD1" s="58"/>
      <c r="OAE1" s="58"/>
      <c r="OAF1" s="58"/>
      <c r="OAG1" s="58"/>
      <c r="OAH1" s="58"/>
      <c r="OAI1" s="58"/>
      <c r="OAJ1" s="58"/>
      <c r="OAK1" s="58"/>
      <c r="OAL1" s="58"/>
      <c r="OAM1" s="58"/>
      <c r="OAN1" s="58"/>
      <c r="OAO1" s="58"/>
      <c r="OAP1" s="58"/>
      <c r="OAQ1" s="58"/>
      <c r="OAR1" s="58"/>
      <c r="OAS1" s="58"/>
      <c r="OAT1" s="58"/>
      <c r="OAU1" s="58"/>
      <c r="OAV1" s="58"/>
      <c r="OAW1" s="58"/>
      <c r="OAX1" s="58"/>
      <c r="OAY1" s="58"/>
      <c r="OAZ1" s="58"/>
      <c r="OBA1" s="58"/>
      <c r="OBB1" s="58"/>
      <c r="OBC1" s="58"/>
      <c r="OBD1" s="58"/>
      <c r="OBE1" s="58"/>
      <c r="OBF1" s="58"/>
      <c r="OBG1" s="58"/>
      <c r="OBH1" s="58"/>
      <c r="OBI1" s="58"/>
      <c r="OBJ1" s="58"/>
      <c r="OBK1" s="58"/>
      <c r="OBL1" s="58"/>
      <c r="OBM1" s="58"/>
      <c r="OBN1" s="58"/>
      <c r="OBO1" s="58"/>
      <c r="OBP1" s="58"/>
      <c r="OBQ1" s="58"/>
      <c r="OBR1" s="58"/>
      <c r="OBS1" s="58"/>
      <c r="OBT1" s="58"/>
      <c r="OBU1" s="58"/>
      <c r="OBV1" s="58"/>
      <c r="OBW1" s="58"/>
      <c r="OBX1" s="58"/>
      <c r="OBY1" s="58"/>
      <c r="OBZ1" s="58"/>
      <c r="OCA1" s="58"/>
      <c r="OCB1" s="58"/>
      <c r="OCC1" s="58"/>
      <c r="OCD1" s="58"/>
      <c r="OCE1" s="58"/>
      <c r="OCF1" s="58"/>
      <c r="OCG1" s="58"/>
      <c r="OCH1" s="58"/>
      <c r="OCI1" s="58"/>
      <c r="OCJ1" s="58"/>
      <c r="OCK1" s="58"/>
      <c r="OCL1" s="58"/>
      <c r="OCM1" s="58"/>
      <c r="OCN1" s="58"/>
      <c r="OCO1" s="58"/>
      <c r="OCP1" s="58"/>
      <c r="OCQ1" s="58"/>
      <c r="OCR1" s="58"/>
      <c r="OCS1" s="58"/>
      <c r="OCT1" s="58"/>
      <c r="OCU1" s="58"/>
      <c r="OCV1" s="58"/>
      <c r="OCW1" s="58"/>
      <c r="OCX1" s="58"/>
      <c r="OCY1" s="58"/>
      <c r="OCZ1" s="58"/>
      <c r="ODA1" s="58"/>
      <c r="ODB1" s="58"/>
      <c r="ODC1" s="58"/>
      <c r="ODD1" s="58"/>
      <c r="ODE1" s="58"/>
      <c r="ODF1" s="58"/>
      <c r="ODG1" s="58"/>
      <c r="ODH1" s="58"/>
      <c r="ODI1" s="58"/>
      <c r="ODJ1" s="58"/>
      <c r="ODK1" s="58"/>
      <c r="ODL1" s="58"/>
      <c r="ODM1" s="58"/>
      <c r="ODN1" s="58"/>
      <c r="ODO1" s="58"/>
      <c r="ODP1" s="58"/>
      <c r="ODQ1" s="58"/>
      <c r="ODR1" s="58"/>
      <c r="ODS1" s="58"/>
      <c r="ODT1" s="58"/>
      <c r="ODU1" s="58"/>
      <c r="ODV1" s="58"/>
      <c r="ODW1" s="58"/>
      <c r="ODX1" s="58"/>
      <c r="ODY1" s="58"/>
      <c r="ODZ1" s="58"/>
      <c r="OEA1" s="58"/>
      <c r="OEB1" s="58"/>
      <c r="OEC1" s="58"/>
      <c r="OED1" s="58"/>
      <c r="OEE1" s="58"/>
      <c r="OEF1" s="58"/>
      <c r="OEG1" s="58"/>
      <c r="OEH1" s="58"/>
      <c r="OEI1" s="58"/>
      <c r="OEJ1" s="58"/>
      <c r="OEK1" s="58"/>
      <c r="OEL1" s="58"/>
      <c r="OEM1" s="58"/>
      <c r="OEN1" s="58"/>
      <c r="OEO1" s="58"/>
      <c r="OEP1" s="58"/>
      <c r="OEQ1" s="58"/>
      <c r="OER1" s="58"/>
      <c r="OES1" s="58"/>
      <c r="OET1" s="58"/>
      <c r="OEU1" s="58"/>
      <c r="OEV1" s="58"/>
      <c r="OEW1" s="58"/>
      <c r="OEX1" s="58"/>
      <c r="OEY1" s="58"/>
      <c r="OEZ1" s="58"/>
      <c r="OFA1" s="58"/>
      <c r="OFB1" s="58"/>
      <c r="OFC1" s="58"/>
      <c r="OFD1" s="58"/>
      <c r="OFE1" s="58"/>
      <c r="OFF1" s="58"/>
      <c r="OFG1" s="58"/>
      <c r="OFH1" s="58"/>
      <c r="OFI1" s="58"/>
      <c r="OFJ1" s="58"/>
      <c r="OFK1" s="58"/>
      <c r="OFL1" s="58"/>
      <c r="OFM1" s="58"/>
      <c r="OFN1" s="58"/>
      <c r="OFO1" s="58"/>
      <c r="OFP1" s="58"/>
      <c r="OFQ1" s="58"/>
      <c r="OFR1" s="58"/>
      <c r="OFS1" s="58"/>
      <c r="OFT1" s="58"/>
      <c r="OFU1" s="58"/>
      <c r="OFV1" s="58"/>
      <c r="OFW1" s="58"/>
      <c r="OFX1" s="58"/>
      <c r="OFY1" s="58"/>
      <c r="OFZ1" s="58"/>
      <c r="OGA1" s="58"/>
      <c r="OGB1" s="58"/>
      <c r="OGC1" s="58"/>
      <c r="OGD1" s="58"/>
      <c r="OGE1" s="58"/>
      <c r="OGF1" s="58"/>
      <c r="OGG1" s="58"/>
      <c r="OGH1" s="58"/>
      <c r="OGI1" s="58"/>
      <c r="OGJ1" s="58"/>
      <c r="OGK1" s="58"/>
      <c r="OGL1" s="58"/>
      <c r="OGM1" s="58"/>
      <c r="OGN1" s="58"/>
      <c r="OGO1" s="58"/>
      <c r="OGP1" s="58"/>
      <c r="OGQ1" s="58"/>
      <c r="OGR1" s="58"/>
      <c r="OGS1" s="58"/>
      <c r="OGT1" s="58"/>
      <c r="OGU1" s="58"/>
      <c r="OGV1" s="58"/>
      <c r="OGW1" s="58"/>
      <c r="OGX1" s="58"/>
      <c r="OGY1" s="58"/>
      <c r="OGZ1" s="58"/>
      <c r="OHA1" s="58"/>
      <c r="OHB1" s="58"/>
      <c r="OHC1" s="58"/>
      <c r="OHD1" s="58"/>
      <c r="OHE1" s="58"/>
      <c r="OHF1" s="58"/>
      <c r="OHG1" s="58"/>
      <c r="OHH1" s="58"/>
      <c r="OHI1" s="58"/>
      <c r="OHJ1" s="58"/>
      <c r="OHK1" s="58"/>
      <c r="OHL1" s="58"/>
      <c r="OHM1" s="58"/>
      <c r="OHN1" s="58"/>
      <c r="OHO1" s="58"/>
      <c r="OHP1" s="58"/>
      <c r="OHQ1" s="58"/>
      <c r="OHR1" s="58"/>
      <c r="OHS1" s="58"/>
      <c r="OHT1" s="58"/>
      <c r="OHU1" s="58"/>
      <c r="OHV1" s="58"/>
      <c r="OHW1" s="58"/>
      <c r="OHX1" s="58"/>
      <c r="OHY1" s="58"/>
      <c r="OHZ1" s="58"/>
      <c r="OIA1" s="58"/>
      <c r="OIB1" s="58"/>
      <c r="OIC1" s="58"/>
      <c r="OID1" s="58"/>
      <c r="OIE1" s="58"/>
      <c r="OIF1" s="58"/>
      <c r="OIG1" s="58"/>
      <c r="OIH1" s="58"/>
      <c r="OII1" s="58"/>
      <c r="OIJ1" s="58"/>
      <c r="OIK1" s="58"/>
      <c r="OIL1" s="58"/>
      <c r="OIM1" s="58"/>
      <c r="OIN1" s="58"/>
      <c r="OIO1" s="58"/>
      <c r="OIP1" s="58"/>
      <c r="OIQ1" s="58"/>
      <c r="OIR1" s="58"/>
      <c r="OIS1" s="58"/>
      <c r="OIT1" s="58"/>
      <c r="OIU1" s="58"/>
      <c r="OIV1" s="58"/>
      <c r="OIW1" s="58"/>
      <c r="OIX1" s="58"/>
      <c r="OIY1" s="58"/>
      <c r="OIZ1" s="58"/>
      <c r="OJA1" s="58"/>
      <c r="OJB1" s="58"/>
      <c r="OJC1" s="58"/>
      <c r="OJD1" s="58"/>
      <c r="OJE1" s="58"/>
      <c r="OJF1" s="58"/>
      <c r="OJG1" s="58"/>
      <c r="OJH1" s="58"/>
      <c r="OJI1" s="58"/>
      <c r="OJJ1" s="58"/>
      <c r="OJK1" s="58"/>
      <c r="OJL1" s="58"/>
      <c r="OJM1" s="58"/>
      <c r="OJN1" s="58"/>
      <c r="OJO1" s="58"/>
      <c r="OJP1" s="58"/>
      <c r="OJQ1" s="58"/>
      <c r="OJR1" s="58"/>
      <c r="OJS1" s="58"/>
      <c r="OJT1" s="58"/>
      <c r="OJU1" s="58"/>
      <c r="OJV1" s="58"/>
      <c r="OJW1" s="58"/>
      <c r="OJX1" s="58"/>
      <c r="OJY1" s="58"/>
      <c r="OJZ1" s="58"/>
      <c r="OKA1" s="58"/>
      <c r="OKB1" s="58"/>
      <c r="OKC1" s="58"/>
      <c r="OKD1" s="58"/>
      <c r="OKE1" s="58"/>
      <c r="OKF1" s="58"/>
      <c r="OKG1" s="58"/>
      <c r="OKH1" s="58"/>
      <c r="OKI1" s="58"/>
      <c r="OKJ1" s="58"/>
      <c r="OKK1" s="58"/>
      <c r="OKL1" s="58"/>
      <c r="OKM1" s="58"/>
      <c r="OKN1" s="58"/>
      <c r="OKO1" s="58"/>
      <c r="OKP1" s="58"/>
      <c r="OKQ1" s="58"/>
      <c r="OKR1" s="58"/>
      <c r="OKS1" s="58"/>
      <c r="OKT1" s="58"/>
      <c r="OKU1" s="58"/>
      <c r="OKV1" s="58"/>
      <c r="OKW1" s="58"/>
      <c r="OKX1" s="58"/>
      <c r="OKY1" s="58"/>
      <c r="OKZ1" s="58"/>
      <c r="OLA1" s="58"/>
      <c r="OLB1" s="58"/>
      <c r="OLC1" s="58"/>
      <c r="OLD1" s="58"/>
      <c r="OLE1" s="58"/>
      <c r="OLF1" s="58"/>
      <c r="OLG1" s="58"/>
      <c r="OLH1" s="58"/>
      <c r="OLI1" s="58"/>
      <c r="OLJ1" s="58"/>
      <c r="OLK1" s="58"/>
      <c r="OLL1" s="58"/>
      <c r="OLM1" s="58"/>
      <c r="OLN1" s="58"/>
      <c r="OLO1" s="58"/>
      <c r="OLP1" s="58"/>
      <c r="OLQ1" s="58"/>
      <c r="OLR1" s="58"/>
      <c r="OLS1" s="58"/>
      <c r="OLT1" s="58"/>
      <c r="OLU1" s="58"/>
      <c r="OLV1" s="58"/>
      <c r="OLW1" s="58"/>
      <c r="OLX1" s="58"/>
      <c r="OLY1" s="58"/>
      <c r="OLZ1" s="58"/>
      <c r="OMA1" s="58"/>
      <c r="OMB1" s="58"/>
      <c r="OMC1" s="58"/>
      <c r="OMD1" s="58"/>
      <c r="OME1" s="58"/>
      <c r="OMF1" s="58"/>
      <c r="OMG1" s="58"/>
      <c r="OMH1" s="58"/>
      <c r="OMI1" s="58"/>
      <c r="OMJ1" s="58"/>
      <c r="OMK1" s="58"/>
      <c r="OML1" s="58"/>
      <c r="OMM1" s="58"/>
      <c r="OMN1" s="58"/>
      <c r="OMO1" s="58"/>
      <c r="OMP1" s="58"/>
      <c r="OMQ1" s="58"/>
      <c r="OMR1" s="58"/>
      <c r="OMS1" s="58"/>
      <c r="OMT1" s="58"/>
      <c r="OMU1" s="58"/>
      <c r="OMV1" s="58"/>
      <c r="OMW1" s="58"/>
      <c r="OMX1" s="58"/>
      <c r="OMY1" s="58"/>
      <c r="OMZ1" s="58"/>
      <c r="ONA1" s="58"/>
      <c r="ONB1" s="58"/>
      <c r="ONC1" s="58"/>
      <c r="OND1" s="58"/>
      <c r="ONE1" s="58"/>
      <c r="ONF1" s="58"/>
      <c r="ONG1" s="58"/>
      <c r="ONH1" s="58"/>
      <c r="ONI1" s="58"/>
      <c r="ONJ1" s="58"/>
      <c r="ONK1" s="58"/>
      <c r="ONL1" s="58"/>
      <c r="ONM1" s="58"/>
      <c r="ONN1" s="58"/>
      <c r="ONO1" s="58"/>
      <c r="ONP1" s="58"/>
      <c r="ONQ1" s="58"/>
      <c r="ONR1" s="58"/>
      <c r="ONS1" s="58"/>
      <c r="ONT1" s="58"/>
      <c r="ONU1" s="58"/>
      <c r="ONV1" s="58"/>
      <c r="ONW1" s="58"/>
      <c r="ONX1" s="58"/>
      <c r="ONY1" s="58"/>
      <c r="ONZ1" s="58"/>
      <c r="OOA1" s="58"/>
      <c r="OOB1" s="58"/>
      <c r="OOC1" s="58"/>
      <c r="OOD1" s="58"/>
      <c r="OOE1" s="58"/>
      <c r="OOF1" s="58"/>
      <c r="OOG1" s="58"/>
      <c r="OOH1" s="58"/>
      <c r="OOI1" s="58"/>
      <c r="OOJ1" s="58"/>
      <c r="OOK1" s="58"/>
      <c r="OOL1" s="58"/>
      <c r="OOM1" s="58"/>
      <c r="OON1" s="58"/>
      <c r="OOO1" s="58"/>
      <c r="OOP1" s="58"/>
      <c r="OOQ1" s="58"/>
      <c r="OOR1" s="58"/>
      <c r="OOS1" s="58"/>
      <c r="OOT1" s="58"/>
      <c r="OOU1" s="58"/>
      <c r="OOV1" s="58"/>
      <c r="OOW1" s="58"/>
      <c r="OOX1" s="58"/>
      <c r="OOY1" s="58"/>
      <c r="OOZ1" s="58"/>
      <c r="OPA1" s="58"/>
      <c r="OPB1" s="58"/>
      <c r="OPC1" s="58"/>
      <c r="OPD1" s="58"/>
      <c r="OPE1" s="58"/>
      <c r="OPF1" s="58"/>
      <c r="OPG1" s="58"/>
      <c r="OPH1" s="58"/>
      <c r="OPI1" s="58"/>
      <c r="OPJ1" s="58"/>
      <c r="OPK1" s="58"/>
      <c r="OPL1" s="58"/>
      <c r="OPM1" s="58"/>
      <c r="OPN1" s="58"/>
      <c r="OPO1" s="58"/>
      <c r="OPP1" s="58"/>
      <c r="OPQ1" s="58"/>
      <c r="OPR1" s="58"/>
      <c r="OPS1" s="58"/>
      <c r="OPT1" s="58"/>
      <c r="OPU1" s="58"/>
      <c r="OPV1" s="58"/>
      <c r="OPW1" s="58"/>
      <c r="OPX1" s="58"/>
      <c r="OPY1" s="58"/>
      <c r="OPZ1" s="58"/>
      <c r="OQA1" s="58"/>
      <c r="OQB1" s="58"/>
      <c r="OQC1" s="58"/>
      <c r="OQD1" s="58"/>
      <c r="OQE1" s="58"/>
      <c r="OQF1" s="58"/>
      <c r="OQG1" s="58"/>
      <c r="OQH1" s="58"/>
      <c r="OQI1" s="58"/>
      <c r="OQJ1" s="58"/>
      <c r="OQK1" s="58"/>
      <c r="OQL1" s="58"/>
      <c r="OQM1" s="58"/>
      <c r="OQN1" s="58"/>
      <c r="OQO1" s="58"/>
      <c r="OQP1" s="58"/>
      <c r="OQQ1" s="58"/>
      <c r="OQR1" s="58"/>
      <c r="OQS1" s="58"/>
      <c r="OQT1" s="58"/>
      <c r="OQU1" s="58"/>
      <c r="OQV1" s="58"/>
      <c r="OQW1" s="58"/>
      <c r="OQX1" s="58"/>
      <c r="OQY1" s="58"/>
      <c r="OQZ1" s="58"/>
      <c r="ORA1" s="58"/>
      <c r="ORB1" s="58"/>
      <c r="ORC1" s="58"/>
      <c r="ORD1" s="58"/>
      <c r="ORE1" s="58"/>
      <c r="ORF1" s="58"/>
      <c r="ORG1" s="58"/>
      <c r="ORH1" s="58"/>
      <c r="ORI1" s="58"/>
      <c r="ORJ1" s="58"/>
      <c r="ORK1" s="58"/>
      <c r="ORL1" s="58"/>
      <c r="ORM1" s="58"/>
      <c r="ORN1" s="58"/>
      <c r="ORO1" s="58"/>
      <c r="ORP1" s="58"/>
      <c r="ORQ1" s="58"/>
      <c r="ORR1" s="58"/>
      <c r="ORS1" s="58"/>
      <c r="ORT1" s="58"/>
      <c r="ORU1" s="58"/>
      <c r="ORV1" s="58"/>
      <c r="ORW1" s="58"/>
      <c r="ORX1" s="58"/>
      <c r="ORY1" s="58"/>
      <c r="ORZ1" s="58"/>
      <c r="OSA1" s="58"/>
      <c r="OSB1" s="58"/>
      <c r="OSC1" s="58"/>
      <c r="OSD1" s="58"/>
      <c r="OSE1" s="58"/>
      <c r="OSF1" s="58"/>
      <c r="OSG1" s="58"/>
      <c r="OSH1" s="58"/>
      <c r="OSI1" s="58"/>
      <c r="OSJ1" s="58"/>
      <c r="OSK1" s="58"/>
      <c r="OSL1" s="58"/>
      <c r="OSM1" s="58"/>
      <c r="OSN1" s="58"/>
      <c r="OSO1" s="58"/>
      <c r="OSP1" s="58"/>
      <c r="OSQ1" s="58"/>
      <c r="OSR1" s="58"/>
      <c r="OSS1" s="58"/>
      <c r="OST1" s="58"/>
      <c r="OSU1" s="58"/>
      <c r="OSV1" s="58"/>
      <c r="OSW1" s="58"/>
      <c r="OSX1" s="58"/>
      <c r="OSY1" s="58"/>
      <c r="OSZ1" s="58"/>
      <c r="OTA1" s="58"/>
      <c r="OTB1" s="58"/>
      <c r="OTC1" s="58"/>
      <c r="OTD1" s="58"/>
      <c r="OTE1" s="58"/>
      <c r="OTF1" s="58"/>
      <c r="OTG1" s="58"/>
      <c r="OTH1" s="58"/>
      <c r="OTI1" s="58"/>
      <c r="OTJ1" s="58"/>
      <c r="OTK1" s="58"/>
      <c r="OTL1" s="58"/>
      <c r="OTM1" s="58"/>
      <c r="OTN1" s="58"/>
      <c r="OTO1" s="58"/>
      <c r="OTP1" s="58"/>
      <c r="OTQ1" s="58"/>
      <c r="OTR1" s="58"/>
      <c r="OTS1" s="58"/>
      <c r="OTT1" s="58"/>
      <c r="OTU1" s="58"/>
      <c r="OTV1" s="58"/>
      <c r="OTW1" s="58"/>
      <c r="OTX1" s="58"/>
      <c r="OTY1" s="58"/>
      <c r="OTZ1" s="58"/>
      <c r="OUA1" s="58"/>
      <c r="OUB1" s="58"/>
      <c r="OUC1" s="58"/>
      <c r="OUD1" s="58"/>
      <c r="OUE1" s="58"/>
      <c r="OUF1" s="58"/>
      <c r="OUG1" s="58"/>
      <c r="OUH1" s="58"/>
      <c r="OUI1" s="58"/>
      <c r="OUJ1" s="58"/>
      <c r="OUK1" s="58"/>
      <c r="OUL1" s="58"/>
      <c r="OUM1" s="58"/>
      <c r="OUN1" s="58"/>
      <c r="OUO1" s="58"/>
      <c r="OUP1" s="58"/>
      <c r="OUQ1" s="58"/>
      <c r="OUR1" s="58"/>
      <c r="OUS1" s="58"/>
      <c r="OUT1" s="58"/>
      <c r="OUU1" s="58"/>
      <c r="OUV1" s="58"/>
      <c r="OUW1" s="58"/>
      <c r="OUX1" s="58"/>
      <c r="OUY1" s="58"/>
      <c r="OUZ1" s="58"/>
      <c r="OVA1" s="58"/>
      <c r="OVB1" s="58"/>
      <c r="OVC1" s="58"/>
      <c r="OVD1" s="58"/>
      <c r="OVE1" s="58"/>
      <c r="OVF1" s="58"/>
      <c r="OVG1" s="58"/>
      <c r="OVH1" s="58"/>
      <c r="OVI1" s="58"/>
      <c r="OVJ1" s="58"/>
      <c r="OVK1" s="58"/>
      <c r="OVL1" s="58"/>
      <c r="OVM1" s="58"/>
      <c r="OVN1" s="58"/>
      <c r="OVO1" s="58"/>
      <c r="OVP1" s="58"/>
      <c r="OVQ1" s="58"/>
      <c r="OVR1" s="58"/>
      <c r="OVS1" s="58"/>
      <c r="OVT1" s="58"/>
      <c r="OVU1" s="58"/>
      <c r="OVV1" s="58"/>
      <c r="OVW1" s="58"/>
      <c r="OVX1" s="58"/>
      <c r="OVY1" s="58"/>
      <c r="OVZ1" s="58"/>
      <c r="OWA1" s="58"/>
      <c r="OWB1" s="58"/>
      <c r="OWC1" s="58"/>
      <c r="OWD1" s="58"/>
      <c r="OWE1" s="58"/>
      <c r="OWF1" s="58"/>
      <c r="OWG1" s="58"/>
      <c r="OWH1" s="58"/>
      <c r="OWI1" s="58"/>
      <c r="OWJ1" s="58"/>
      <c r="OWK1" s="58"/>
      <c r="OWL1" s="58"/>
      <c r="OWM1" s="58"/>
      <c r="OWN1" s="58"/>
      <c r="OWO1" s="58"/>
      <c r="OWP1" s="58"/>
      <c r="OWQ1" s="58"/>
      <c r="OWR1" s="58"/>
      <c r="OWS1" s="58"/>
      <c r="OWT1" s="58"/>
      <c r="OWU1" s="58"/>
      <c r="OWV1" s="58"/>
      <c r="OWW1" s="58"/>
      <c r="OWX1" s="58"/>
      <c r="OWY1" s="58"/>
      <c r="OWZ1" s="58"/>
      <c r="OXA1" s="58"/>
      <c r="OXB1" s="58"/>
      <c r="OXC1" s="58"/>
      <c r="OXD1" s="58"/>
      <c r="OXE1" s="58"/>
      <c r="OXF1" s="58"/>
      <c r="OXG1" s="58"/>
      <c r="OXH1" s="58"/>
      <c r="OXI1" s="58"/>
      <c r="OXJ1" s="58"/>
      <c r="OXK1" s="58"/>
      <c r="OXL1" s="58"/>
      <c r="OXM1" s="58"/>
      <c r="OXN1" s="58"/>
      <c r="OXO1" s="58"/>
      <c r="OXP1" s="58"/>
      <c r="OXQ1" s="58"/>
      <c r="OXR1" s="58"/>
      <c r="OXS1" s="58"/>
      <c r="OXT1" s="58"/>
      <c r="OXU1" s="58"/>
      <c r="OXV1" s="58"/>
      <c r="OXW1" s="58"/>
      <c r="OXX1" s="58"/>
      <c r="OXY1" s="58"/>
      <c r="OXZ1" s="58"/>
      <c r="OYA1" s="58"/>
      <c r="OYB1" s="58"/>
      <c r="OYC1" s="58"/>
      <c r="OYD1" s="58"/>
      <c r="OYE1" s="58"/>
      <c r="OYF1" s="58"/>
      <c r="OYG1" s="58"/>
      <c r="OYH1" s="58"/>
      <c r="OYI1" s="58"/>
      <c r="OYJ1" s="58"/>
      <c r="OYK1" s="58"/>
      <c r="OYL1" s="58"/>
      <c r="OYM1" s="58"/>
      <c r="OYN1" s="58"/>
      <c r="OYO1" s="58"/>
      <c r="OYP1" s="58"/>
      <c r="OYQ1" s="58"/>
      <c r="OYR1" s="58"/>
      <c r="OYS1" s="58"/>
      <c r="OYT1" s="58"/>
      <c r="OYU1" s="58"/>
      <c r="OYV1" s="58"/>
      <c r="OYW1" s="58"/>
      <c r="OYX1" s="58"/>
      <c r="OYY1" s="58"/>
      <c r="OYZ1" s="58"/>
      <c r="OZA1" s="58"/>
      <c r="OZB1" s="58"/>
      <c r="OZC1" s="58"/>
      <c r="OZD1" s="58"/>
      <c r="OZE1" s="58"/>
      <c r="OZF1" s="58"/>
      <c r="OZG1" s="58"/>
      <c r="OZH1" s="58"/>
      <c r="OZI1" s="58"/>
      <c r="OZJ1" s="58"/>
      <c r="OZK1" s="58"/>
      <c r="OZL1" s="58"/>
      <c r="OZM1" s="58"/>
      <c r="OZN1" s="58"/>
      <c r="OZO1" s="58"/>
      <c r="OZP1" s="58"/>
      <c r="OZQ1" s="58"/>
      <c r="OZR1" s="58"/>
      <c r="OZS1" s="58"/>
      <c r="OZT1" s="58"/>
      <c r="OZU1" s="58"/>
      <c r="OZV1" s="58"/>
      <c r="OZW1" s="58"/>
      <c r="OZX1" s="58"/>
      <c r="OZY1" s="58"/>
      <c r="OZZ1" s="58"/>
      <c r="PAA1" s="58"/>
      <c r="PAB1" s="58"/>
      <c r="PAC1" s="58"/>
      <c r="PAD1" s="58"/>
      <c r="PAE1" s="58"/>
      <c r="PAF1" s="58"/>
      <c r="PAG1" s="58"/>
      <c r="PAH1" s="58"/>
      <c r="PAI1" s="58"/>
      <c r="PAJ1" s="58"/>
      <c r="PAK1" s="58"/>
      <c r="PAL1" s="58"/>
      <c r="PAM1" s="58"/>
      <c r="PAN1" s="58"/>
      <c r="PAO1" s="58"/>
      <c r="PAP1" s="58"/>
      <c r="PAQ1" s="58"/>
      <c r="PAR1" s="58"/>
      <c r="PAS1" s="58"/>
      <c r="PAT1" s="58"/>
      <c r="PAU1" s="58"/>
      <c r="PAV1" s="58"/>
      <c r="PAW1" s="58"/>
      <c r="PAX1" s="58"/>
      <c r="PAY1" s="58"/>
      <c r="PAZ1" s="58"/>
      <c r="PBA1" s="58"/>
      <c r="PBB1" s="58"/>
      <c r="PBC1" s="58"/>
      <c r="PBD1" s="58"/>
      <c r="PBE1" s="58"/>
      <c r="PBF1" s="58"/>
      <c r="PBG1" s="58"/>
      <c r="PBH1" s="58"/>
      <c r="PBI1" s="58"/>
      <c r="PBJ1" s="58"/>
      <c r="PBK1" s="58"/>
      <c r="PBL1" s="58"/>
      <c r="PBM1" s="58"/>
      <c r="PBN1" s="58"/>
      <c r="PBO1" s="58"/>
      <c r="PBP1" s="58"/>
      <c r="PBQ1" s="58"/>
      <c r="PBR1" s="58"/>
      <c r="PBS1" s="58"/>
      <c r="PBT1" s="58"/>
      <c r="PBU1" s="58"/>
      <c r="PBV1" s="58"/>
      <c r="PBW1" s="58"/>
      <c r="PBX1" s="58"/>
      <c r="PBY1" s="58"/>
      <c r="PBZ1" s="58"/>
      <c r="PCA1" s="58"/>
      <c r="PCB1" s="58"/>
      <c r="PCC1" s="58"/>
      <c r="PCD1" s="58"/>
      <c r="PCE1" s="58"/>
      <c r="PCF1" s="58"/>
      <c r="PCG1" s="58"/>
      <c r="PCH1" s="58"/>
      <c r="PCI1" s="58"/>
      <c r="PCJ1" s="58"/>
      <c r="PCK1" s="58"/>
      <c r="PCL1" s="58"/>
      <c r="PCM1" s="58"/>
      <c r="PCN1" s="58"/>
      <c r="PCO1" s="58"/>
      <c r="PCP1" s="58"/>
      <c r="PCQ1" s="58"/>
      <c r="PCR1" s="58"/>
      <c r="PCS1" s="58"/>
      <c r="PCT1" s="58"/>
      <c r="PCU1" s="58"/>
      <c r="PCV1" s="58"/>
      <c r="PCW1" s="58"/>
      <c r="PCX1" s="58"/>
      <c r="PCY1" s="58"/>
      <c r="PCZ1" s="58"/>
      <c r="PDA1" s="58"/>
      <c r="PDB1" s="58"/>
      <c r="PDC1" s="58"/>
      <c r="PDD1" s="58"/>
      <c r="PDE1" s="58"/>
      <c r="PDF1" s="58"/>
      <c r="PDG1" s="58"/>
      <c r="PDH1" s="58"/>
      <c r="PDI1" s="58"/>
      <c r="PDJ1" s="58"/>
      <c r="PDK1" s="58"/>
      <c r="PDL1" s="58"/>
      <c r="PDM1" s="58"/>
      <c r="PDN1" s="58"/>
      <c r="PDO1" s="58"/>
      <c r="PDP1" s="58"/>
      <c r="PDQ1" s="58"/>
      <c r="PDR1" s="58"/>
      <c r="PDS1" s="58"/>
      <c r="PDT1" s="58"/>
      <c r="PDU1" s="58"/>
      <c r="PDV1" s="58"/>
      <c r="PDW1" s="58"/>
      <c r="PDX1" s="58"/>
      <c r="PDY1" s="58"/>
      <c r="PDZ1" s="58"/>
      <c r="PEA1" s="58"/>
      <c r="PEB1" s="58"/>
      <c r="PEC1" s="58"/>
      <c r="PED1" s="58"/>
      <c r="PEE1" s="58"/>
      <c r="PEF1" s="58"/>
      <c r="PEG1" s="58"/>
      <c r="PEH1" s="58"/>
      <c r="PEI1" s="58"/>
      <c r="PEJ1" s="58"/>
      <c r="PEK1" s="58"/>
      <c r="PEL1" s="58"/>
      <c r="PEM1" s="58"/>
      <c r="PEN1" s="58"/>
      <c r="PEO1" s="58"/>
      <c r="PEP1" s="58"/>
      <c r="PEQ1" s="58"/>
      <c r="PER1" s="58"/>
      <c r="PES1" s="58"/>
      <c r="PET1" s="58"/>
      <c r="PEU1" s="58"/>
      <c r="PEV1" s="58"/>
      <c r="PEW1" s="58"/>
      <c r="PEX1" s="58"/>
      <c r="PEY1" s="58"/>
      <c r="PEZ1" s="58"/>
      <c r="PFA1" s="58"/>
      <c r="PFB1" s="58"/>
      <c r="PFC1" s="58"/>
      <c r="PFD1" s="58"/>
      <c r="PFE1" s="58"/>
      <c r="PFF1" s="58"/>
      <c r="PFG1" s="58"/>
      <c r="PFH1" s="58"/>
      <c r="PFI1" s="58"/>
      <c r="PFJ1" s="58"/>
      <c r="PFK1" s="58"/>
      <c r="PFL1" s="58"/>
      <c r="PFM1" s="58"/>
      <c r="PFN1" s="58"/>
      <c r="PFO1" s="58"/>
      <c r="PFP1" s="58"/>
      <c r="PFQ1" s="58"/>
      <c r="PFR1" s="58"/>
      <c r="PFS1" s="58"/>
      <c r="PFT1" s="58"/>
      <c r="PFU1" s="58"/>
      <c r="PFV1" s="58"/>
      <c r="PFW1" s="58"/>
      <c r="PFX1" s="58"/>
      <c r="PFY1" s="58"/>
      <c r="PFZ1" s="58"/>
      <c r="PGA1" s="58"/>
      <c r="PGB1" s="58"/>
      <c r="PGC1" s="58"/>
      <c r="PGD1" s="58"/>
      <c r="PGE1" s="58"/>
      <c r="PGF1" s="58"/>
      <c r="PGG1" s="58"/>
      <c r="PGH1" s="58"/>
      <c r="PGI1" s="58"/>
      <c r="PGJ1" s="58"/>
      <c r="PGK1" s="58"/>
      <c r="PGL1" s="58"/>
      <c r="PGM1" s="58"/>
      <c r="PGN1" s="58"/>
      <c r="PGO1" s="58"/>
      <c r="PGP1" s="58"/>
      <c r="PGQ1" s="58"/>
      <c r="PGR1" s="58"/>
      <c r="PGS1" s="58"/>
      <c r="PGT1" s="58"/>
      <c r="PGU1" s="58"/>
      <c r="PGV1" s="58"/>
      <c r="PGW1" s="58"/>
      <c r="PGX1" s="58"/>
      <c r="PGY1" s="58"/>
      <c r="PGZ1" s="58"/>
      <c r="PHA1" s="58"/>
      <c r="PHB1" s="58"/>
      <c r="PHC1" s="58"/>
      <c r="PHD1" s="58"/>
      <c r="PHE1" s="58"/>
      <c r="PHF1" s="58"/>
      <c r="PHG1" s="58"/>
      <c r="PHH1" s="58"/>
      <c r="PHI1" s="58"/>
      <c r="PHJ1" s="58"/>
      <c r="PHK1" s="58"/>
      <c r="PHL1" s="58"/>
      <c r="PHM1" s="58"/>
      <c r="PHN1" s="58"/>
      <c r="PHO1" s="58"/>
      <c r="PHP1" s="58"/>
      <c r="PHQ1" s="58"/>
      <c r="PHR1" s="58"/>
      <c r="PHS1" s="58"/>
      <c r="PHT1" s="58"/>
      <c r="PHU1" s="58"/>
      <c r="PHV1" s="58"/>
      <c r="PHW1" s="58"/>
      <c r="PHX1" s="58"/>
      <c r="PHY1" s="58"/>
      <c r="PHZ1" s="58"/>
      <c r="PIA1" s="58"/>
      <c r="PIB1" s="58"/>
      <c r="PIC1" s="58"/>
      <c r="PID1" s="58"/>
      <c r="PIE1" s="58"/>
      <c r="PIF1" s="58"/>
      <c r="PIG1" s="58"/>
      <c r="PIH1" s="58"/>
      <c r="PII1" s="58"/>
      <c r="PIJ1" s="58"/>
      <c r="PIK1" s="58"/>
      <c r="PIL1" s="58"/>
      <c r="PIM1" s="58"/>
      <c r="PIN1" s="58"/>
      <c r="PIO1" s="58"/>
      <c r="PIP1" s="58"/>
      <c r="PIQ1" s="58"/>
      <c r="PIR1" s="58"/>
      <c r="PIS1" s="58"/>
      <c r="PIT1" s="58"/>
      <c r="PIU1" s="58"/>
      <c r="PIV1" s="58"/>
      <c r="PIW1" s="58"/>
      <c r="PIX1" s="58"/>
      <c r="PIY1" s="58"/>
      <c r="PIZ1" s="58"/>
      <c r="PJA1" s="58"/>
      <c r="PJB1" s="58"/>
      <c r="PJC1" s="58"/>
      <c r="PJD1" s="58"/>
      <c r="PJE1" s="58"/>
      <c r="PJF1" s="58"/>
      <c r="PJG1" s="58"/>
      <c r="PJH1" s="58"/>
      <c r="PJI1" s="58"/>
      <c r="PJJ1" s="58"/>
      <c r="PJK1" s="58"/>
      <c r="PJL1" s="58"/>
      <c r="PJM1" s="58"/>
      <c r="PJN1" s="58"/>
      <c r="PJO1" s="58"/>
      <c r="PJP1" s="58"/>
      <c r="PJQ1" s="58"/>
      <c r="PJR1" s="58"/>
      <c r="PJS1" s="58"/>
      <c r="PJT1" s="58"/>
      <c r="PJU1" s="58"/>
      <c r="PJV1" s="58"/>
      <c r="PJW1" s="58"/>
      <c r="PJX1" s="58"/>
      <c r="PJY1" s="58"/>
      <c r="PJZ1" s="58"/>
      <c r="PKA1" s="58"/>
      <c r="PKB1" s="58"/>
      <c r="PKC1" s="58"/>
      <c r="PKD1" s="58"/>
      <c r="PKE1" s="58"/>
      <c r="PKF1" s="58"/>
      <c r="PKG1" s="58"/>
      <c r="PKH1" s="58"/>
      <c r="PKI1" s="58"/>
      <c r="PKJ1" s="58"/>
      <c r="PKK1" s="58"/>
      <c r="PKL1" s="58"/>
      <c r="PKM1" s="58"/>
      <c r="PKN1" s="58"/>
      <c r="PKO1" s="58"/>
      <c r="PKP1" s="58"/>
      <c r="PKQ1" s="58"/>
      <c r="PKR1" s="58"/>
      <c r="PKS1" s="58"/>
      <c r="PKT1" s="58"/>
      <c r="PKU1" s="58"/>
      <c r="PKV1" s="58"/>
      <c r="PKW1" s="58"/>
      <c r="PKX1" s="58"/>
      <c r="PKY1" s="58"/>
      <c r="PKZ1" s="58"/>
      <c r="PLA1" s="58"/>
      <c r="PLB1" s="58"/>
      <c r="PLC1" s="58"/>
      <c r="PLD1" s="58"/>
      <c r="PLE1" s="58"/>
      <c r="PLF1" s="58"/>
      <c r="PLG1" s="58"/>
      <c r="PLH1" s="58"/>
      <c r="PLI1" s="58"/>
      <c r="PLJ1" s="58"/>
      <c r="PLK1" s="58"/>
      <c r="PLL1" s="58"/>
      <c r="PLM1" s="58"/>
      <c r="PLN1" s="58"/>
      <c r="PLO1" s="58"/>
      <c r="PLP1" s="58"/>
      <c r="PLQ1" s="58"/>
      <c r="PLR1" s="58"/>
      <c r="PLS1" s="58"/>
      <c r="PLT1" s="58"/>
      <c r="PLU1" s="58"/>
      <c r="PLV1" s="58"/>
      <c r="PLW1" s="58"/>
      <c r="PLX1" s="58"/>
      <c r="PLY1" s="58"/>
      <c r="PLZ1" s="58"/>
      <c r="PMA1" s="58"/>
      <c r="PMB1" s="58"/>
      <c r="PMC1" s="58"/>
      <c r="PMD1" s="58"/>
      <c r="PME1" s="58"/>
      <c r="PMF1" s="58"/>
      <c r="PMG1" s="58"/>
      <c r="PMH1" s="58"/>
      <c r="PMI1" s="58"/>
      <c r="PMJ1" s="58"/>
      <c r="PMK1" s="58"/>
      <c r="PML1" s="58"/>
      <c r="PMM1" s="58"/>
      <c r="PMN1" s="58"/>
      <c r="PMO1" s="58"/>
      <c r="PMP1" s="58"/>
      <c r="PMQ1" s="58"/>
      <c r="PMR1" s="58"/>
      <c r="PMS1" s="58"/>
      <c r="PMT1" s="58"/>
      <c r="PMU1" s="58"/>
      <c r="PMV1" s="58"/>
      <c r="PMW1" s="58"/>
      <c r="PMX1" s="58"/>
      <c r="PMY1" s="58"/>
      <c r="PMZ1" s="58"/>
      <c r="PNA1" s="58"/>
      <c r="PNB1" s="58"/>
      <c r="PNC1" s="58"/>
      <c r="PND1" s="58"/>
      <c r="PNE1" s="58"/>
      <c r="PNF1" s="58"/>
      <c r="PNG1" s="58"/>
      <c r="PNH1" s="58"/>
      <c r="PNI1" s="58"/>
      <c r="PNJ1" s="58"/>
      <c r="PNK1" s="58"/>
      <c r="PNL1" s="58"/>
      <c r="PNM1" s="58"/>
      <c r="PNN1" s="58"/>
      <c r="PNO1" s="58"/>
      <c r="PNP1" s="58"/>
      <c r="PNQ1" s="58"/>
      <c r="PNR1" s="58"/>
      <c r="PNS1" s="58"/>
      <c r="PNT1" s="58"/>
      <c r="PNU1" s="58"/>
      <c r="PNV1" s="58"/>
      <c r="PNW1" s="58"/>
      <c r="PNX1" s="58"/>
      <c r="PNY1" s="58"/>
      <c r="PNZ1" s="58"/>
      <c r="POA1" s="58"/>
      <c r="POB1" s="58"/>
      <c r="POC1" s="58"/>
      <c r="POD1" s="58"/>
      <c r="POE1" s="58"/>
      <c r="POF1" s="58"/>
      <c r="POG1" s="58"/>
      <c r="POH1" s="58"/>
      <c r="POI1" s="58"/>
      <c r="POJ1" s="58"/>
      <c r="POK1" s="58"/>
      <c r="POL1" s="58"/>
      <c r="POM1" s="58"/>
      <c r="PON1" s="58"/>
      <c r="POO1" s="58"/>
      <c r="POP1" s="58"/>
      <c r="POQ1" s="58"/>
      <c r="POR1" s="58"/>
      <c r="POS1" s="58"/>
      <c r="POT1" s="58"/>
      <c r="POU1" s="58"/>
      <c r="POV1" s="58"/>
      <c r="POW1" s="58"/>
      <c r="POX1" s="58"/>
      <c r="POY1" s="58"/>
      <c r="POZ1" s="58"/>
      <c r="PPA1" s="58"/>
      <c r="PPB1" s="58"/>
      <c r="PPC1" s="58"/>
      <c r="PPD1" s="58"/>
      <c r="PPE1" s="58"/>
      <c r="PPF1" s="58"/>
      <c r="PPG1" s="58"/>
      <c r="PPH1" s="58"/>
      <c r="PPI1" s="58"/>
      <c r="PPJ1" s="58"/>
      <c r="PPK1" s="58"/>
      <c r="PPL1" s="58"/>
      <c r="PPM1" s="58"/>
      <c r="PPN1" s="58"/>
      <c r="PPO1" s="58"/>
      <c r="PPP1" s="58"/>
      <c r="PPQ1" s="58"/>
      <c r="PPR1" s="58"/>
      <c r="PPS1" s="58"/>
      <c r="PPT1" s="58"/>
      <c r="PPU1" s="58"/>
      <c r="PPV1" s="58"/>
      <c r="PPW1" s="58"/>
      <c r="PPX1" s="58"/>
      <c r="PPY1" s="58"/>
      <c r="PPZ1" s="58"/>
      <c r="PQA1" s="58"/>
      <c r="PQB1" s="58"/>
      <c r="PQC1" s="58"/>
      <c r="PQD1" s="58"/>
      <c r="PQE1" s="58"/>
      <c r="PQF1" s="58"/>
      <c r="PQG1" s="58"/>
      <c r="PQH1" s="58"/>
      <c r="PQI1" s="58"/>
      <c r="PQJ1" s="58"/>
      <c r="PQK1" s="58"/>
      <c r="PQL1" s="58"/>
      <c r="PQM1" s="58"/>
      <c r="PQN1" s="58"/>
      <c r="PQO1" s="58"/>
      <c r="PQP1" s="58"/>
      <c r="PQQ1" s="58"/>
      <c r="PQR1" s="58"/>
      <c r="PQS1" s="58"/>
      <c r="PQT1" s="58"/>
      <c r="PQU1" s="58"/>
      <c r="PQV1" s="58"/>
      <c r="PQW1" s="58"/>
      <c r="PQX1" s="58"/>
      <c r="PQY1" s="58"/>
      <c r="PQZ1" s="58"/>
      <c r="PRA1" s="58"/>
      <c r="PRB1" s="58"/>
      <c r="PRC1" s="58"/>
      <c r="PRD1" s="58"/>
      <c r="PRE1" s="58"/>
      <c r="PRF1" s="58"/>
      <c r="PRG1" s="58"/>
      <c r="PRH1" s="58"/>
      <c r="PRI1" s="58"/>
      <c r="PRJ1" s="58"/>
      <c r="PRK1" s="58"/>
      <c r="PRL1" s="58"/>
      <c r="PRM1" s="58"/>
      <c r="PRN1" s="58"/>
      <c r="PRO1" s="58"/>
      <c r="PRP1" s="58"/>
      <c r="PRQ1" s="58"/>
      <c r="PRR1" s="58"/>
      <c r="PRS1" s="58"/>
      <c r="PRT1" s="58"/>
      <c r="PRU1" s="58"/>
      <c r="PRV1" s="58"/>
      <c r="PRW1" s="58"/>
      <c r="PRX1" s="58"/>
      <c r="PRY1" s="58"/>
      <c r="PRZ1" s="58"/>
      <c r="PSA1" s="58"/>
      <c r="PSB1" s="58"/>
      <c r="PSC1" s="58"/>
      <c r="PSD1" s="58"/>
      <c r="PSE1" s="58"/>
      <c r="PSF1" s="58"/>
      <c r="PSG1" s="58"/>
      <c r="PSH1" s="58"/>
      <c r="PSI1" s="58"/>
      <c r="PSJ1" s="58"/>
      <c r="PSK1" s="58"/>
      <c r="PSL1" s="58"/>
      <c r="PSM1" s="58"/>
      <c r="PSN1" s="58"/>
      <c r="PSO1" s="58"/>
      <c r="PSP1" s="58"/>
      <c r="PSQ1" s="58"/>
      <c r="PSR1" s="58"/>
      <c r="PSS1" s="58"/>
      <c r="PST1" s="58"/>
      <c r="PSU1" s="58"/>
      <c r="PSV1" s="58"/>
      <c r="PSW1" s="58"/>
      <c r="PSX1" s="58"/>
      <c r="PSY1" s="58"/>
      <c r="PSZ1" s="58"/>
      <c r="PTA1" s="58"/>
      <c r="PTB1" s="58"/>
      <c r="PTC1" s="58"/>
      <c r="PTD1" s="58"/>
      <c r="PTE1" s="58"/>
      <c r="PTF1" s="58"/>
      <c r="PTG1" s="58"/>
      <c r="PTH1" s="58"/>
      <c r="PTI1" s="58"/>
      <c r="PTJ1" s="58"/>
      <c r="PTK1" s="58"/>
      <c r="PTL1" s="58"/>
      <c r="PTM1" s="58"/>
      <c r="PTN1" s="58"/>
      <c r="PTO1" s="58"/>
      <c r="PTP1" s="58"/>
      <c r="PTQ1" s="58"/>
      <c r="PTR1" s="58"/>
      <c r="PTS1" s="58"/>
      <c r="PTT1" s="58"/>
      <c r="PTU1" s="58"/>
      <c r="PTV1" s="58"/>
      <c r="PTW1" s="58"/>
      <c r="PTX1" s="58"/>
      <c r="PTY1" s="58"/>
      <c r="PTZ1" s="58"/>
      <c r="PUA1" s="58"/>
      <c r="PUB1" s="58"/>
      <c r="PUC1" s="58"/>
      <c r="PUD1" s="58"/>
      <c r="PUE1" s="58"/>
      <c r="PUF1" s="58"/>
      <c r="PUG1" s="58"/>
      <c r="PUH1" s="58"/>
      <c r="PUI1" s="58"/>
      <c r="PUJ1" s="58"/>
      <c r="PUK1" s="58"/>
      <c r="PUL1" s="58"/>
      <c r="PUM1" s="58"/>
      <c r="PUN1" s="58"/>
      <c r="PUO1" s="58"/>
      <c r="PUP1" s="58"/>
      <c r="PUQ1" s="58"/>
      <c r="PUR1" s="58"/>
      <c r="PUS1" s="58"/>
      <c r="PUT1" s="58"/>
      <c r="PUU1" s="58"/>
      <c r="PUV1" s="58"/>
      <c r="PUW1" s="58"/>
      <c r="PUX1" s="58"/>
      <c r="PUY1" s="58"/>
      <c r="PUZ1" s="58"/>
      <c r="PVA1" s="58"/>
      <c r="PVB1" s="58"/>
      <c r="PVC1" s="58"/>
      <c r="PVD1" s="58"/>
      <c r="PVE1" s="58"/>
      <c r="PVF1" s="58"/>
      <c r="PVG1" s="58"/>
      <c r="PVH1" s="58"/>
      <c r="PVI1" s="58"/>
      <c r="PVJ1" s="58"/>
      <c r="PVK1" s="58"/>
      <c r="PVL1" s="58"/>
      <c r="PVM1" s="58"/>
      <c r="PVN1" s="58"/>
      <c r="PVO1" s="58"/>
      <c r="PVP1" s="58"/>
      <c r="PVQ1" s="58"/>
      <c r="PVR1" s="58"/>
      <c r="PVS1" s="58"/>
      <c r="PVT1" s="58"/>
      <c r="PVU1" s="58"/>
      <c r="PVV1" s="58"/>
      <c r="PVW1" s="58"/>
      <c r="PVX1" s="58"/>
      <c r="PVY1" s="58"/>
      <c r="PVZ1" s="58"/>
      <c r="PWA1" s="58"/>
      <c r="PWB1" s="58"/>
      <c r="PWC1" s="58"/>
      <c r="PWD1" s="58"/>
      <c r="PWE1" s="58"/>
      <c r="PWF1" s="58"/>
      <c r="PWG1" s="58"/>
      <c r="PWH1" s="58"/>
      <c r="PWI1" s="58"/>
      <c r="PWJ1" s="58"/>
      <c r="PWK1" s="58"/>
      <c r="PWL1" s="58"/>
      <c r="PWM1" s="58"/>
      <c r="PWN1" s="58"/>
      <c r="PWO1" s="58"/>
      <c r="PWP1" s="58"/>
      <c r="PWQ1" s="58"/>
      <c r="PWR1" s="58"/>
      <c r="PWS1" s="58"/>
      <c r="PWT1" s="58"/>
      <c r="PWU1" s="58"/>
      <c r="PWV1" s="58"/>
      <c r="PWW1" s="58"/>
      <c r="PWX1" s="58"/>
      <c r="PWY1" s="58"/>
      <c r="PWZ1" s="58"/>
      <c r="PXA1" s="58"/>
      <c r="PXB1" s="58"/>
      <c r="PXC1" s="58"/>
      <c r="PXD1" s="58"/>
      <c r="PXE1" s="58"/>
      <c r="PXF1" s="58"/>
      <c r="PXG1" s="58"/>
      <c r="PXH1" s="58"/>
      <c r="PXI1" s="58"/>
      <c r="PXJ1" s="58"/>
      <c r="PXK1" s="58"/>
      <c r="PXL1" s="58"/>
      <c r="PXM1" s="58"/>
      <c r="PXN1" s="58"/>
      <c r="PXO1" s="58"/>
      <c r="PXP1" s="58"/>
      <c r="PXQ1" s="58"/>
      <c r="PXR1" s="58"/>
      <c r="PXS1" s="58"/>
      <c r="PXT1" s="58"/>
      <c r="PXU1" s="58"/>
      <c r="PXV1" s="58"/>
      <c r="PXW1" s="58"/>
      <c r="PXX1" s="58"/>
      <c r="PXY1" s="58"/>
      <c r="PXZ1" s="58"/>
      <c r="PYA1" s="58"/>
      <c r="PYB1" s="58"/>
      <c r="PYC1" s="58"/>
      <c r="PYD1" s="58"/>
      <c r="PYE1" s="58"/>
      <c r="PYF1" s="58"/>
      <c r="PYG1" s="58"/>
      <c r="PYH1" s="58"/>
      <c r="PYI1" s="58"/>
      <c r="PYJ1" s="58"/>
      <c r="PYK1" s="58"/>
      <c r="PYL1" s="58"/>
      <c r="PYM1" s="58"/>
      <c r="PYN1" s="58"/>
      <c r="PYO1" s="58"/>
      <c r="PYP1" s="58"/>
      <c r="PYQ1" s="58"/>
      <c r="PYR1" s="58"/>
      <c r="PYS1" s="58"/>
      <c r="PYT1" s="58"/>
      <c r="PYU1" s="58"/>
      <c r="PYV1" s="58"/>
      <c r="PYW1" s="58"/>
      <c r="PYX1" s="58"/>
      <c r="PYY1" s="58"/>
      <c r="PYZ1" s="58"/>
      <c r="PZA1" s="58"/>
      <c r="PZB1" s="58"/>
      <c r="PZC1" s="58"/>
      <c r="PZD1" s="58"/>
      <c r="PZE1" s="58"/>
      <c r="PZF1" s="58"/>
      <c r="PZG1" s="58"/>
      <c r="PZH1" s="58"/>
      <c r="PZI1" s="58"/>
      <c r="PZJ1" s="58"/>
      <c r="PZK1" s="58"/>
      <c r="PZL1" s="58"/>
      <c r="PZM1" s="58"/>
      <c r="PZN1" s="58"/>
      <c r="PZO1" s="58"/>
      <c r="PZP1" s="58"/>
      <c r="PZQ1" s="58"/>
      <c r="PZR1" s="58"/>
      <c r="PZS1" s="58"/>
      <c r="PZT1" s="58"/>
      <c r="PZU1" s="58"/>
      <c r="PZV1" s="58"/>
      <c r="PZW1" s="58"/>
      <c r="PZX1" s="58"/>
      <c r="PZY1" s="58"/>
      <c r="PZZ1" s="58"/>
      <c r="QAA1" s="58"/>
      <c r="QAB1" s="58"/>
      <c r="QAC1" s="58"/>
      <c r="QAD1" s="58"/>
      <c r="QAE1" s="58"/>
      <c r="QAF1" s="58"/>
      <c r="QAG1" s="58"/>
      <c r="QAH1" s="58"/>
      <c r="QAI1" s="58"/>
      <c r="QAJ1" s="58"/>
      <c r="QAK1" s="58"/>
      <c r="QAL1" s="58"/>
      <c r="QAM1" s="58"/>
      <c r="QAN1" s="58"/>
      <c r="QAO1" s="58"/>
      <c r="QAP1" s="58"/>
      <c r="QAQ1" s="58"/>
      <c r="QAR1" s="58"/>
      <c r="QAS1" s="58"/>
      <c r="QAT1" s="58"/>
      <c r="QAU1" s="58"/>
      <c r="QAV1" s="58"/>
      <c r="QAW1" s="58"/>
      <c r="QAX1" s="58"/>
      <c r="QAY1" s="58"/>
      <c r="QAZ1" s="58"/>
      <c r="QBA1" s="58"/>
      <c r="QBB1" s="58"/>
      <c r="QBC1" s="58"/>
      <c r="QBD1" s="58"/>
      <c r="QBE1" s="58"/>
      <c r="QBF1" s="58"/>
      <c r="QBG1" s="58"/>
      <c r="QBH1" s="58"/>
      <c r="QBI1" s="58"/>
      <c r="QBJ1" s="58"/>
      <c r="QBK1" s="58"/>
      <c r="QBL1" s="58"/>
      <c r="QBM1" s="58"/>
      <c r="QBN1" s="58"/>
      <c r="QBO1" s="58"/>
      <c r="QBP1" s="58"/>
      <c r="QBQ1" s="58"/>
      <c r="QBR1" s="58"/>
      <c r="QBS1" s="58"/>
      <c r="QBT1" s="58"/>
      <c r="QBU1" s="58"/>
      <c r="QBV1" s="58"/>
      <c r="QBW1" s="58"/>
      <c r="QBX1" s="58"/>
      <c r="QBY1" s="58"/>
      <c r="QBZ1" s="58"/>
      <c r="QCA1" s="58"/>
      <c r="QCB1" s="58"/>
      <c r="QCC1" s="58"/>
      <c r="QCD1" s="58"/>
      <c r="QCE1" s="58"/>
      <c r="QCF1" s="58"/>
      <c r="QCG1" s="58"/>
      <c r="QCH1" s="58"/>
      <c r="QCI1" s="58"/>
      <c r="QCJ1" s="58"/>
      <c r="QCK1" s="58"/>
      <c r="QCL1" s="58"/>
      <c r="QCM1" s="58"/>
      <c r="QCN1" s="58"/>
      <c r="QCO1" s="58"/>
      <c r="QCP1" s="58"/>
      <c r="QCQ1" s="58"/>
      <c r="QCR1" s="58"/>
      <c r="QCS1" s="58"/>
      <c r="QCT1" s="58"/>
      <c r="QCU1" s="58"/>
      <c r="QCV1" s="58"/>
      <c r="QCW1" s="58"/>
      <c r="QCX1" s="58"/>
      <c r="QCY1" s="58"/>
      <c r="QCZ1" s="58"/>
      <c r="QDA1" s="58"/>
      <c r="QDB1" s="58"/>
      <c r="QDC1" s="58"/>
      <c r="QDD1" s="58"/>
      <c r="QDE1" s="58"/>
      <c r="QDF1" s="58"/>
      <c r="QDG1" s="58"/>
      <c r="QDH1" s="58"/>
      <c r="QDI1" s="58"/>
      <c r="QDJ1" s="58"/>
      <c r="QDK1" s="58"/>
      <c r="QDL1" s="58"/>
      <c r="QDM1" s="58"/>
      <c r="QDN1" s="58"/>
      <c r="QDO1" s="58"/>
      <c r="QDP1" s="58"/>
      <c r="QDQ1" s="58"/>
      <c r="QDR1" s="58"/>
      <c r="QDS1" s="58"/>
      <c r="QDT1" s="58"/>
      <c r="QDU1" s="58"/>
      <c r="QDV1" s="58"/>
      <c r="QDW1" s="58"/>
      <c r="QDX1" s="58"/>
      <c r="QDY1" s="58"/>
      <c r="QDZ1" s="58"/>
      <c r="QEA1" s="58"/>
      <c r="QEB1" s="58"/>
      <c r="QEC1" s="58"/>
      <c r="QED1" s="58"/>
      <c r="QEE1" s="58"/>
      <c r="QEF1" s="58"/>
      <c r="QEG1" s="58"/>
      <c r="QEH1" s="58"/>
      <c r="QEI1" s="58"/>
      <c r="QEJ1" s="58"/>
      <c r="QEK1" s="58"/>
      <c r="QEL1" s="58"/>
      <c r="QEM1" s="58"/>
      <c r="QEN1" s="58"/>
      <c r="QEO1" s="58"/>
      <c r="QEP1" s="58"/>
      <c r="QEQ1" s="58"/>
      <c r="QER1" s="58"/>
      <c r="QES1" s="58"/>
      <c r="QET1" s="58"/>
      <c r="QEU1" s="58"/>
      <c r="QEV1" s="58"/>
      <c r="QEW1" s="58"/>
      <c r="QEX1" s="58"/>
      <c r="QEY1" s="58"/>
      <c r="QEZ1" s="58"/>
      <c r="QFA1" s="58"/>
      <c r="QFB1" s="58"/>
      <c r="QFC1" s="58"/>
      <c r="QFD1" s="58"/>
      <c r="QFE1" s="58"/>
      <c r="QFF1" s="58"/>
      <c r="QFG1" s="58"/>
      <c r="QFH1" s="58"/>
      <c r="QFI1" s="58"/>
      <c r="QFJ1" s="58"/>
      <c r="QFK1" s="58"/>
      <c r="QFL1" s="58"/>
      <c r="QFM1" s="58"/>
      <c r="QFN1" s="58"/>
      <c r="QFO1" s="58"/>
      <c r="QFP1" s="58"/>
      <c r="QFQ1" s="58"/>
      <c r="QFR1" s="58"/>
      <c r="QFS1" s="58"/>
      <c r="QFT1" s="58"/>
      <c r="QFU1" s="58"/>
      <c r="QFV1" s="58"/>
      <c r="QFW1" s="58"/>
      <c r="QFX1" s="58"/>
      <c r="QFY1" s="58"/>
      <c r="QFZ1" s="58"/>
      <c r="QGA1" s="58"/>
      <c r="QGB1" s="58"/>
      <c r="QGC1" s="58"/>
      <c r="QGD1" s="58"/>
      <c r="QGE1" s="58"/>
      <c r="QGF1" s="58"/>
      <c r="QGG1" s="58"/>
      <c r="QGH1" s="58"/>
      <c r="QGI1" s="58"/>
      <c r="QGJ1" s="58"/>
      <c r="QGK1" s="58"/>
      <c r="QGL1" s="58"/>
      <c r="QGM1" s="58"/>
      <c r="QGN1" s="58"/>
      <c r="QGO1" s="58"/>
      <c r="QGP1" s="58"/>
      <c r="QGQ1" s="58"/>
      <c r="QGR1" s="58"/>
      <c r="QGS1" s="58"/>
      <c r="QGT1" s="58"/>
      <c r="QGU1" s="58"/>
      <c r="QGV1" s="58"/>
      <c r="QGW1" s="58"/>
      <c r="QGX1" s="58"/>
      <c r="QGY1" s="58"/>
      <c r="QGZ1" s="58"/>
      <c r="QHA1" s="58"/>
      <c r="QHB1" s="58"/>
      <c r="QHC1" s="58"/>
      <c r="QHD1" s="58"/>
      <c r="QHE1" s="58"/>
      <c r="QHF1" s="58"/>
      <c r="QHG1" s="58"/>
      <c r="QHH1" s="58"/>
      <c r="QHI1" s="58"/>
      <c r="QHJ1" s="58"/>
      <c r="QHK1" s="58"/>
      <c r="QHL1" s="58"/>
      <c r="QHM1" s="58"/>
      <c r="QHN1" s="58"/>
      <c r="QHO1" s="58"/>
      <c r="QHP1" s="58"/>
      <c r="QHQ1" s="58"/>
      <c r="QHR1" s="58"/>
      <c r="QHS1" s="58"/>
      <c r="QHT1" s="58"/>
      <c r="QHU1" s="58"/>
      <c r="QHV1" s="58"/>
      <c r="QHW1" s="58"/>
      <c r="QHX1" s="58"/>
      <c r="QHY1" s="58"/>
      <c r="QHZ1" s="58"/>
      <c r="QIA1" s="58"/>
      <c r="QIB1" s="58"/>
      <c r="QIC1" s="58"/>
      <c r="QID1" s="58"/>
      <c r="QIE1" s="58"/>
      <c r="QIF1" s="58"/>
      <c r="QIG1" s="58"/>
      <c r="QIH1" s="58"/>
      <c r="QII1" s="58"/>
      <c r="QIJ1" s="58"/>
      <c r="QIK1" s="58"/>
      <c r="QIL1" s="58"/>
      <c r="QIM1" s="58"/>
      <c r="QIN1" s="58"/>
      <c r="QIO1" s="58"/>
      <c r="QIP1" s="58"/>
      <c r="QIQ1" s="58"/>
      <c r="QIR1" s="58"/>
      <c r="QIS1" s="58"/>
      <c r="QIT1" s="58"/>
      <c r="QIU1" s="58"/>
      <c r="QIV1" s="58"/>
      <c r="QIW1" s="58"/>
      <c r="QIX1" s="58"/>
      <c r="QIY1" s="58"/>
      <c r="QIZ1" s="58"/>
      <c r="QJA1" s="58"/>
      <c r="QJB1" s="58"/>
      <c r="QJC1" s="58"/>
      <c r="QJD1" s="58"/>
      <c r="QJE1" s="58"/>
      <c r="QJF1" s="58"/>
      <c r="QJG1" s="58"/>
      <c r="QJH1" s="58"/>
      <c r="QJI1" s="58"/>
      <c r="QJJ1" s="58"/>
      <c r="QJK1" s="58"/>
      <c r="QJL1" s="58"/>
      <c r="QJM1" s="58"/>
      <c r="QJN1" s="58"/>
      <c r="QJO1" s="58"/>
      <c r="QJP1" s="58"/>
      <c r="QJQ1" s="58"/>
      <c r="QJR1" s="58"/>
      <c r="QJS1" s="58"/>
      <c r="QJT1" s="58"/>
      <c r="QJU1" s="58"/>
      <c r="QJV1" s="58"/>
      <c r="QJW1" s="58"/>
      <c r="QJX1" s="58"/>
      <c r="QJY1" s="58"/>
      <c r="QJZ1" s="58"/>
      <c r="QKA1" s="58"/>
      <c r="QKB1" s="58"/>
      <c r="QKC1" s="58"/>
      <c r="QKD1" s="58"/>
      <c r="QKE1" s="58"/>
      <c r="QKF1" s="58"/>
      <c r="QKG1" s="58"/>
      <c r="QKH1" s="58"/>
      <c r="QKI1" s="58"/>
      <c r="QKJ1" s="58"/>
      <c r="QKK1" s="58"/>
      <c r="QKL1" s="58"/>
      <c r="QKM1" s="58"/>
      <c r="QKN1" s="58"/>
      <c r="QKO1" s="58"/>
      <c r="QKP1" s="58"/>
      <c r="QKQ1" s="58"/>
      <c r="QKR1" s="58"/>
      <c r="QKS1" s="58"/>
      <c r="QKT1" s="58"/>
      <c r="QKU1" s="58"/>
      <c r="QKV1" s="58"/>
      <c r="QKW1" s="58"/>
      <c r="QKX1" s="58"/>
      <c r="QKY1" s="58"/>
      <c r="QKZ1" s="58"/>
      <c r="QLA1" s="58"/>
      <c r="QLB1" s="58"/>
      <c r="QLC1" s="58"/>
      <c r="QLD1" s="58"/>
      <c r="QLE1" s="58"/>
      <c r="QLF1" s="58"/>
      <c r="QLG1" s="58"/>
      <c r="QLH1" s="58"/>
      <c r="QLI1" s="58"/>
      <c r="QLJ1" s="58"/>
      <c r="QLK1" s="58"/>
      <c r="QLL1" s="58"/>
      <c r="QLM1" s="58"/>
      <c r="QLN1" s="58"/>
      <c r="QLO1" s="58"/>
      <c r="QLP1" s="58"/>
      <c r="QLQ1" s="58"/>
      <c r="QLR1" s="58"/>
      <c r="QLS1" s="58"/>
      <c r="QLT1" s="58"/>
      <c r="QLU1" s="58"/>
      <c r="QLV1" s="58"/>
      <c r="QLW1" s="58"/>
      <c r="QLX1" s="58"/>
      <c r="QLY1" s="58"/>
      <c r="QLZ1" s="58"/>
      <c r="QMA1" s="58"/>
      <c r="QMB1" s="58"/>
      <c r="QMC1" s="58"/>
      <c r="QMD1" s="58"/>
      <c r="QME1" s="58"/>
      <c r="QMF1" s="58"/>
      <c r="QMG1" s="58"/>
      <c r="QMH1" s="58"/>
      <c r="QMI1" s="58"/>
      <c r="QMJ1" s="58"/>
      <c r="QMK1" s="58"/>
      <c r="QML1" s="58"/>
      <c r="QMM1" s="58"/>
      <c r="QMN1" s="58"/>
      <c r="QMO1" s="58"/>
      <c r="QMP1" s="58"/>
      <c r="QMQ1" s="58"/>
      <c r="QMR1" s="58"/>
      <c r="QMS1" s="58"/>
      <c r="QMT1" s="58"/>
      <c r="QMU1" s="58"/>
      <c r="QMV1" s="58"/>
      <c r="QMW1" s="58"/>
      <c r="QMX1" s="58"/>
      <c r="QMY1" s="58"/>
      <c r="QMZ1" s="58"/>
      <c r="QNA1" s="58"/>
      <c r="QNB1" s="58"/>
      <c r="QNC1" s="58"/>
      <c r="QND1" s="58"/>
      <c r="QNE1" s="58"/>
      <c r="QNF1" s="58"/>
      <c r="QNG1" s="58"/>
      <c r="QNH1" s="58"/>
      <c r="QNI1" s="58"/>
      <c r="QNJ1" s="58"/>
      <c r="QNK1" s="58"/>
      <c r="QNL1" s="58"/>
      <c r="QNM1" s="58"/>
      <c r="QNN1" s="58"/>
      <c r="QNO1" s="58"/>
      <c r="QNP1" s="58"/>
      <c r="QNQ1" s="58"/>
      <c r="QNR1" s="58"/>
      <c r="QNS1" s="58"/>
      <c r="QNT1" s="58"/>
      <c r="QNU1" s="58"/>
      <c r="QNV1" s="58"/>
      <c r="QNW1" s="58"/>
      <c r="QNX1" s="58"/>
      <c r="QNY1" s="58"/>
      <c r="QNZ1" s="58"/>
      <c r="QOA1" s="58"/>
      <c r="QOB1" s="58"/>
      <c r="QOC1" s="58"/>
      <c r="QOD1" s="58"/>
      <c r="QOE1" s="58"/>
      <c r="QOF1" s="58"/>
      <c r="QOG1" s="58"/>
      <c r="QOH1" s="58"/>
      <c r="QOI1" s="58"/>
      <c r="QOJ1" s="58"/>
      <c r="QOK1" s="58"/>
      <c r="QOL1" s="58"/>
      <c r="QOM1" s="58"/>
      <c r="QON1" s="58"/>
      <c r="QOO1" s="58"/>
      <c r="QOP1" s="58"/>
      <c r="QOQ1" s="58"/>
      <c r="QOR1" s="58"/>
      <c r="QOS1" s="58"/>
      <c r="QOT1" s="58"/>
      <c r="QOU1" s="58"/>
      <c r="QOV1" s="58"/>
      <c r="QOW1" s="58"/>
      <c r="QOX1" s="58"/>
      <c r="QOY1" s="58"/>
      <c r="QOZ1" s="58"/>
      <c r="QPA1" s="58"/>
      <c r="QPB1" s="58"/>
      <c r="QPC1" s="58"/>
      <c r="QPD1" s="58"/>
      <c r="QPE1" s="58"/>
      <c r="QPF1" s="58"/>
      <c r="QPG1" s="58"/>
      <c r="QPH1" s="58"/>
      <c r="QPI1" s="58"/>
      <c r="QPJ1" s="58"/>
      <c r="QPK1" s="58"/>
      <c r="QPL1" s="58"/>
      <c r="QPM1" s="58"/>
      <c r="QPN1" s="58"/>
      <c r="QPO1" s="58"/>
      <c r="QPP1" s="58"/>
      <c r="QPQ1" s="58"/>
      <c r="QPR1" s="58"/>
      <c r="QPS1" s="58"/>
      <c r="QPT1" s="58"/>
      <c r="QPU1" s="58"/>
      <c r="QPV1" s="58"/>
      <c r="QPW1" s="58"/>
      <c r="QPX1" s="58"/>
      <c r="QPY1" s="58"/>
      <c r="QPZ1" s="58"/>
      <c r="QQA1" s="58"/>
      <c r="QQB1" s="58"/>
      <c r="QQC1" s="58"/>
      <c r="QQD1" s="58"/>
      <c r="QQE1" s="58"/>
      <c r="QQF1" s="58"/>
      <c r="QQG1" s="58"/>
      <c r="QQH1" s="58"/>
      <c r="QQI1" s="58"/>
      <c r="QQJ1" s="58"/>
      <c r="QQK1" s="58"/>
      <c r="QQL1" s="58"/>
      <c r="QQM1" s="58"/>
      <c r="QQN1" s="58"/>
      <c r="QQO1" s="58"/>
      <c r="QQP1" s="58"/>
      <c r="QQQ1" s="58"/>
      <c r="QQR1" s="58"/>
      <c r="QQS1" s="58"/>
      <c r="QQT1" s="58"/>
      <c r="QQU1" s="58"/>
      <c r="QQV1" s="58"/>
      <c r="QQW1" s="58"/>
      <c r="QQX1" s="58"/>
      <c r="QQY1" s="58"/>
      <c r="QQZ1" s="58"/>
      <c r="QRA1" s="58"/>
      <c r="QRB1" s="58"/>
      <c r="QRC1" s="58"/>
      <c r="QRD1" s="58"/>
      <c r="QRE1" s="58"/>
      <c r="QRF1" s="58"/>
      <c r="QRG1" s="58"/>
      <c r="QRH1" s="58"/>
      <c r="QRI1" s="58"/>
      <c r="QRJ1" s="58"/>
      <c r="QRK1" s="58"/>
      <c r="QRL1" s="58"/>
      <c r="QRM1" s="58"/>
      <c r="QRN1" s="58"/>
      <c r="QRO1" s="58"/>
      <c r="QRP1" s="58"/>
      <c r="QRQ1" s="58"/>
      <c r="QRR1" s="58"/>
      <c r="QRS1" s="58"/>
      <c r="QRT1" s="58"/>
      <c r="QRU1" s="58"/>
      <c r="QRV1" s="58"/>
      <c r="QRW1" s="58"/>
      <c r="QRX1" s="58"/>
      <c r="QRY1" s="58"/>
      <c r="QRZ1" s="58"/>
      <c r="QSA1" s="58"/>
      <c r="QSB1" s="58"/>
      <c r="QSC1" s="58"/>
      <c r="QSD1" s="58"/>
      <c r="QSE1" s="58"/>
      <c r="QSF1" s="58"/>
      <c r="QSG1" s="58"/>
      <c r="QSH1" s="58"/>
      <c r="QSI1" s="58"/>
      <c r="QSJ1" s="58"/>
      <c r="QSK1" s="58"/>
      <c r="QSL1" s="58"/>
      <c r="QSM1" s="58"/>
      <c r="QSN1" s="58"/>
      <c r="QSO1" s="58"/>
      <c r="QSP1" s="58"/>
      <c r="QSQ1" s="58"/>
      <c r="QSR1" s="58"/>
      <c r="QSS1" s="58"/>
      <c r="QST1" s="58"/>
      <c r="QSU1" s="58"/>
      <c r="QSV1" s="58"/>
      <c r="QSW1" s="58"/>
      <c r="QSX1" s="58"/>
      <c r="QSY1" s="58"/>
      <c r="QSZ1" s="58"/>
      <c r="QTA1" s="58"/>
      <c r="QTB1" s="58"/>
      <c r="QTC1" s="58"/>
      <c r="QTD1" s="58"/>
      <c r="QTE1" s="58"/>
      <c r="QTF1" s="58"/>
      <c r="QTG1" s="58"/>
      <c r="QTH1" s="58"/>
      <c r="QTI1" s="58"/>
      <c r="QTJ1" s="58"/>
      <c r="QTK1" s="58"/>
      <c r="QTL1" s="58"/>
      <c r="QTM1" s="58"/>
      <c r="QTN1" s="58"/>
      <c r="QTO1" s="58"/>
      <c r="QTP1" s="58"/>
      <c r="QTQ1" s="58"/>
      <c r="QTR1" s="58"/>
      <c r="QTS1" s="58"/>
      <c r="QTT1" s="58"/>
      <c r="QTU1" s="58"/>
      <c r="QTV1" s="58"/>
      <c r="QTW1" s="58"/>
      <c r="QTX1" s="58"/>
      <c r="QTY1" s="58"/>
      <c r="QTZ1" s="58"/>
      <c r="QUA1" s="58"/>
      <c r="QUB1" s="58"/>
      <c r="QUC1" s="58"/>
      <c r="QUD1" s="58"/>
      <c r="QUE1" s="58"/>
      <c r="QUF1" s="58"/>
      <c r="QUG1" s="58"/>
      <c r="QUH1" s="58"/>
      <c r="QUI1" s="58"/>
      <c r="QUJ1" s="58"/>
      <c r="QUK1" s="58"/>
      <c r="QUL1" s="58"/>
      <c r="QUM1" s="58"/>
      <c r="QUN1" s="58"/>
      <c r="QUO1" s="58"/>
      <c r="QUP1" s="58"/>
      <c r="QUQ1" s="58"/>
      <c r="QUR1" s="58"/>
      <c r="QUS1" s="58"/>
      <c r="QUT1" s="58"/>
      <c r="QUU1" s="58"/>
      <c r="QUV1" s="58"/>
      <c r="QUW1" s="58"/>
      <c r="QUX1" s="58"/>
      <c r="QUY1" s="58"/>
      <c r="QUZ1" s="58"/>
      <c r="QVA1" s="58"/>
      <c r="QVB1" s="58"/>
      <c r="QVC1" s="58"/>
      <c r="QVD1" s="58"/>
      <c r="QVE1" s="58"/>
      <c r="QVF1" s="58"/>
      <c r="QVG1" s="58"/>
      <c r="QVH1" s="58"/>
      <c r="QVI1" s="58"/>
      <c r="QVJ1" s="58"/>
      <c r="QVK1" s="58"/>
      <c r="QVL1" s="58"/>
      <c r="QVM1" s="58"/>
      <c r="QVN1" s="58"/>
      <c r="QVO1" s="58"/>
      <c r="QVP1" s="58"/>
      <c r="QVQ1" s="58"/>
      <c r="QVR1" s="58"/>
      <c r="QVS1" s="58"/>
      <c r="QVT1" s="58"/>
      <c r="QVU1" s="58"/>
      <c r="QVV1" s="58"/>
      <c r="QVW1" s="58"/>
      <c r="QVX1" s="58"/>
      <c r="QVY1" s="58"/>
      <c r="QVZ1" s="58"/>
      <c r="QWA1" s="58"/>
      <c r="QWB1" s="58"/>
      <c r="QWC1" s="58"/>
      <c r="QWD1" s="58"/>
      <c r="QWE1" s="58"/>
      <c r="QWF1" s="58"/>
      <c r="QWG1" s="58"/>
      <c r="QWH1" s="58"/>
      <c r="QWI1" s="58"/>
      <c r="QWJ1" s="58"/>
      <c r="QWK1" s="58"/>
      <c r="QWL1" s="58"/>
      <c r="QWM1" s="58"/>
      <c r="QWN1" s="58"/>
      <c r="QWO1" s="58"/>
      <c r="QWP1" s="58"/>
      <c r="QWQ1" s="58"/>
      <c r="QWR1" s="58"/>
      <c r="QWS1" s="58"/>
      <c r="QWT1" s="58"/>
      <c r="QWU1" s="58"/>
      <c r="QWV1" s="58"/>
      <c r="QWW1" s="58"/>
      <c r="QWX1" s="58"/>
      <c r="QWY1" s="58"/>
      <c r="QWZ1" s="58"/>
      <c r="QXA1" s="58"/>
      <c r="QXB1" s="58"/>
      <c r="QXC1" s="58"/>
      <c r="QXD1" s="58"/>
      <c r="QXE1" s="58"/>
      <c r="QXF1" s="58"/>
      <c r="QXG1" s="58"/>
      <c r="QXH1" s="58"/>
      <c r="QXI1" s="58"/>
      <c r="QXJ1" s="58"/>
      <c r="QXK1" s="58"/>
      <c r="QXL1" s="58"/>
      <c r="QXM1" s="58"/>
      <c r="QXN1" s="58"/>
      <c r="QXO1" s="58"/>
      <c r="QXP1" s="58"/>
      <c r="QXQ1" s="58"/>
      <c r="QXR1" s="58"/>
      <c r="QXS1" s="58"/>
      <c r="QXT1" s="58"/>
      <c r="QXU1" s="58"/>
      <c r="QXV1" s="58"/>
      <c r="QXW1" s="58"/>
      <c r="QXX1" s="58"/>
      <c r="QXY1" s="58"/>
      <c r="QXZ1" s="58"/>
      <c r="QYA1" s="58"/>
      <c r="QYB1" s="58"/>
      <c r="QYC1" s="58"/>
      <c r="QYD1" s="58"/>
      <c r="QYE1" s="58"/>
      <c r="QYF1" s="58"/>
      <c r="QYG1" s="58"/>
      <c r="QYH1" s="58"/>
      <c r="QYI1" s="58"/>
      <c r="QYJ1" s="58"/>
      <c r="QYK1" s="58"/>
      <c r="QYL1" s="58"/>
      <c r="QYM1" s="58"/>
      <c r="QYN1" s="58"/>
      <c r="QYO1" s="58"/>
      <c r="QYP1" s="58"/>
      <c r="QYQ1" s="58"/>
      <c r="QYR1" s="58"/>
      <c r="QYS1" s="58"/>
      <c r="QYT1" s="58"/>
      <c r="QYU1" s="58"/>
      <c r="QYV1" s="58"/>
      <c r="QYW1" s="58"/>
      <c r="QYX1" s="58"/>
      <c r="QYY1" s="58"/>
      <c r="QYZ1" s="58"/>
      <c r="QZA1" s="58"/>
      <c r="QZB1" s="58"/>
      <c r="QZC1" s="58"/>
      <c r="QZD1" s="58"/>
      <c r="QZE1" s="58"/>
      <c r="QZF1" s="58"/>
      <c r="QZG1" s="58"/>
      <c r="QZH1" s="58"/>
      <c r="QZI1" s="58"/>
      <c r="QZJ1" s="58"/>
      <c r="QZK1" s="58"/>
      <c r="QZL1" s="58"/>
      <c r="QZM1" s="58"/>
      <c r="QZN1" s="58"/>
      <c r="QZO1" s="58"/>
      <c r="QZP1" s="58"/>
      <c r="QZQ1" s="58"/>
      <c r="QZR1" s="58"/>
      <c r="QZS1" s="58"/>
      <c r="QZT1" s="58"/>
      <c r="QZU1" s="58"/>
      <c r="QZV1" s="58"/>
      <c r="QZW1" s="58"/>
      <c r="QZX1" s="58"/>
      <c r="QZY1" s="58"/>
      <c r="QZZ1" s="58"/>
      <c r="RAA1" s="58"/>
      <c r="RAB1" s="58"/>
      <c r="RAC1" s="58"/>
      <c r="RAD1" s="58"/>
      <c r="RAE1" s="58"/>
      <c r="RAF1" s="58"/>
      <c r="RAG1" s="58"/>
      <c r="RAH1" s="58"/>
      <c r="RAI1" s="58"/>
      <c r="RAJ1" s="58"/>
      <c r="RAK1" s="58"/>
      <c r="RAL1" s="58"/>
      <c r="RAM1" s="58"/>
      <c r="RAN1" s="58"/>
      <c r="RAO1" s="58"/>
      <c r="RAP1" s="58"/>
      <c r="RAQ1" s="58"/>
      <c r="RAR1" s="58"/>
      <c r="RAS1" s="58"/>
      <c r="RAT1" s="58"/>
      <c r="RAU1" s="58"/>
      <c r="RAV1" s="58"/>
      <c r="RAW1" s="58"/>
      <c r="RAX1" s="58"/>
      <c r="RAY1" s="58"/>
      <c r="RAZ1" s="58"/>
      <c r="RBA1" s="58"/>
      <c r="RBB1" s="58"/>
      <c r="RBC1" s="58"/>
      <c r="RBD1" s="58"/>
      <c r="RBE1" s="58"/>
      <c r="RBF1" s="58"/>
      <c r="RBG1" s="58"/>
      <c r="RBH1" s="58"/>
      <c r="RBI1" s="58"/>
      <c r="RBJ1" s="58"/>
      <c r="RBK1" s="58"/>
      <c r="RBL1" s="58"/>
      <c r="RBM1" s="58"/>
      <c r="RBN1" s="58"/>
      <c r="RBO1" s="58"/>
      <c r="RBP1" s="58"/>
      <c r="RBQ1" s="58"/>
      <c r="RBR1" s="58"/>
      <c r="RBS1" s="58"/>
      <c r="RBT1" s="58"/>
      <c r="RBU1" s="58"/>
      <c r="RBV1" s="58"/>
      <c r="RBW1" s="58"/>
      <c r="RBX1" s="58"/>
      <c r="RBY1" s="58"/>
      <c r="RBZ1" s="58"/>
      <c r="RCA1" s="58"/>
      <c r="RCB1" s="58"/>
      <c r="RCC1" s="58"/>
      <c r="RCD1" s="58"/>
      <c r="RCE1" s="58"/>
      <c r="RCF1" s="58"/>
      <c r="RCG1" s="58"/>
      <c r="RCH1" s="58"/>
      <c r="RCI1" s="58"/>
      <c r="RCJ1" s="58"/>
      <c r="RCK1" s="58"/>
      <c r="RCL1" s="58"/>
      <c r="RCM1" s="58"/>
      <c r="RCN1" s="58"/>
      <c r="RCO1" s="58"/>
      <c r="RCP1" s="58"/>
      <c r="RCQ1" s="58"/>
      <c r="RCR1" s="58"/>
      <c r="RCS1" s="58"/>
      <c r="RCT1" s="58"/>
      <c r="RCU1" s="58"/>
      <c r="RCV1" s="58"/>
      <c r="RCW1" s="58"/>
      <c r="RCX1" s="58"/>
      <c r="RCY1" s="58"/>
      <c r="RCZ1" s="58"/>
      <c r="RDA1" s="58"/>
      <c r="RDB1" s="58"/>
      <c r="RDC1" s="58"/>
      <c r="RDD1" s="58"/>
      <c r="RDE1" s="58"/>
      <c r="RDF1" s="58"/>
      <c r="RDG1" s="58"/>
      <c r="RDH1" s="58"/>
      <c r="RDI1" s="58"/>
      <c r="RDJ1" s="58"/>
      <c r="RDK1" s="58"/>
      <c r="RDL1" s="58"/>
      <c r="RDM1" s="58"/>
      <c r="RDN1" s="58"/>
      <c r="RDO1" s="58"/>
      <c r="RDP1" s="58"/>
      <c r="RDQ1" s="58"/>
      <c r="RDR1" s="58"/>
      <c r="RDS1" s="58"/>
      <c r="RDT1" s="58"/>
      <c r="RDU1" s="58"/>
      <c r="RDV1" s="58"/>
      <c r="RDW1" s="58"/>
      <c r="RDX1" s="58"/>
      <c r="RDY1" s="58"/>
      <c r="RDZ1" s="58"/>
      <c r="REA1" s="58"/>
      <c r="REB1" s="58"/>
      <c r="REC1" s="58"/>
      <c r="RED1" s="58"/>
      <c r="REE1" s="58"/>
      <c r="REF1" s="58"/>
      <c r="REG1" s="58"/>
      <c r="REH1" s="58"/>
      <c r="REI1" s="58"/>
      <c r="REJ1" s="58"/>
      <c r="REK1" s="58"/>
      <c r="REL1" s="58"/>
      <c r="REM1" s="58"/>
      <c r="REN1" s="58"/>
      <c r="REO1" s="58"/>
      <c r="REP1" s="58"/>
      <c r="REQ1" s="58"/>
      <c r="RER1" s="58"/>
      <c r="RES1" s="58"/>
      <c r="RET1" s="58"/>
      <c r="REU1" s="58"/>
      <c r="REV1" s="58"/>
      <c r="REW1" s="58"/>
      <c r="REX1" s="58"/>
      <c r="REY1" s="58"/>
      <c r="REZ1" s="58"/>
      <c r="RFA1" s="58"/>
      <c r="RFB1" s="58"/>
      <c r="RFC1" s="58"/>
      <c r="RFD1" s="58"/>
      <c r="RFE1" s="58"/>
      <c r="RFF1" s="58"/>
      <c r="RFG1" s="58"/>
      <c r="RFH1" s="58"/>
      <c r="RFI1" s="58"/>
      <c r="RFJ1" s="58"/>
      <c r="RFK1" s="58"/>
      <c r="RFL1" s="58"/>
      <c r="RFM1" s="58"/>
      <c r="RFN1" s="58"/>
      <c r="RFO1" s="58"/>
      <c r="RFP1" s="58"/>
      <c r="RFQ1" s="58"/>
      <c r="RFR1" s="58"/>
      <c r="RFS1" s="58"/>
      <c r="RFT1" s="58"/>
      <c r="RFU1" s="58"/>
      <c r="RFV1" s="58"/>
      <c r="RFW1" s="58"/>
      <c r="RFX1" s="58"/>
      <c r="RFY1" s="58"/>
      <c r="RFZ1" s="58"/>
      <c r="RGA1" s="58"/>
      <c r="RGB1" s="58"/>
      <c r="RGC1" s="58"/>
      <c r="RGD1" s="58"/>
      <c r="RGE1" s="58"/>
      <c r="RGF1" s="58"/>
      <c r="RGG1" s="58"/>
      <c r="RGH1" s="58"/>
      <c r="RGI1" s="58"/>
      <c r="RGJ1" s="58"/>
      <c r="RGK1" s="58"/>
      <c r="RGL1" s="58"/>
      <c r="RGM1" s="58"/>
      <c r="RGN1" s="58"/>
      <c r="RGO1" s="58"/>
      <c r="RGP1" s="58"/>
      <c r="RGQ1" s="58"/>
      <c r="RGR1" s="58"/>
      <c r="RGS1" s="58"/>
      <c r="RGT1" s="58"/>
      <c r="RGU1" s="58"/>
      <c r="RGV1" s="58"/>
      <c r="RGW1" s="58"/>
      <c r="RGX1" s="58"/>
      <c r="RGY1" s="58"/>
      <c r="RGZ1" s="58"/>
      <c r="RHA1" s="58"/>
      <c r="RHB1" s="58"/>
      <c r="RHC1" s="58"/>
      <c r="RHD1" s="58"/>
      <c r="RHE1" s="58"/>
      <c r="RHF1" s="58"/>
      <c r="RHG1" s="58"/>
      <c r="RHH1" s="58"/>
      <c r="RHI1" s="58"/>
      <c r="RHJ1" s="58"/>
      <c r="RHK1" s="58"/>
      <c r="RHL1" s="58"/>
      <c r="RHM1" s="58"/>
      <c r="RHN1" s="58"/>
      <c r="RHO1" s="58"/>
      <c r="RHP1" s="58"/>
      <c r="RHQ1" s="58"/>
      <c r="RHR1" s="58"/>
      <c r="RHS1" s="58"/>
      <c r="RHT1" s="58"/>
      <c r="RHU1" s="58"/>
      <c r="RHV1" s="58"/>
      <c r="RHW1" s="58"/>
      <c r="RHX1" s="58"/>
      <c r="RHY1" s="58"/>
      <c r="RHZ1" s="58"/>
      <c r="RIA1" s="58"/>
      <c r="RIB1" s="58"/>
      <c r="RIC1" s="58"/>
      <c r="RID1" s="58"/>
      <c r="RIE1" s="58"/>
      <c r="RIF1" s="58"/>
      <c r="RIG1" s="58"/>
      <c r="RIH1" s="58"/>
      <c r="RII1" s="58"/>
      <c r="RIJ1" s="58"/>
      <c r="RIK1" s="58"/>
      <c r="RIL1" s="58"/>
      <c r="RIM1" s="58"/>
      <c r="RIN1" s="58"/>
      <c r="RIO1" s="58"/>
      <c r="RIP1" s="58"/>
      <c r="RIQ1" s="58"/>
      <c r="RIR1" s="58"/>
      <c r="RIS1" s="58"/>
      <c r="RIT1" s="58"/>
      <c r="RIU1" s="58"/>
      <c r="RIV1" s="58"/>
      <c r="RIW1" s="58"/>
      <c r="RIX1" s="58"/>
      <c r="RIY1" s="58"/>
      <c r="RIZ1" s="58"/>
      <c r="RJA1" s="58"/>
      <c r="RJB1" s="58"/>
      <c r="RJC1" s="58"/>
      <c r="RJD1" s="58"/>
      <c r="RJE1" s="58"/>
      <c r="RJF1" s="58"/>
      <c r="RJG1" s="58"/>
      <c r="RJH1" s="58"/>
      <c r="RJI1" s="58"/>
      <c r="RJJ1" s="58"/>
      <c r="RJK1" s="58"/>
      <c r="RJL1" s="58"/>
      <c r="RJM1" s="58"/>
      <c r="RJN1" s="58"/>
      <c r="RJO1" s="58"/>
      <c r="RJP1" s="58"/>
      <c r="RJQ1" s="58"/>
      <c r="RJR1" s="58"/>
      <c r="RJS1" s="58"/>
      <c r="RJT1" s="58"/>
      <c r="RJU1" s="58"/>
      <c r="RJV1" s="58"/>
      <c r="RJW1" s="58"/>
      <c r="RJX1" s="58"/>
      <c r="RJY1" s="58"/>
      <c r="RJZ1" s="58"/>
      <c r="RKA1" s="58"/>
      <c r="RKB1" s="58"/>
      <c r="RKC1" s="58"/>
      <c r="RKD1" s="58"/>
      <c r="RKE1" s="58"/>
      <c r="RKF1" s="58"/>
      <c r="RKG1" s="58"/>
      <c r="RKH1" s="58"/>
      <c r="RKI1" s="58"/>
      <c r="RKJ1" s="58"/>
      <c r="RKK1" s="58"/>
      <c r="RKL1" s="58"/>
      <c r="RKM1" s="58"/>
      <c r="RKN1" s="58"/>
      <c r="RKO1" s="58"/>
      <c r="RKP1" s="58"/>
      <c r="RKQ1" s="58"/>
      <c r="RKR1" s="58"/>
      <c r="RKS1" s="58"/>
      <c r="RKT1" s="58"/>
      <c r="RKU1" s="58"/>
      <c r="RKV1" s="58"/>
      <c r="RKW1" s="58"/>
      <c r="RKX1" s="58"/>
      <c r="RKY1" s="58"/>
      <c r="RKZ1" s="58"/>
      <c r="RLA1" s="58"/>
      <c r="RLB1" s="58"/>
      <c r="RLC1" s="58"/>
      <c r="RLD1" s="58"/>
      <c r="RLE1" s="58"/>
      <c r="RLF1" s="58"/>
      <c r="RLG1" s="58"/>
      <c r="RLH1" s="58"/>
      <c r="RLI1" s="58"/>
      <c r="RLJ1" s="58"/>
      <c r="RLK1" s="58"/>
      <c r="RLL1" s="58"/>
      <c r="RLM1" s="58"/>
      <c r="RLN1" s="58"/>
      <c r="RLO1" s="58"/>
      <c r="RLP1" s="58"/>
      <c r="RLQ1" s="58"/>
      <c r="RLR1" s="58"/>
      <c r="RLS1" s="58"/>
      <c r="RLT1" s="58"/>
      <c r="RLU1" s="58"/>
      <c r="RLV1" s="58"/>
      <c r="RLW1" s="58"/>
      <c r="RLX1" s="58"/>
      <c r="RLY1" s="58"/>
      <c r="RLZ1" s="58"/>
      <c r="RMA1" s="58"/>
      <c r="RMB1" s="58"/>
      <c r="RMC1" s="58"/>
      <c r="RMD1" s="58"/>
      <c r="RME1" s="58"/>
      <c r="RMF1" s="58"/>
      <c r="RMG1" s="58"/>
      <c r="RMH1" s="58"/>
      <c r="RMI1" s="58"/>
      <c r="RMJ1" s="58"/>
      <c r="RMK1" s="58"/>
      <c r="RML1" s="58"/>
      <c r="RMM1" s="58"/>
      <c r="RMN1" s="58"/>
      <c r="RMO1" s="58"/>
      <c r="RMP1" s="58"/>
      <c r="RMQ1" s="58"/>
      <c r="RMR1" s="58"/>
      <c r="RMS1" s="58"/>
      <c r="RMT1" s="58"/>
      <c r="RMU1" s="58"/>
      <c r="RMV1" s="58"/>
      <c r="RMW1" s="58"/>
      <c r="RMX1" s="58"/>
      <c r="RMY1" s="58"/>
      <c r="RMZ1" s="58"/>
      <c r="RNA1" s="58"/>
      <c r="RNB1" s="58"/>
      <c r="RNC1" s="58"/>
      <c r="RND1" s="58"/>
      <c r="RNE1" s="58"/>
      <c r="RNF1" s="58"/>
      <c r="RNG1" s="58"/>
      <c r="RNH1" s="58"/>
      <c r="RNI1" s="58"/>
      <c r="RNJ1" s="58"/>
      <c r="RNK1" s="58"/>
      <c r="RNL1" s="58"/>
      <c r="RNM1" s="58"/>
      <c r="RNN1" s="58"/>
      <c r="RNO1" s="58"/>
      <c r="RNP1" s="58"/>
      <c r="RNQ1" s="58"/>
      <c r="RNR1" s="58"/>
      <c r="RNS1" s="58"/>
      <c r="RNT1" s="58"/>
      <c r="RNU1" s="58"/>
      <c r="RNV1" s="58"/>
      <c r="RNW1" s="58"/>
      <c r="RNX1" s="58"/>
      <c r="RNY1" s="58"/>
      <c r="RNZ1" s="58"/>
      <c r="ROA1" s="58"/>
      <c r="ROB1" s="58"/>
      <c r="ROC1" s="58"/>
      <c r="ROD1" s="58"/>
      <c r="ROE1" s="58"/>
      <c r="ROF1" s="58"/>
      <c r="ROG1" s="58"/>
      <c r="ROH1" s="58"/>
      <c r="ROI1" s="58"/>
      <c r="ROJ1" s="58"/>
      <c r="ROK1" s="58"/>
      <c r="ROL1" s="58"/>
      <c r="ROM1" s="58"/>
      <c r="RON1" s="58"/>
      <c r="ROO1" s="58"/>
      <c r="ROP1" s="58"/>
      <c r="ROQ1" s="58"/>
      <c r="ROR1" s="58"/>
      <c r="ROS1" s="58"/>
      <c r="ROT1" s="58"/>
      <c r="ROU1" s="58"/>
      <c r="ROV1" s="58"/>
      <c r="ROW1" s="58"/>
      <c r="ROX1" s="58"/>
      <c r="ROY1" s="58"/>
      <c r="ROZ1" s="58"/>
      <c r="RPA1" s="58"/>
      <c r="RPB1" s="58"/>
      <c r="RPC1" s="58"/>
      <c r="RPD1" s="58"/>
      <c r="RPE1" s="58"/>
      <c r="RPF1" s="58"/>
      <c r="RPG1" s="58"/>
      <c r="RPH1" s="58"/>
      <c r="RPI1" s="58"/>
      <c r="RPJ1" s="58"/>
      <c r="RPK1" s="58"/>
      <c r="RPL1" s="58"/>
      <c r="RPM1" s="58"/>
      <c r="RPN1" s="58"/>
      <c r="RPO1" s="58"/>
      <c r="RPP1" s="58"/>
      <c r="RPQ1" s="58"/>
      <c r="RPR1" s="58"/>
      <c r="RPS1" s="58"/>
      <c r="RPT1" s="58"/>
      <c r="RPU1" s="58"/>
      <c r="RPV1" s="58"/>
      <c r="RPW1" s="58"/>
      <c r="RPX1" s="58"/>
      <c r="RPY1" s="58"/>
      <c r="RPZ1" s="58"/>
      <c r="RQA1" s="58"/>
      <c r="RQB1" s="58"/>
      <c r="RQC1" s="58"/>
      <c r="RQD1" s="58"/>
      <c r="RQE1" s="58"/>
      <c r="RQF1" s="58"/>
      <c r="RQG1" s="58"/>
      <c r="RQH1" s="58"/>
      <c r="RQI1" s="58"/>
      <c r="RQJ1" s="58"/>
      <c r="RQK1" s="58"/>
      <c r="RQL1" s="58"/>
      <c r="RQM1" s="58"/>
      <c r="RQN1" s="58"/>
      <c r="RQO1" s="58"/>
      <c r="RQP1" s="58"/>
      <c r="RQQ1" s="58"/>
      <c r="RQR1" s="58"/>
      <c r="RQS1" s="58"/>
      <c r="RQT1" s="58"/>
      <c r="RQU1" s="58"/>
      <c r="RQV1" s="58"/>
      <c r="RQW1" s="58"/>
      <c r="RQX1" s="58"/>
      <c r="RQY1" s="58"/>
      <c r="RQZ1" s="58"/>
      <c r="RRA1" s="58"/>
      <c r="RRB1" s="58"/>
      <c r="RRC1" s="58"/>
      <c r="RRD1" s="58"/>
      <c r="RRE1" s="58"/>
      <c r="RRF1" s="58"/>
      <c r="RRG1" s="58"/>
      <c r="RRH1" s="58"/>
      <c r="RRI1" s="58"/>
      <c r="RRJ1" s="58"/>
      <c r="RRK1" s="58"/>
      <c r="RRL1" s="58"/>
      <c r="RRM1" s="58"/>
      <c r="RRN1" s="58"/>
      <c r="RRO1" s="58"/>
      <c r="RRP1" s="58"/>
      <c r="RRQ1" s="58"/>
      <c r="RRR1" s="58"/>
      <c r="RRS1" s="58"/>
      <c r="RRT1" s="58"/>
      <c r="RRU1" s="58"/>
      <c r="RRV1" s="58"/>
      <c r="RRW1" s="58"/>
      <c r="RRX1" s="58"/>
      <c r="RRY1" s="58"/>
      <c r="RRZ1" s="58"/>
      <c r="RSA1" s="58"/>
      <c r="RSB1" s="58"/>
      <c r="RSC1" s="58"/>
      <c r="RSD1" s="58"/>
      <c r="RSE1" s="58"/>
      <c r="RSF1" s="58"/>
      <c r="RSG1" s="58"/>
      <c r="RSH1" s="58"/>
      <c r="RSI1" s="58"/>
      <c r="RSJ1" s="58"/>
      <c r="RSK1" s="58"/>
      <c r="RSL1" s="58"/>
      <c r="RSM1" s="58"/>
      <c r="RSN1" s="58"/>
      <c r="RSO1" s="58"/>
      <c r="RSP1" s="58"/>
      <c r="RSQ1" s="58"/>
      <c r="RSR1" s="58"/>
      <c r="RSS1" s="58"/>
      <c r="RST1" s="58"/>
      <c r="RSU1" s="58"/>
      <c r="RSV1" s="58"/>
      <c r="RSW1" s="58"/>
      <c r="RSX1" s="58"/>
      <c r="RSY1" s="58"/>
      <c r="RSZ1" s="58"/>
      <c r="RTA1" s="58"/>
      <c r="RTB1" s="58"/>
      <c r="RTC1" s="58"/>
      <c r="RTD1" s="58"/>
      <c r="RTE1" s="58"/>
      <c r="RTF1" s="58"/>
      <c r="RTG1" s="58"/>
      <c r="RTH1" s="58"/>
      <c r="RTI1" s="58"/>
      <c r="RTJ1" s="58"/>
      <c r="RTK1" s="58"/>
      <c r="RTL1" s="58"/>
      <c r="RTM1" s="58"/>
      <c r="RTN1" s="58"/>
      <c r="RTO1" s="58"/>
      <c r="RTP1" s="58"/>
      <c r="RTQ1" s="58"/>
      <c r="RTR1" s="58"/>
      <c r="RTS1" s="58"/>
      <c r="RTT1" s="58"/>
      <c r="RTU1" s="58"/>
      <c r="RTV1" s="58"/>
      <c r="RTW1" s="58"/>
      <c r="RTX1" s="58"/>
      <c r="RTY1" s="58"/>
      <c r="RTZ1" s="58"/>
      <c r="RUA1" s="58"/>
      <c r="RUB1" s="58"/>
      <c r="RUC1" s="58"/>
      <c r="RUD1" s="58"/>
      <c r="RUE1" s="58"/>
      <c r="RUF1" s="58"/>
      <c r="RUG1" s="58"/>
      <c r="RUH1" s="58"/>
      <c r="RUI1" s="58"/>
      <c r="RUJ1" s="58"/>
      <c r="RUK1" s="58"/>
      <c r="RUL1" s="58"/>
      <c r="RUM1" s="58"/>
      <c r="RUN1" s="58"/>
      <c r="RUO1" s="58"/>
      <c r="RUP1" s="58"/>
      <c r="RUQ1" s="58"/>
      <c r="RUR1" s="58"/>
      <c r="RUS1" s="58"/>
      <c r="RUT1" s="58"/>
      <c r="RUU1" s="58"/>
      <c r="RUV1" s="58"/>
      <c r="RUW1" s="58"/>
      <c r="RUX1" s="58"/>
      <c r="RUY1" s="58"/>
      <c r="RUZ1" s="58"/>
      <c r="RVA1" s="58"/>
      <c r="RVB1" s="58"/>
      <c r="RVC1" s="58"/>
      <c r="RVD1" s="58"/>
      <c r="RVE1" s="58"/>
      <c r="RVF1" s="58"/>
      <c r="RVG1" s="58"/>
      <c r="RVH1" s="58"/>
      <c r="RVI1" s="58"/>
      <c r="RVJ1" s="58"/>
      <c r="RVK1" s="58"/>
      <c r="RVL1" s="58"/>
      <c r="RVM1" s="58"/>
      <c r="RVN1" s="58"/>
      <c r="RVO1" s="58"/>
      <c r="RVP1" s="58"/>
      <c r="RVQ1" s="58"/>
      <c r="RVR1" s="58"/>
      <c r="RVS1" s="58"/>
      <c r="RVT1" s="58"/>
      <c r="RVU1" s="58"/>
      <c r="RVV1" s="58"/>
      <c r="RVW1" s="58"/>
      <c r="RVX1" s="58"/>
      <c r="RVY1" s="58"/>
      <c r="RVZ1" s="58"/>
      <c r="RWA1" s="58"/>
      <c r="RWB1" s="58"/>
      <c r="RWC1" s="58"/>
      <c r="RWD1" s="58"/>
      <c r="RWE1" s="58"/>
      <c r="RWF1" s="58"/>
      <c r="RWG1" s="58"/>
      <c r="RWH1" s="58"/>
      <c r="RWI1" s="58"/>
      <c r="RWJ1" s="58"/>
      <c r="RWK1" s="58"/>
      <c r="RWL1" s="58"/>
      <c r="RWM1" s="58"/>
      <c r="RWN1" s="58"/>
      <c r="RWO1" s="58"/>
      <c r="RWP1" s="58"/>
      <c r="RWQ1" s="58"/>
      <c r="RWR1" s="58"/>
      <c r="RWS1" s="58"/>
      <c r="RWT1" s="58"/>
      <c r="RWU1" s="58"/>
      <c r="RWV1" s="58"/>
      <c r="RWW1" s="58"/>
      <c r="RWX1" s="58"/>
      <c r="RWY1" s="58"/>
      <c r="RWZ1" s="58"/>
      <c r="RXA1" s="58"/>
      <c r="RXB1" s="58"/>
      <c r="RXC1" s="58"/>
      <c r="RXD1" s="58"/>
      <c r="RXE1" s="58"/>
      <c r="RXF1" s="58"/>
      <c r="RXG1" s="58"/>
      <c r="RXH1" s="58"/>
      <c r="RXI1" s="58"/>
      <c r="RXJ1" s="58"/>
      <c r="RXK1" s="58"/>
      <c r="RXL1" s="58"/>
      <c r="RXM1" s="58"/>
      <c r="RXN1" s="58"/>
      <c r="RXO1" s="58"/>
      <c r="RXP1" s="58"/>
      <c r="RXQ1" s="58"/>
      <c r="RXR1" s="58"/>
      <c r="RXS1" s="58"/>
      <c r="RXT1" s="58"/>
      <c r="RXU1" s="58"/>
      <c r="RXV1" s="58"/>
      <c r="RXW1" s="58"/>
      <c r="RXX1" s="58"/>
      <c r="RXY1" s="58"/>
      <c r="RXZ1" s="58"/>
      <c r="RYA1" s="58"/>
      <c r="RYB1" s="58"/>
      <c r="RYC1" s="58"/>
      <c r="RYD1" s="58"/>
      <c r="RYE1" s="58"/>
      <c r="RYF1" s="58"/>
      <c r="RYG1" s="58"/>
      <c r="RYH1" s="58"/>
      <c r="RYI1" s="58"/>
      <c r="RYJ1" s="58"/>
      <c r="RYK1" s="58"/>
      <c r="RYL1" s="58"/>
      <c r="RYM1" s="58"/>
      <c r="RYN1" s="58"/>
      <c r="RYO1" s="58"/>
      <c r="RYP1" s="58"/>
      <c r="RYQ1" s="58"/>
      <c r="RYR1" s="58"/>
      <c r="RYS1" s="58"/>
      <c r="RYT1" s="58"/>
      <c r="RYU1" s="58"/>
      <c r="RYV1" s="58"/>
      <c r="RYW1" s="58"/>
      <c r="RYX1" s="58"/>
      <c r="RYY1" s="58"/>
      <c r="RYZ1" s="58"/>
      <c r="RZA1" s="58"/>
      <c r="RZB1" s="58"/>
      <c r="RZC1" s="58"/>
      <c r="RZD1" s="58"/>
      <c r="RZE1" s="58"/>
      <c r="RZF1" s="58"/>
      <c r="RZG1" s="58"/>
      <c r="RZH1" s="58"/>
      <c r="RZI1" s="58"/>
      <c r="RZJ1" s="58"/>
      <c r="RZK1" s="58"/>
      <c r="RZL1" s="58"/>
      <c r="RZM1" s="58"/>
      <c r="RZN1" s="58"/>
      <c r="RZO1" s="58"/>
      <c r="RZP1" s="58"/>
      <c r="RZQ1" s="58"/>
      <c r="RZR1" s="58"/>
      <c r="RZS1" s="58"/>
      <c r="RZT1" s="58"/>
      <c r="RZU1" s="58"/>
      <c r="RZV1" s="58"/>
      <c r="RZW1" s="58"/>
      <c r="RZX1" s="58"/>
      <c r="RZY1" s="58"/>
      <c r="RZZ1" s="58"/>
      <c r="SAA1" s="58"/>
      <c r="SAB1" s="58"/>
      <c r="SAC1" s="58"/>
      <c r="SAD1" s="58"/>
      <c r="SAE1" s="58"/>
      <c r="SAF1" s="58"/>
      <c r="SAG1" s="58"/>
      <c r="SAH1" s="58"/>
      <c r="SAI1" s="58"/>
      <c r="SAJ1" s="58"/>
      <c r="SAK1" s="58"/>
      <c r="SAL1" s="58"/>
      <c r="SAM1" s="58"/>
      <c r="SAN1" s="58"/>
      <c r="SAO1" s="58"/>
      <c r="SAP1" s="58"/>
      <c r="SAQ1" s="58"/>
      <c r="SAR1" s="58"/>
      <c r="SAS1" s="58"/>
      <c r="SAT1" s="58"/>
      <c r="SAU1" s="58"/>
      <c r="SAV1" s="58"/>
      <c r="SAW1" s="58"/>
      <c r="SAX1" s="58"/>
      <c r="SAY1" s="58"/>
      <c r="SAZ1" s="58"/>
      <c r="SBA1" s="58"/>
      <c r="SBB1" s="58"/>
      <c r="SBC1" s="58"/>
      <c r="SBD1" s="58"/>
      <c r="SBE1" s="58"/>
      <c r="SBF1" s="58"/>
      <c r="SBG1" s="58"/>
      <c r="SBH1" s="58"/>
      <c r="SBI1" s="58"/>
      <c r="SBJ1" s="58"/>
      <c r="SBK1" s="58"/>
      <c r="SBL1" s="58"/>
      <c r="SBM1" s="58"/>
      <c r="SBN1" s="58"/>
      <c r="SBO1" s="58"/>
      <c r="SBP1" s="58"/>
      <c r="SBQ1" s="58"/>
      <c r="SBR1" s="58"/>
      <c r="SBS1" s="58"/>
      <c r="SBT1" s="58"/>
      <c r="SBU1" s="58"/>
      <c r="SBV1" s="58"/>
      <c r="SBW1" s="58"/>
      <c r="SBX1" s="58"/>
      <c r="SBY1" s="58"/>
      <c r="SBZ1" s="58"/>
      <c r="SCA1" s="58"/>
      <c r="SCB1" s="58"/>
      <c r="SCC1" s="58"/>
      <c r="SCD1" s="58"/>
      <c r="SCE1" s="58"/>
      <c r="SCF1" s="58"/>
      <c r="SCG1" s="58"/>
      <c r="SCH1" s="58"/>
      <c r="SCI1" s="58"/>
      <c r="SCJ1" s="58"/>
      <c r="SCK1" s="58"/>
      <c r="SCL1" s="58"/>
      <c r="SCM1" s="58"/>
      <c r="SCN1" s="58"/>
      <c r="SCO1" s="58"/>
      <c r="SCP1" s="58"/>
      <c r="SCQ1" s="58"/>
      <c r="SCR1" s="58"/>
      <c r="SCS1" s="58"/>
      <c r="SCT1" s="58"/>
      <c r="SCU1" s="58"/>
      <c r="SCV1" s="58"/>
      <c r="SCW1" s="58"/>
      <c r="SCX1" s="58"/>
      <c r="SCY1" s="58"/>
      <c r="SCZ1" s="58"/>
      <c r="SDA1" s="58"/>
      <c r="SDB1" s="58"/>
      <c r="SDC1" s="58"/>
      <c r="SDD1" s="58"/>
      <c r="SDE1" s="58"/>
      <c r="SDF1" s="58"/>
      <c r="SDG1" s="58"/>
      <c r="SDH1" s="58"/>
      <c r="SDI1" s="58"/>
      <c r="SDJ1" s="58"/>
      <c r="SDK1" s="58"/>
      <c r="SDL1" s="58"/>
      <c r="SDM1" s="58"/>
      <c r="SDN1" s="58"/>
      <c r="SDO1" s="58"/>
      <c r="SDP1" s="58"/>
      <c r="SDQ1" s="58"/>
      <c r="SDR1" s="58"/>
      <c r="SDS1" s="58"/>
      <c r="SDT1" s="58"/>
      <c r="SDU1" s="58"/>
      <c r="SDV1" s="58"/>
      <c r="SDW1" s="58"/>
      <c r="SDX1" s="58"/>
      <c r="SDY1" s="58"/>
      <c r="SDZ1" s="58"/>
      <c r="SEA1" s="58"/>
      <c r="SEB1" s="58"/>
      <c r="SEC1" s="58"/>
      <c r="SED1" s="58"/>
      <c r="SEE1" s="58"/>
      <c r="SEF1" s="58"/>
      <c r="SEG1" s="58"/>
      <c r="SEH1" s="58"/>
      <c r="SEI1" s="58"/>
      <c r="SEJ1" s="58"/>
      <c r="SEK1" s="58"/>
      <c r="SEL1" s="58"/>
      <c r="SEM1" s="58"/>
      <c r="SEN1" s="58"/>
      <c r="SEO1" s="58"/>
      <c r="SEP1" s="58"/>
      <c r="SEQ1" s="58"/>
      <c r="SER1" s="58"/>
      <c r="SES1" s="58"/>
      <c r="SET1" s="58"/>
      <c r="SEU1" s="58"/>
      <c r="SEV1" s="58"/>
      <c r="SEW1" s="58"/>
      <c r="SEX1" s="58"/>
      <c r="SEY1" s="58"/>
      <c r="SEZ1" s="58"/>
      <c r="SFA1" s="58"/>
      <c r="SFB1" s="58"/>
      <c r="SFC1" s="58"/>
      <c r="SFD1" s="58"/>
      <c r="SFE1" s="58"/>
      <c r="SFF1" s="58"/>
      <c r="SFG1" s="58"/>
      <c r="SFH1" s="58"/>
      <c r="SFI1" s="58"/>
      <c r="SFJ1" s="58"/>
      <c r="SFK1" s="58"/>
      <c r="SFL1" s="58"/>
      <c r="SFM1" s="58"/>
      <c r="SFN1" s="58"/>
      <c r="SFO1" s="58"/>
      <c r="SFP1" s="58"/>
      <c r="SFQ1" s="58"/>
      <c r="SFR1" s="58"/>
      <c r="SFS1" s="58"/>
      <c r="SFT1" s="58"/>
      <c r="SFU1" s="58"/>
      <c r="SFV1" s="58"/>
      <c r="SFW1" s="58"/>
      <c r="SFX1" s="58"/>
      <c r="SFY1" s="58"/>
      <c r="SFZ1" s="58"/>
      <c r="SGA1" s="58"/>
      <c r="SGB1" s="58"/>
      <c r="SGC1" s="58"/>
      <c r="SGD1" s="58"/>
      <c r="SGE1" s="58"/>
      <c r="SGF1" s="58"/>
      <c r="SGG1" s="58"/>
      <c r="SGH1" s="58"/>
      <c r="SGI1" s="58"/>
      <c r="SGJ1" s="58"/>
      <c r="SGK1" s="58"/>
      <c r="SGL1" s="58"/>
      <c r="SGM1" s="58"/>
      <c r="SGN1" s="58"/>
      <c r="SGO1" s="58"/>
      <c r="SGP1" s="58"/>
      <c r="SGQ1" s="58"/>
      <c r="SGR1" s="58"/>
      <c r="SGS1" s="58"/>
      <c r="SGT1" s="58"/>
      <c r="SGU1" s="58"/>
      <c r="SGV1" s="58"/>
      <c r="SGW1" s="58"/>
      <c r="SGX1" s="58"/>
      <c r="SGY1" s="58"/>
      <c r="SGZ1" s="58"/>
      <c r="SHA1" s="58"/>
      <c r="SHB1" s="58"/>
      <c r="SHC1" s="58"/>
      <c r="SHD1" s="58"/>
      <c r="SHE1" s="58"/>
      <c r="SHF1" s="58"/>
      <c r="SHG1" s="58"/>
      <c r="SHH1" s="58"/>
      <c r="SHI1" s="58"/>
      <c r="SHJ1" s="58"/>
      <c r="SHK1" s="58"/>
      <c r="SHL1" s="58"/>
      <c r="SHM1" s="58"/>
      <c r="SHN1" s="58"/>
      <c r="SHO1" s="58"/>
      <c r="SHP1" s="58"/>
      <c r="SHQ1" s="58"/>
      <c r="SHR1" s="58"/>
      <c r="SHS1" s="58"/>
      <c r="SHT1" s="58"/>
      <c r="SHU1" s="58"/>
      <c r="SHV1" s="58"/>
      <c r="SHW1" s="58"/>
      <c r="SHX1" s="58"/>
      <c r="SHY1" s="58"/>
      <c r="SHZ1" s="58"/>
      <c r="SIA1" s="58"/>
      <c r="SIB1" s="58"/>
      <c r="SIC1" s="58"/>
      <c r="SID1" s="58"/>
      <c r="SIE1" s="58"/>
      <c r="SIF1" s="58"/>
      <c r="SIG1" s="58"/>
      <c r="SIH1" s="58"/>
      <c r="SII1" s="58"/>
      <c r="SIJ1" s="58"/>
      <c r="SIK1" s="58"/>
      <c r="SIL1" s="58"/>
      <c r="SIM1" s="58"/>
      <c r="SIN1" s="58"/>
      <c r="SIO1" s="58"/>
      <c r="SIP1" s="58"/>
      <c r="SIQ1" s="58"/>
      <c r="SIR1" s="58"/>
      <c r="SIS1" s="58"/>
      <c r="SIT1" s="58"/>
      <c r="SIU1" s="58"/>
      <c r="SIV1" s="58"/>
      <c r="SIW1" s="58"/>
      <c r="SIX1" s="58"/>
      <c r="SIY1" s="58"/>
      <c r="SIZ1" s="58"/>
      <c r="SJA1" s="58"/>
      <c r="SJB1" s="58"/>
      <c r="SJC1" s="58"/>
      <c r="SJD1" s="58"/>
      <c r="SJE1" s="58"/>
      <c r="SJF1" s="58"/>
      <c r="SJG1" s="58"/>
      <c r="SJH1" s="58"/>
      <c r="SJI1" s="58"/>
      <c r="SJJ1" s="58"/>
      <c r="SJK1" s="58"/>
      <c r="SJL1" s="58"/>
      <c r="SJM1" s="58"/>
      <c r="SJN1" s="58"/>
      <c r="SJO1" s="58"/>
      <c r="SJP1" s="58"/>
      <c r="SJQ1" s="58"/>
      <c r="SJR1" s="58"/>
      <c r="SJS1" s="58"/>
      <c r="SJT1" s="58"/>
      <c r="SJU1" s="58"/>
      <c r="SJV1" s="58"/>
      <c r="SJW1" s="58"/>
      <c r="SJX1" s="58"/>
      <c r="SJY1" s="58"/>
      <c r="SJZ1" s="58"/>
      <c r="SKA1" s="58"/>
      <c r="SKB1" s="58"/>
      <c r="SKC1" s="58"/>
      <c r="SKD1" s="58"/>
      <c r="SKE1" s="58"/>
      <c r="SKF1" s="58"/>
      <c r="SKG1" s="58"/>
      <c r="SKH1" s="58"/>
      <c r="SKI1" s="58"/>
      <c r="SKJ1" s="58"/>
      <c r="SKK1" s="58"/>
      <c r="SKL1" s="58"/>
      <c r="SKM1" s="58"/>
      <c r="SKN1" s="58"/>
      <c r="SKO1" s="58"/>
      <c r="SKP1" s="58"/>
      <c r="SKQ1" s="58"/>
      <c r="SKR1" s="58"/>
      <c r="SKS1" s="58"/>
      <c r="SKT1" s="58"/>
      <c r="SKU1" s="58"/>
      <c r="SKV1" s="58"/>
      <c r="SKW1" s="58"/>
      <c r="SKX1" s="58"/>
      <c r="SKY1" s="58"/>
      <c r="SKZ1" s="58"/>
      <c r="SLA1" s="58"/>
      <c r="SLB1" s="58"/>
      <c r="SLC1" s="58"/>
      <c r="SLD1" s="58"/>
      <c r="SLE1" s="58"/>
      <c r="SLF1" s="58"/>
      <c r="SLG1" s="58"/>
      <c r="SLH1" s="58"/>
      <c r="SLI1" s="58"/>
      <c r="SLJ1" s="58"/>
      <c r="SLK1" s="58"/>
      <c r="SLL1" s="58"/>
      <c r="SLM1" s="58"/>
      <c r="SLN1" s="58"/>
      <c r="SLO1" s="58"/>
      <c r="SLP1" s="58"/>
      <c r="SLQ1" s="58"/>
      <c r="SLR1" s="58"/>
      <c r="SLS1" s="58"/>
      <c r="SLT1" s="58"/>
      <c r="SLU1" s="58"/>
      <c r="SLV1" s="58"/>
      <c r="SLW1" s="58"/>
      <c r="SLX1" s="58"/>
      <c r="SLY1" s="58"/>
      <c r="SLZ1" s="58"/>
      <c r="SMA1" s="58"/>
      <c r="SMB1" s="58"/>
      <c r="SMC1" s="58"/>
      <c r="SMD1" s="58"/>
      <c r="SME1" s="58"/>
      <c r="SMF1" s="58"/>
      <c r="SMG1" s="58"/>
      <c r="SMH1" s="58"/>
      <c r="SMI1" s="58"/>
      <c r="SMJ1" s="58"/>
      <c r="SMK1" s="58"/>
      <c r="SML1" s="58"/>
      <c r="SMM1" s="58"/>
      <c r="SMN1" s="58"/>
      <c r="SMO1" s="58"/>
      <c r="SMP1" s="58"/>
      <c r="SMQ1" s="58"/>
      <c r="SMR1" s="58"/>
      <c r="SMS1" s="58"/>
      <c r="SMT1" s="58"/>
      <c r="SMU1" s="58"/>
      <c r="SMV1" s="58"/>
      <c r="SMW1" s="58"/>
      <c r="SMX1" s="58"/>
      <c r="SMY1" s="58"/>
      <c r="SMZ1" s="58"/>
      <c r="SNA1" s="58"/>
      <c r="SNB1" s="58"/>
      <c r="SNC1" s="58"/>
      <c r="SND1" s="58"/>
      <c r="SNE1" s="58"/>
      <c r="SNF1" s="58"/>
      <c r="SNG1" s="58"/>
      <c r="SNH1" s="58"/>
      <c r="SNI1" s="58"/>
      <c r="SNJ1" s="58"/>
      <c r="SNK1" s="58"/>
      <c r="SNL1" s="58"/>
      <c r="SNM1" s="58"/>
      <c r="SNN1" s="58"/>
      <c r="SNO1" s="58"/>
      <c r="SNP1" s="58"/>
      <c r="SNQ1" s="58"/>
      <c r="SNR1" s="58"/>
      <c r="SNS1" s="58"/>
      <c r="SNT1" s="58"/>
      <c r="SNU1" s="58"/>
      <c r="SNV1" s="58"/>
      <c r="SNW1" s="58"/>
      <c r="SNX1" s="58"/>
      <c r="SNY1" s="58"/>
      <c r="SNZ1" s="58"/>
      <c r="SOA1" s="58"/>
      <c r="SOB1" s="58"/>
      <c r="SOC1" s="58"/>
      <c r="SOD1" s="58"/>
      <c r="SOE1" s="58"/>
      <c r="SOF1" s="58"/>
      <c r="SOG1" s="58"/>
      <c r="SOH1" s="58"/>
      <c r="SOI1" s="58"/>
      <c r="SOJ1" s="58"/>
      <c r="SOK1" s="58"/>
      <c r="SOL1" s="58"/>
      <c r="SOM1" s="58"/>
      <c r="SON1" s="58"/>
      <c r="SOO1" s="58"/>
      <c r="SOP1" s="58"/>
      <c r="SOQ1" s="58"/>
      <c r="SOR1" s="58"/>
      <c r="SOS1" s="58"/>
      <c r="SOT1" s="58"/>
      <c r="SOU1" s="58"/>
      <c r="SOV1" s="58"/>
      <c r="SOW1" s="58"/>
      <c r="SOX1" s="58"/>
      <c r="SOY1" s="58"/>
      <c r="SOZ1" s="58"/>
      <c r="SPA1" s="58"/>
      <c r="SPB1" s="58"/>
      <c r="SPC1" s="58"/>
      <c r="SPD1" s="58"/>
      <c r="SPE1" s="58"/>
      <c r="SPF1" s="58"/>
      <c r="SPG1" s="58"/>
      <c r="SPH1" s="58"/>
      <c r="SPI1" s="58"/>
      <c r="SPJ1" s="58"/>
      <c r="SPK1" s="58"/>
      <c r="SPL1" s="58"/>
      <c r="SPM1" s="58"/>
      <c r="SPN1" s="58"/>
      <c r="SPO1" s="58"/>
      <c r="SPP1" s="58"/>
      <c r="SPQ1" s="58"/>
      <c r="SPR1" s="58"/>
      <c r="SPS1" s="58"/>
      <c r="SPT1" s="58"/>
      <c r="SPU1" s="58"/>
      <c r="SPV1" s="58"/>
      <c r="SPW1" s="58"/>
      <c r="SPX1" s="58"/>
      <c r="SPY1" s="58"/>
      <c r="SPZ1" s="58"/>
      <c r="SQA1" s="58"/>
      <c r="SQB1" s="58"/>
      <c r="SQC1" s="58"/>
      <c r="SQD1" s="58"/>
      <c r="SQE1" s="58"/>
      <c r="SQF1" s="58"/>
      <c r="SQG1" s="58"/>
      <c r="SQH1" s="58"/>
      <c r="SQI1" s="58"/>
      <c r="SQJ1" s="58"/>
      <c r="SQK1" s="58"/>
      <c r="SQL1" s="58"/>
      <c r="SQM1" s="58"/>
      <c r="SQN1" s="58"/>
      <c r="SQO1" s="58"/>
      <c r="SQP1" s="58"/>
      <c r="SQQ1" s="58"/>
      <c r="SQR1" s="58"/>
      <c r="SQS1" s="58"/>
      <c r="SQT1" s="58"/>
      <c r="SQU1" s="58"/>
      <c r="SQV1" s="58"/>
      <c r="SQW1" s="58"/>
      <c r="SQX1" s="58"/>
      <c r="SQY1" s="58"/>
      <c r="SQZ1" s="58"/>
      <c r="SRA1" s="58"/>
      <c r="SRB1" s="58"/>
      <c r="SRC1" s="58"/>
      <c r="SRD1" s="58"/>
      <c r="SRE1" s="58"/>
      <c r="SRF1" s="58"/>
      <c r="SRG1" s="58"/>
      <c r="SRH1" s="58"/>
      <c r="SRI1" s="58"/>
      <c r="SRJ1" s="58"/>
      <c r="SRK1" s="58"/>
      <c r="SRL1" s="58"/>
      <c r="SRM1" s="58"/>
      <c r="SRN1" s="58"/>
      <c r="SRO1" s="58"/>
      <c r="SRP1" s="58"/>
      <c r="SRQ1" s="58"/>
      <c r="SRR1" s="58"/>
      <c r="SRS1" s="58"/>
      <c r="SRT1" s="58"/>
      <c r="SRU1" s="58"/>
      <c r="SRV1" s="58"/>
      <c r="SRW1" s="58"/>
      <c r="SRX1" s="58"/>
      <c r="SRY1" s="58"/>
      <c r="SRZ1" s="58"/>
      <c r="SSA1" s="58"/>
      <c r="SSB1" s="58"/>
      <c r="SSC1" s="58"/>
      <c r="SSD1" s="58"/>
      <c r="SSE1" s="58"/>
      <c r="SSF1" s="58"/>
      <c r="SSG1" s="58"/>
      <c r="SSH1" s="58"/>
      <c r="SSI1" s="58"/>
      <c r="SSJ1" s="58"/>
      <c r="SSK1" s="58"/>
      <c r="SSL1" s="58"/>
      <c r="SSM1" s="58"/>
      <c r="SSN1" s="58"/>
      <c r="SSO1" s="58"/>
      <c r="SSP1" s="58"/>
      <c r="SSQ1" s="58"/>
      <c r="SSR1" s="58"/>
      <c r="SSS1" s="58"/>
      <c r="SST1" s="58"/>
      <c r="SSU1" s="58"/>
      <c r="SSV1" s="58"/>
      <c r="SSW1" s="58"/>
      <c r="SSX1" s="58"/>
      <c r="SSY1" s="58"/>
      <c r="SSZ1" s="58"/>
      <c r="STA1" s="58"/>
      <c r="STB1" s="58"/>
      <c r="STC1" s="58"/>
      <c r="STD1" s="58"/>
      <c r="STE1" s="58"/>
      <c r="STF1" s="58"/>
      <c r="STG1" s="58"/>
      <c r="STH1" s="58"/>
      <c r="STI1" s="58"/>
      <c r="STJ1" s="58"/>
      <c r="STK1" s="58"/>
      <c r="STL1" s="58"/>
      <c r="STM1" s="58"/>
      <c r="STN1" s="58"/>
      <c r="STO1" s="58"/>
      <c r="STP1" s="58"/>
      <c r="STQ1" s="58"/>
      <c r="STR1" s="58"/>
      <c r="STS1" s="58"/>
      <c r="STT1" s="58"/>
      <c r="STU1" s="58"/>
      <c r="STV1" s="58"/>
      <c r="STW1" s="58"/>
      <c r="STX1" s="58"/>
      <c r="STY1" s="58"/>
      <c r="STZ1" s="58"/>
      <c r="SUA1" s="58"/>
      <c r="SUB1" s="58"/>
      <c r="SUC1" s="58"/>
      <c r="SUD1" s="58"/>
      <c r="SUE1" s="58"/>
      <c r="SUF1" s="58"/>
      <c r="SUG1" s="58"/>
      <c r="SUH1" s="58"/>
      <c r="SUI1" s="58"/>
      <c r="SUJ1" s="58"/>
      <c r="SUK1" s="58"/>
      <c r="SUL1" s="58"/>
      <c r="SUM1" s="58"/>
      <c r="SUN1" s="58"/>
      <c r="SUO1" s="58"/>
      <c r="SUP1" s="58"/>
      <c r="SUQ1" s="58"/>
      <c r="SUR1" s="58"/>
      <c r="SUS1" s="58"/>
      <c r="SUT1" s="58"/>
      <c r="SUU1" s="58"/>
      <c r="SUV1" s="58"/>
      <c r="SUW1" s="58"/>
      <c r="SUX1" s="58"/>
      <c r="SUY1" s="58"/>
      <c r="SUZ1" s="58"/>
      <c r="SVA1" s="58"/>
      <c r="SVB1" s="58"/>
      <c r="SVC1" s="58"/>
      <c r="SVD1" s="58"/>
      <c r="SVE1" s="58"/>
      <c r="SVF1" s="58"/>
      <c r="SVG1" s="58"/>
      <c r="SVH1" s="58"/>
      <c r="SVI1" s="58"/>
      <c r="SVJ1" s="58"/>
      <c r="SVK1" s="58"/>
      <c r="SVL1" s="58"/>
      <c r="SVM1" s="58"/>
      <c r="SVN1" s="58"/>
      <c r="SVO1" s="58"/>
      <c r="SVP1" s="58"/>
      <c r="SVQ1" s="58"/>
      <c r="SVR1" s="58"/>
      <c r="SVS1" s="58"/>
      <c r="SVT1" s="58"/>
      <c r="SVU1" s="58"/>
      <c r="SVV1" s="58"/>
      <c r="SVW1" s="58"/>
      <c r="SVX1" s="58"/>
      <c r="SVY1" s="58"/>
      <c r="SVZ1" s="58"/>
      <c r="SWA1" s="58"/>
      <c r="SWB1" s="58"/>
      <c r="SWC1" s="58"/>
      <c r="SWD1" s="58"/>
      <c r="SWE1" s="58"/>
      <c r="SWF1" s="58"/>
      <c r="SWG1" s="58"/>
      <c r="SWH1" s="58"/>
      <c r="SWI1" s="58"/>
      <c r="SWJ1" s="58"/>
      <c r="SWK1" s="58"/>
      <c r="SWL1" s="58"/>
      <c r="SWM1" s="58"/>
      <c r="SWN1" s="58"/>
      <c r="SWO1" s="58"/>
      <c r="SWP1" s="58"/>
      <c r="SWQ1" s="58"/>
      <c r="SWR1" s="58"/>
      <c r="SWS1" s="58"/>
      <c r="SWT1" s="58"/>
      <c r="SWU1" s="58"/>
      <c r="SWV1" s="58"/>
      <c r="SWW1" s="58"/>
      <c r="SWX1" s="58"/>
      <c r="SWY1" s="58"/>
      <c r="SWZ1" s="58"/>
      <c r="SXA1" s="58"/>
      <c r="SXB1" s="58"/>
      <c r="SXC1" s="58"/>
      <c r="SXD1" s="58"/>
      <c r="SXE1" s="58"/>
      <c r="SXF1" s="58"/>
      <c r="SXG1" s="58"/>
      <c r="SXH1" s="58"/>
      <c r="SXI1" s="58"/>
      <c r="SXJ1" s="58"/>
      <c r="SXK1" s="58"/>
      <c r="SXL1" s="58"/>
      <c r="SXM1" s="58"/>
      <c r="SXN1" s="58"/>
      <c r="SXO1" s="58"/>
      <c r="SXP1" s="58"/>
      <c r="SXQ1" s="58"/>
      <c r="SXR1" s="58"/>
      <c r="SXS1" s="58"/>
      <c r="SXT1" s="58"/>
      <c r="SXU1" s="58"/>
      <c r="SXV1" s="58"/>
      <c r="SXW1" s="58"/>
      <c r="SXX1" s="58"/>
      <c r="SXY1" s="58"/>
      <c r="SXZ1" s="58"/>
      <c r="SYA1" s="58"/>
      <c r="SYB1" s="58"/>
      <c r="SYC1" s="58"/>
      <c r="SYD1" s="58"/>
      <c r="SYE1" s="58"/>
      <c r="SYF1" s="58"/>
      <c r="SYG1" s="58"/>
      <c r="SYH1" s="58"/>
      <c r="SYI1" s="58"/>
      <c r="SYJ1" s="58"/>
      <c r="SYK1" s="58"/>
      <c r="SYL1" s="58"/>
      <c r="SYM1" s="58"/>
      <c r="SYN1" s="58"/>
      <c r="SYO1" s="58"/>
      <c r="SYP1" s="58"/>
      <c r="SYQ1" s="58"/>
      <c r="SYR1" s="58"/>
      <c r="SYS1" s="58"/>
      <c r="SYT1" s="58"/>
      <c r="SYU1" s="58"/>
      <c r="SYV1" s="58"/>
      <c r="SYW1" s="58"/>
      <c r="SYX1" s="58"/>
      <c r="SYY1" s="58"/>
      <c r="SYZ1" s="58"/>
      <c r="SZA1" s="58"/>
      <c r="SZB1" s="58"/>
      <c r="SZC1" s="58"/>
      <c r="SZD1" s="58"/>
      <c r="SZE1" s="58"/>
      <c r="SZF1" s="58"/>
      <c r="SZG1" s="58"/>
      <c r="SZH1" s="58"/>
      <c r="SZI1" s="58"/>
      <c r="SZJ1" s="58"/>
      <c r="SZK1" s="58"/>
      <c r="SZL1" s="58"/>
      <c r="SZM1" s="58"/>
      <c r="SZN1" s="58"/>
      <c r="SZO1" s="58"/>
      <c r="SZP1" s="58"/>
      <c r="SZQ1" s="58"/>
      <c r="SZR1" s="58"/>
      <c r="SZS1" s="58"/>
      <c r="SZT1" s="58"/>
      <c r="SZU1" s="58"/>
      <c r="SZV1" s="58"/>
      <c r="SZW1" s="58"/>
      <c r="SZX1" s="58"/>
      <c r="SZY1" s="58"/>
      <c r="SZZ1" s="58"/>
      <c r="TAA1" s="58"/>
      <c r="TAB1" s="58"/>
      <c r="TAC1" s="58"/>
      <c r="TAD1" s="58"/>
      <c r="TAE1" s="58"/>
      <c r="TAF1" s="58"/>
      <c r="TAG1" s="58"/>
      <c r="TAH1" s="58"/>
      <c r="TAI1" s="58"/>
      <c r="TAJ1" s="58"/>
      <c r="TAK1" s="58"/>
      <c r="TAL1" s="58"/>
      <c r="TAM1" s="58"/>
      <c r="TAN1" s="58"/>
      <c r="TAO1" s="58"/>
      <c r="TAP1" s="58"/>
      <c r="TAQ1" s="58"/>
      <c r="TAR1" s="58"/>
      <c r="TAS1" s="58"/>
      <c r="TAT1" s="58"/>
      <c r="TAU1" s="58"/>
      <c r="TAV1" s="58"/>
      <c r="TAW1" s="58"/>
      <c r="TAX1" s="58"/>
      <c r="TAY1" s="58"/>
      <c r="TAZ1" s="58"/>
      <c r="TBA1" s="58"/>
      <c r="TBB1" s="58"/>
      <c r="TBC1" s="58"/>
      <c r="TBD1" s="58"/>
      <c r="TBE1" s="58"/>
      <c r="TBF1" s="58"/>
      <c r="TBG1" s="58"/>
      <c r="TBH1" s="58"/>
      <c r="TBI1" s="58"/>
      <c r="TBJ1" s="58"/>
      <c r="TBK1" s="58"/>
      <c r="TBL1" s="58"/>
      <c r="TBM1" s="58"/>
      <c r="TBN1" s="58"/>
      <c r="TBO1" s="58"/>
      <c r="TBP1" s="58"/>
      <c r="TBQ1" s="58"/>
      <c r="TBR1" s="58"/>
      <c r="TBS1" s="58"/>
      <c r="TBT1" s="58"/>
      <c r="TBU1" s="58"/>
      <c r="TBV1" s="58"/>
      <c r="TBW1" s="58"/>
      <c r="TBX1" s="58"/>
      <c r="TBY1" s="58"/>
      <c r="TBZ1" s="58"/>
      <c r="TCA1" s="58"/>
      <c r="TCB1" s="58"/>
      <c r="TCC1" s="58"/>
      <c r="TCD1" s="58"/>
      <c r="TCE1" s="58"/>
      <c r="TCF1" s="58"/>
      <c r="TCG1" s="58"/>
      <c r="TCH1" s="58"/>
      <c r="TCI1" s="58"/>
      <c r="TCJ1" s="58"/>
      <c r="TCK1" s="58"/>
      <c r="TCL1" s="58"/>
      <c r="TCM1" s="58"/>
      <c r="TCN1" s="58"/>
      <c r="TCO1" s="58"/>
      <c r="TCP1" s="58"/>
      <c r="TCQ1" s="58"/>
      <c r="TCR1" s="58"/>
      <c r="TCS1" s="58"/>
      <c r="TCT1" s="58"/>
      <c r="TCU1" s="58"/>
      <c r="TCV1" s="58"/>
      <c r="TCW1" s="58"/>
      <c r="TCX1" s="58"/>
      <c r="TCY1" s="58"/>
      <c r="TCZ1" s="58"/>
      <c r="TDA1" s="58"/>
      <c r="TDB1" s="58"/>
      <c r="TDC1" s="58"/>
      <c r="TDD1" s="58"/>
      <c r="TDE1" s="58"/>
      <c r="TDF1" s="58"/>
      <c r="TDG1" s="58"/>
      <c r="TDH1" s="58"/>
      <c r="TDI1" s="58"/>
      <c r="TDJ1" s="58"/>
      <c r="TDK1" s="58"/>
      <c r="TDL1" s="58"/>
      <c r="TDM1" s="58"/>
      <c r="TDN1" s="58"/>
      <c r="TDO1" s="58"/>
      <c r="TDP1" s="58"/>
      <c r="TDQ1" s="58"/>
      <c r="TDR1" s="58"/>
      <c r="TDS1" s="58"/>
      <c r="TDT1" s="58"/>
      <c r="TDU1" s="58"/>
      <c r="TDV1" s="58"/>
      <c r="TDW1" s="58"/>
      <c r="TDX1" s="58"/>
      <c r="TDY1" s="58"/>
      <c r="TDZ1" s="58"/>
      <c r="TEA1" s="58"/>
      <c r="TEB1" s="58"/>
      <c r="TEC1" s="58"/>
      <c r="TED1" s="58"/>
      <c r="TEE1" s="58"/>
      <c r="TEF1" s="58"/>
      <c r="TEG1" s="58"/>
      <c r="TEH1" s="58"/>
      <c r="TEI1" s="58"/>
      <c r="TEJ1" s="58"/>
      <c r="TEK1" s="58"/>
      <c r="TEL1" s="58"/>
      <c r="TEM1" s="58"/>
      <c r="TEN1" s="58"/>
      <c r="TEO1" s="58"/>
      <c r="TEP1" s="58"/>
      <c r="TEQ1" s="58"/>
      <c r="TER1" s="58"/>
      <c r="TES1" s="58"/>
      <c r="TET1" s="58"/>
      <c r="TEU1" s="58"/>
      <c r="TEV1" s="58"/>
      <c r="TEW1" s="58"/>
      <c r="TEX1" s="58"/>
      <c r="TEY1" s="58"/>
      <c r="TEZ1" s="58"/>
      <c r="TFA1" s="58"/>
      <c r="TFB1" s="58"/>
      <c r="TFC1" s="58"/>
      <c r="TFD1" s="58"/>
      <c r="TFE1" s="58"/>
      <c r="TFF1" s="58"/>
      <c r="TFG1" s="58"/>
      <c r="TFH1" s="58"/>
      <c r="TFI1" s="58"/>
      <c r="TFJ1" s="58"/>
      <c r="TFK1" s="58"/>
      <c r="TFL1" s="58"/>
      <c r="TFM1" s="58"/>
      <c r="TFN1" s="58"/>
      <c r="TFO1" s="58"/>
      <c r="TFP1" s="58"/>
      <c r="TFQ1" s="58"/>
      <c r="TFR1" s="58"/>
      <c r="TFS1" s="58"/>
      <c r="TFT1" s="58"/>
      <c r="TFU1" s="58"/>
      <c r="TFV1" s="58"/>
      <c r="TFW1" s="58"/>
      <c r="TFX1" s="58"/>
      <c r="TFY1" s="58"/>
      <c r="TFZ1" s="58"/>
      <c r="TGA1" s="58"/>
      <c r="TGB1" s="58"/>
      <c r="TGC1" s="58"/>
      <c r="TGD1" s="58"/>
      <c r="TGE1" s="58"/>
      <c r="TGF1" s="58"/>
      <c r="TGG1" s="58"/>
      <c r="TGH1" s="58"/>
      <c r="TGI1" s="58"/>
      <c r="TGJ1" s="58"/>
      <c r="TGK1" s="58"/>
      <c r="TGL1" s="58"/>
      <c r="TGM1" s="58"/>
      <c r="TGN1" s="58"/>
      <c r="TGO1" s="58"/>
      <c r="TGP1" s="58"/>
      <c r="TGQ1" s="58"/>
      <c r="TGR1" s="58"/>
      <c r="TGS1" s="58"/>
      <c r="TGT1" s="58"/>
      <c r="TGU1" s="58"/>
      <c r="TGV1" s="58"/>
      <c r="TGW1" s="58"/>
      <c r="TGX1" s="58"/>
      <c r="TGY1" s="58"/>
      <c r="TGZ1" s="58"/>
      <c r="THA1" s="58"/>
      <c r="THB1" s="58"/>
      <c r="THC1" s="58"/>
      <c r="THD1" s="58"/>
      <c r="THE1" s="58"/>
      <c r="THF1" s="58"/>
      <c r="THG1" s="58"/>
      <c r="THH1" s="58"/>
      <c r="THI1" s="58"/>
      <c r="THJ1" s="58"/>
      <c r="THK1" s="58"/>
      <c r="THL1" s="58"/>
      <c r="THM1" s="58"/>
      <c r="THN1" s="58"/>
      <c r="THO1" s="58"/>
      <c r="THP1" s="58"/>
      <c r="THQ1" s="58"/>
      <c r="THR1" s="58"/>
      <c r="THS1" s="58"/>
      <c r="THT1" s="58"/>
      <c r="THU1" s="58"/>
      <c r="THV1" s="58"/>
      <c r="THW1" s="58"/>
      <c r="THX1" s="58"/>
      <c r="THY1" s="58"/>
      <c r="THZ1" s="58"/>
      <c r="TIA1" s="58"/>
      <c r="TIB1" s="58"/>
      <c r="TIC1" s="58"/>
      <c r="TID1" s="58"/>
      <c r="TIE1" s="58"/>
      <c r="TIF1" s="58"/>
      <c r="TIG1" s="58"/>
      <c r="TIH1" s="58"/>
      <c r="TII1" s="58"/>
      <c r="TIJ1" s="58"/>
      <c r="TIK1" s="58"/>
      <c r="TIL1" s="58"/>
      <c r="TIM1" s="58"/>
      <c r="TIN1" s="58"/>
      <c r="TIO1" s="58"/>
      <c r="TIP1" s="58"/>
      <c r="TIQ1" s="58"/>
      <c r="TIR1" s="58"/>
      <c r="TIS1" s="58"/>
      <c r="TIT1" s="58"/>
      <c r="TIU1" s="58"/>
      <c r="TIV1" s="58"/>
      <c r="TIW1" s="58"/>
      <c r="TIX1" s="58"/>
      <c r="TIY1" s="58"/>
      <c r="TIZ1" s="58"/>
      <c r="TJA1" s="58"/>
      <c r="TJB1" s="58"/>
      <c r="TJC1" s="58"/>
      <c r="TJD1" s="58"/>
      <c r="TJE1" s="58"/>
      <c r="TJF1" s="58"/>
      <c r="TJG1" s="58"/>
      <c r="TJH1" s="58"/>
      <c r="TJI1" s="58"/>
      <c r="TJJ1" s="58"/>
      <c r="TJK1" s="58"/>
      <c r="TJL1" s="58"/>
      <c r="TJM1" s="58"/>
      <c r="TJN1" s="58"/>
      <c r="TJO1" s="58"/>
      <c r="TJP1" s="58"/>
      <c r="TJQ1" s="58"/>
      <c r="TJR1" s="58"/>
      <c r="TJS1" s="58"/>
      <c r="TJT1" s="58"/>
      <c r="TJU1" s="58"/>
      <c r="TJV1" s="58"/>
      <c r="TJW1" s="58"/>
      <c r="TJX1" s="58"/>
      <c r="TJY1" s="58"/>
      <c r="TJZ1" s="58"/>
      <c r="TKA1" s="58"/>
      <c r="TKB1" s="58"/>
      <c r="TKC1" s="58"/>
      <c r="TKD1" s="58"/>
      <c r="TKE1" s="58"/>
      <c r="TKF1" s="58"/>
      <c r="TKG1" s="58"/>
      <c r="TKH1" s="58"/>
      <c r="TKI1" s="58"/>
      <c r="TKJ1" s="58"/>
      <c r="TKK1" s="58"/>
      <c r="TKL1" s="58"/>
      <c r="TKM1" s="58"/>
      <c r="TKN1" s="58"/>
      <c r="TKO1" s="58"/>
      <c r="TKP1" s="58"/>
      <c r="TKQ1" s="58"/>
      <c r="TKR1" s="58"/>
      <c r="TKS1" s="58"/>
      <c r="TKT1" s="58"/>
      <c r="TKU1" s="58"/>
      <c r="TKV1" s="58"/>
      <c r="TKW1" s="58"/>
      <c r="TKX1" s="58"/>
      <c r="TKY1" s="58"/>
      <c r="TKZ1" s="58"/>
      <c r="TLA1" s="58"/>
      <c r="TLB1" s="58"/>
      <c r="TLC1" s="58"/>
      <c r="TLD1" s="58"/>
      <c r="TLE1" s="58"/>
      <c r="TLF1" s="58"/>
      <c r="TLG1" s="58"/>
      <c r="TLH1" s="58"/>
      <c r="TLI1" s="58"/>
      <c r="TLJ1" s="58"/>
      <c r="TLK1" s="58"/>
      <c r="TLL1" s="58"/>
      <c r="TLM1" s="58"/>
      <c r="TLN1" s="58"/>
      <c r="TLO1" s="58"/>
      <c r="TLP1" s="58"/>
      <c r="TLQ1" s="58"/>
      <c r="TLR1" s="58"/>
      <c r="TLS1" s="58"/>
      <c r="TLT1" s="58"/>
      <c r="TLU1" s="58"/>
      <c r="TLV1" s="58"/>
      <c r="TLW1" s="58"/>
      <c r="TLX1" s="58"/>
      <c r="TLY1" s="58"/>
      <c r="TLZ1" s="58"/>
      <c r="TMA1" s="58"/>
      <c r="TMB1" s="58"/>
      <c r="TMC1" s="58"/>
      <c r="TMD1" s="58"/>
      <c r="TME1" s="58"/>
      <c r="TMF1" s="58"/>
      <c r="TMG1" s="58"/>
      <c r="TMH1" s="58"/>
      <c r="TMI1" s="58"/>
      <c r="TMJ1" s="58"/>
      <c r="TMK1" s="58"/>
      <c r="TML1" s="58"/>
      <c r="TMM1" s="58"/>
      <c r="TMN1" s="58"/>
      <c r="TMO1" s="58"/>
      <c r="TMP1" s="58"/>
      <c r="TMQ1" s="58"/>
      <c r="TMR1" s="58"/>
      <c r="TMS1" s="58"/>
      <c r="TMT1" s="58"/>
      <c r="TMU1" s="58"/>
      <c r="TMV1" s="58"/>
      <c r="TMW1" s="58"/>
      <c r="TMX1" s="58"/>
      <c r="TMY1" s="58"/>
      <c r="TMZ1" s="58"/>
      <c r="TNA1" s="58"/>
      <c r="TNB1" s="58"/>
      <c r="TNC1" s="58"/>
      <c r="TND1" s="58"/>
      <c r="TNE1" s="58"/>
      <c r="TNF1" s="58"/>
      <c r="TNG1" s="58"/>
      <c r="TNH1" s="58"/>
      <c r="TNI1" s="58"/>
      <c r="TNJ1" s="58"/>
      <c r="TNK1" s="58"/>
      <c r="TNL1" s="58"/>
      <c r="TNM1" s="58"/>
      <c r="TNN1" s="58"/>
      <c r="TNO1" s="58"/>
      <c r="TNP1" s="58"/>
      <c r="TNQ1" s="58"/>
      <c r="TNR1" s="58"/>
      <c r="TNS1" s="58"/>
      <c r="TNT1" s="58"/>
      <c r="TNU1" s="58"/>
      <c r="TNV1" s="58"/>
      <c r="TNW1" s="58"/>
      <c r="TNX1" s="58"/>
      <c r="TNY1" s="58"/>
      <c r="TNZ1" s="58"/>
      <c r="TOA1" s="58"/>
      <c r="TOB1" s="58"/>
      <c r="TOC1" s="58"/>
      <c r="TOD1" s="58"/>
      <c r="TOE1" s="58"/>
      <c r="TOF1" s="58"/>
      <c r="TOG1" s="58"/>
      <c r="TOH1" s="58"/>
      <c r="TOI1" s="58"/>
      <c r="TOJ1" s="58"/>
      <c r="TOK1" s="58"/>
      <c r="TOL1" s="58"/>
      <c r="TOM1" s="58"/>
      <c r="TON1" s="58"/>
      <c r="TOO1" s="58"/>
      <c r="TOP1" s="58"/>
      <c r="TOQ1" s="58"/>
      <c r="TOR1" s="58"/>
      <c r="TOS1" s="58"/>
      <c r="TOT1" s="58"/>
      <c r="TOU1" s="58"/>
      <c r="TOV1" s="58"/>
      <c r="TOW1" s="58"/>
      <c r="TOX1" s="58"/>
      <c r="TOY1" s="58"/>
      <c r="TOZ1" s="58"/>
      <c r="TPA1" s="58"/>
      <c r="TPB1" s="58"/>
      <c r="TPC1" s="58"/>
      <c r="TPD1" s="58"/>
      <c r="TPE1" s="58"/>
      <c r="TPF1" s="58"/>
      <c r="TPG1" s="58"/>
      <c r="TPH1" s="58"/>
      <c r="TPI1" s="58"/>
      <c r="TPJ1" s="58"/>
      <c r="TPK1" s="58"/>
      <c r="TPL1" s="58"/>
      <c r="TPM1" s="58"/>
      <c r="TPN1" s="58"/>
      <c r="TPO1" s="58"/>
      <c r="TPP1" s="58"/>
      <c r="TPQ1" s="58"/>
      <c r="TPR1" s="58"/>
      <c r="TPS1" s="58"/>
      <c r="TPT1" s="58"/>
      <c r="TPU1" s="58"/>
      <c r="TPV1" s="58"/>
      <c r="TPW1" s="58"/>
      <c r="TPX1" s="58"/>
      <c r="TPY1" s="58"/>
      <c r="TPZ1" s="58"/>
      <c r="TQA1" s="58"/>
      <c r="TQB1" s="58"/>
      <c r="TQC1" s="58"/>
      <c r="TQD1" s="58"/>
      <c r="TQE1" s="58"/>
      <c r="TQF1" s="58"/>
      <c r="TQG1" s="58"/>
      <c r="TQH1" s="58"/>
      <c r="TQI1" s="58"/>
      <c r="TQJ1" s="58"/>
      <c r="TQK1" s="58"/>
      <c r="TQL1" s="58"/>
      <c r="TQM1" s="58"/>
      <c r="TQN1" s="58"/>
      <c r="TQO1" s="58"/>
      <c r="TQP1" s="58"/>
      <c r="TQQ1" s="58"/>
      <c r="TQR1" s="58"/>
      <c r="TQS1" s="58"/>
      <c r="TQT1" s="58"/>
      <c r="TQU1" s="58"/>
      <c r="TQV1" s="58"/>
      <c r="TQW1" s="58"/>
      <c r="TQX1" s="58"/>
      <c r="TQY1" s="58"/>
      <c r="TQZ1" s="58"/>
      <c r="TRA1" s="58"/>
      <c r="TRB1" s="58"/>
      <c r="TRC1" s="58"/>
      <c r="TRD1" s="58"/>
      <c r="TRE1" s="58"/>
      <c r="TRF1" s="58"/>
      <c r="TRG1" s="58"/>
      <c r="TRH1" s="58"/>
      <c r="TRI1" s="58"/>
      <c r="TRJ1" s="58"/>
      <c r="TRK1" s="58"/>
      <c r="TRL1" s="58"/>
      <c r="TRM1" s="58"/>
      <c r="TRN1" s="58"/>
      <c r="TRO1" s="58"/>
      <c r="TRP1" s="58"/>
      <c r="TRQ1" s="58"/>
      <c r="TRR1" s="58"/>
      <c r="TRS1" s="58"/>
      <c r="TRT1" s="58"/>
      <c r="TRU1" s="58"/>
      <c r="TRV1" s="58"/>
      <c r="TRW1" s="58"/>
      <c r="TRX1" s="58"/>
      <c r="TRY1" s="58"/>
      <c r="TRZ1" s="58"/>
      <c r="TSA1" s="58"/>
      <c r="TSB1" s="58"/>
      <c r="TSC1" s="58"/>
      <c r="TSD1" s="58"/>
      <c r="TSE1" s="58"/>
      <c r="TSF1" s="58"/>
      <c r="TSG1" s="58"/>
      <c r="TSH1" s="58"/>
      <c r="TSI1" s="58"/>
      <c r="TSJ1" s="58"/>
      <c r="TSK1" s="58"/>
      <c r="TSL1" s="58"/>
      <c r="TSM1" s="58"/>
      <c r="TSN1" s="58"/>
      <c r="TSO1" s="58"/>
      <c r="TSP1" s="58"/>
      <c r="TSQ1" s="58"/>
      <c r="TSR1" s="58"/>
      <c r="TSS1" s="58"/>
      <c r="TST1" s="58"/>
      <c r="TSU1" s="58"/>
      <c r="TSV1" s="58"/>
      <c r="TSW1" s="58"/>
      <c r="TSX1" s="58"/>
      <c r="TSY1" s="58"/>
      <c r="TSZ1" s="58"/>
      <c r="TTA1" s="58"/>
      <c r="TTB1" s="58"/>
      <c r="TTC1" s="58"/>
      <c r="TTD1" s="58"/>
      <c r="TTE1" s="58"/>
      <c r="TTF1" s="58"/>
      <c r="TTG1" s="58"/>
      <c r="TTH1" s="58"/>
      <c r="TTI1" s="58"/>
      <c r="TTJ1" s="58"/>
      <c r="TTK1" s="58"/>
      <c r="TTL1" s="58"/>
      <c r="TTM1" s="58"/>
      <c r="TTN1" s="58"/>
      <c r="TTO1" s="58"/>
      <c r="TTP1" s="58"/>
      <c r="TTQ1" s="58"/>
      <c r="TTR1" s="58"/>
      <c r="TTS1" s="58"/>
      <c r="TTT1" s="58"/>
      <c r="TTU1" s="58"/>
      <c r="TTV1" s="58"/>
      <c r="TTW1" s="58"/>
      <c r="TTX1" s="58"/>
      <c r="TTY1" s="58"/>
      <c r="TTZ1" s="58"/>
      <c r="TUA1" s="58"/>
      <c r="TUB1" s="58"/>
      <c r="TUC1" s="58"/>
      <c r="TUD1" s="58"/>
      <c r="TUE1" s="58"/>
      <c r="TUF1" s="58"/>
      <c r="TUG1" s="58"/>
      <c r="TUH1" s="58"/>
      <c r="TUI1" s="58"/>
      <c r="TUJ1" s="58"/>
      <c r="TUK1" s="58"/>
      <c r="TUL1" s="58"/>
      <c r="TUM1" s="58"/>
      <c r="TUN1" s="58"/>
      <c r="TUO1" s="58"/>
      <c r="TUP1" s="58"/>
      <c r="TUQ1" s="58"/>
      <c r="TUR1" s="58"/>
      <c r="TUS1" s="58"/>
      <c r="TUT1" s="58"/>
      <c r="TUU1" s="58"/>
      <c r="TUV1" s="58"/>
      <c r="TUW1" s="58"/>
      <c r="TUX1" s="58"/>
      <c r="TUY1" s="58"/>
      <c r="TUZ1" s="58"/>
      <c r="TVA1" s="58"/>
      <c r="TVB1" s="58"/>
      <c r="TVC1" s="58"/>
      <c r="TVD1" s="58"/>
      <c r="TVE1" s="58"/>
      <c r="TVF1" s="58"/>
      <c r="TVG1" s="58"/>
      <c r="TVH1" s="58"/>
      <c r="TVI1" s="58"/>
      <c r="TVJ1" s="58"/>
      <c r="TVK1" s="58"/>
      <c r="TVL1" s="58"/>
      <c r="TVM1" s="58"/>
      <c r="TVN1" s="58"/>
      <c r="TVO1" s="58"/>
      <c r="TVP1" s="58"/>
      <c r="TVQ1" s="58"/>
      <c r="TVR1" s="58"/>
      <c r="TVS1" s="58"/>
      <c r="TVT1" s="58"/>
      <c r="TVU1" s="58"/>
      <c r="TVV1" s="58"/>
      <c r="TVW1" s="58"/>
      <c r="TVX1" s="58"/>
      <c r="TVY1" s="58"/>
      <c r="TVZ1" s="58"/>
      <c r="TWA1" s="58"/>
      <c r="TWB1" s="58"/>
      <c r="TWC1" s="58"/>
      <c r="TWD1" s="58"/>
      <c r="TWE1" s="58"/>
      <c r="TWF1" s="58"/>
      <c r="TWG1" s="58"/>
      <c r="TWH1" s="58"/>
      <c r="TWI1" s="58"/>
      <c r="TWJ1" s="58"/>
      <c r="TWK1" s="58"/>
      <c r="TWL1" s="58"/>
      <c r="TWM1" s="58"/>
      <c r="TWN1" s="58"/>
      <c r="TWO1" s="58"/>
      <c r="TWP1" s="58"/>
      <c r="TWQ1" s="58"/>
      <c r="TWR1" s="58"/>
      <c r="TWS1" s="58"/>
      <c r="TWT1" s="58"/>
      <c r="TWU1" s="58"/>
      <c r="TWV1" s="58"/>
      <c r="TWW1" s="58"/>
      <c r="TWX1" s="58"/>
      <c r="TWY1" s="58"/>
      <c r="TWZ1" s="58"/>
      <c r="TXA1" s="58"/>
      <c r="TXB1" s="58"/>
      <c r="TXC1" s="58"/>
      <c r="TXD1" s="58"/>
      <c r="TXE1" s="58"/>
      <c r="TXF1" s="58"/>
      <c r="TXG1" s="58"/>
      <c r="TXH1" s="58"/>
      <c r="TXI1" s="58"/>
      <c r="TXJ1" s="58"/>
      <c r="TXK1" s="58"/>
      <c r="TXL1" s="58"/>
      <c r="TXM1" s="58"/>
      <c r="TXN1" s="58"/>
      <c r="TXO1" s="58"/>
      <c r="TXP1" s="58"/>
      <c r="TXQ1" s="58"/>
      <c r="TXR1" s="58"/>
      <c r="TXS1" s="58"/>
      <c r="TXT1" s="58"/>
      <c r="TXU1" s="58"/>
      <c r="TXV1" s="58"/>
      <c r="TXW1" s="58"/>
      <c r="TXX1" s="58"/>
      <c r="TXY1" s="58"/>
      <c r="TXZ1" s="58"/>
      <c r="TYA1" s="58"/>
      <c r="TYB1" s="58"/>
      <c r="TYC1" s="58"/>
      <c r="TYD1" s="58"/>
      <c r="TYE1" s="58"/>
      <c r="TYF1" s="58"/>
      <c r="TYG1" s="58"/>
      <c r="TYH1" s="58"/>
      <c r="TYI1" s="58"/>
      <c r="TYJ1" s="58"/>
      <c r="TYK1" s="58"/>
      <c r="TYL1" s="58"/>
      <c r="TYM1" s="58"/>
      <c r="TYN1" s="58"/>
      <c r="TYO1" s="58"/>
      <c r="TYP1" s="58"/>
      <c r="TYQ1" s="58"/>
      <c r="TYR1" s="58"/>
      <c r="TYS1" s="58"/>
      <c r="TYT1" s="58"/>
      <c r="TYU1" s="58"/>
      <c r="TYV1" s="58"/>
      <c r="TYW1" s="58"/>
      <c r="TYX1" s="58"/>
      <c r="TYY1" s="58"/>
      <c r="TYZ1" s="58"/>
      <c r="TZA1" s="58"/>
      <c r="TZB1" s="58"/>
      <c r="TZC1" s="58"/>
      <c r="TZD1" s="58"/>
      <c r="TZE1" s="58"/>
      <c r="TZF1" s="58"/>
      <c r="TZG1" s="58"/>
      <c r="TZH1" s="58"/>
      <c r="TZI1" s="58"/>
      <c r="TZJ1" s="58"/>
      <c r="TZK1" s="58"/>
      <c r="TZL1" s="58"/>
      <c r="TZM1" s="58"/>
      <c r="TZN1" s="58"/>
      <c r="TZO1" s="58"/>
      <c r="TZP1" s="58"/>
      <c r="TZQ1" s="58"/>
      <c r="TZR1" s="58"/>
      <c r="TZS1" s="58"/>
      <c r="TZT1" s="58"/>
      <c r="TZU1" s="58"/>
      <c r="TZV1" s="58"/>
      <c r="TZW1" s="58"/>
      <c r="TZX1" s="58"/>
      <c r="TZY1" s="58"/>
      <c r="TZZ1" s="58"/>
      <c r="UAA1" s="58"/>
      <c r="UAB1" s="58"/>
      <c r="UAC1" s="58"/>
      <c r="UAD1" s="58"/>
      <c r="UAE1" s="58"/>
      <c r="UAF1" s="58"/>
      <c r="UAG1" s="58"/>
      <c r="UAH1" s="58"/>
      <c r="UAI1" s="58"/>
      <c r="UAJ1" s="58"/>
      <c r="UAK1" s="58"/>
      <c r="UAL1" s="58"/>
      <c r="UAM1" s="58"/>
      <c r="UAN1" s="58"/>
      <c r="UAO1" s="58"/>
      <c r="UAP1" s="58"/>
      <c r="UAQ1" s="58"/>
      <c r="UAR1" s="58"/>
      <c r="UAS1" s="58"/>
      <c r="UAT1" s="58"/>
      <c r="UAU1" s="58"/>
      <c r="UAV1" s="58"/>
      <c r="UAW1" s="58"/>
      <c r="UAX1" s="58"/>
      <c r="UAY1" s="58"/>
      <c r="UAZ1" s="58"/>
      <c r="UBA1" s="58"/>
      <c r="UBB1" s="58"/>
      <c r="UBC1" s="58"/>
      <c r="UBD1" s="58"/>
      <c r="UBE1" s="58"/>
      <c r="UBF1" s="58"/>
      <c r="UBG1" s="58"/>
      <c r="UBH1" s="58"/>
      <c r="UBI1" s="58"/>
      <c r="UBJ1" s="58"/>
      <c r="UBK1" s="58"/>
      <c r="UBL1" s="58"/>
      <c r="UBM1" s="58"/>
      <c r="UBN1" s="58"/>
      <c r="UBO1" s="58"/>
      <c r="UBP1" s="58"/>
      <c r="UBQ1" s="58"/>
      <c r="UBR1" s="58"/>
      <c r="UBS1" s="58"/>
      <c r="UBT1" s="58"/>
      <c r="UBU1" s="58"/>
      <c r="UBV1" s="58"/>
      <c r="UBW1" s="58"/>
      <c r="UBX1" s="58"/>
      <c r="UBY1" s="58"/>
      <c r="UBZ1" s="58"/>
      <c r="UCA1" s="58"/>
      <c r="UCB1" s="58"/>
      <c r="UCC1" s="58"/>
      <c r="UCD1" s="58"/>
      <c r="UCE1" s="58"/>
      <c r="UCF1" s="58"/>
      <c r="UCG1" s="58"/>
      <c r="UCH1" s="58"/>
      <c r="UCI1" s="58"/>
      <c r="UCJ1" s="58"/>
      <c r="UCK1" s="58"/>
      <c r="UCL1" s="58"/>
      <c r="UCM1" s="58"/>
      <c r="UCN1" s="58"/>
      <c r="UCO1" s="58"/>
      <c r="UCP1" s="58"/>
      <c r="UCQ1" s="58"/>
      <c r="UCR1" s="58"/>
      <c r="UCS1" s="58"/>
      <c r="UCT1" s="58"/>
      <c r="UCU1" s="58"/>
      <c r="UCV1" s="58"/>
      <c r="UCW1" s="58"/>
      <c r="UCX1" s="58"/>
      <c r="UCY1" s="58"/>
      <c r="UCZ1" s="58"/>
      <c r="UDA1" s="58"/>
      <c r="UDB1" s="58"/>
      <c r="UDC1" s="58"/>
      <c r="UDD1" s="58"/>
      <c r="UDE1" s="58"/>
      <c r="UDF1" s="58"/>
      <c r="UDG1" s="58"/>
      <c r="UDH1" s="58"/>
      <c r="UDI1" s="58"/>
      <c r="UDJ1" s="58"/>
      <c r="UDK1" s="58"/>
      <c r="UDL1" s="58"/>
      <c r="UDM1" s="58"/>
      <c r="UDN1" s="58"/>
      <c r="UDO1" s="58"/>
      <c r="UDP1" s="58"/>
      <c r="UDQ1" s="58"/>
      <c r="UDR1" s="58"/>
      <c r="UDS1" s="58"/>
      <c r="UDT1" s="58"/>
      <c r="UDU1" s="58"/>
      <c r="UDV1" s="58"/>
      <c r="UDW1" s="58"/>
      <c r="UDX1" s="58"/>
      <c r="UDY1" s="58"/>
      <c r="UDZ1" s="58"/>
      <c r="UEA1" s="58"/>
      <c r="UEB1" s="58"/>
      <c r="UEC1" s="58"/>
      <c r="UED1" s="58"/>
      <c r="UEE1" s="58"/>
      <c r="UEF1" s="58"/>
      <c r="UEG1" s="58"/>
      <c r="UEH1" s="58"/>
      <c r="UEI1" s="58"/>
      <c r="UEJ1" s="58"/>
      <c r="UEK1" s="58"/>
      <c r="UEL1" s="58"/>
      <c r="UEM1" s="58"/>
      <c r="UEN1" s="58"/>
      <c r="UEO1" s="58"/>
      <c r="UEP1" s="58"/>
      <c r="UEQ1" s="58"/>
      <c r="UER1" s="58"/>
      <c r="UES1" s="58"/>
      <c r="UET1" s="58"/>
      <c r="UEU1" s="58"/>
      <c r="UEV1" s="58"/>
      <c r="UEW1" s="58"/>
      <c r="UEX1" s="58"/>
      <c r="UEY1" s="58"/>
      <c r="UEZ1" s="58"/>
      <c r="UFA1" s="58"/>
      <c r="UFB1" s="58"/>
      <c r="UFC1" s="58"/>
      <c r="UFD1" s="58"/>
      <c r="UFE1" s="58"/>
      <c r="UFF1" s="58"/>
      <c r="UFG1" s="58"/>
      <c r="UFH1" s="58"/>
      <c r="UFI1" s="58"/>
      <c r="UFJ1" s="58"/>
      <c r="UFK1" s="58"/>
      <c r="UFL1" s="58"/>
      <c r="UFM1" s="58"/>
      <c r="UFN1" s="58"/>
      <c r="UFO1" s="58"/>
      <c r="UFP1" s="58"/>
      <c r="UFQ1" s="58"/>
      <c r="UFR1" s="58"/>
      <c r="UFS1" s="58"/>
      <c r="UFT1" s="58"/>
      <c r="UFU1" s="58"/>
      <c r="UFV1" s="58"/>
      <c r="UFW1" s="58"/>
      <c r="UFX1" s="58"/>
      <c r="UFY1" s="58"/>
      <c r="UFZ1" s="58"/>
      <c r="UGA1" s="58"/>
      <c r="UGB1" s="58"/>
      <c r="UGC1" s="58"/>
      <c r="UGD1" s="58"/>
      <c r="UGE1" s="58"/>
      <c r="UGF1" s="58"/>
      <c r="UGG1" s="58"/>
      <c r="UGH1" s="58"/>
      <c r="UGI1" s="58"/>
      <c r="UGJ1" s="58"/>
      <c r="UGK1" s="58"/>
      <c r="UGL1" s="58"/>
      <c r="UGM1" s="58"/>
      <c r="UGN1" s="58"/>
      <c r="UGO1" s="58"/>
      <c r="UGP1" s="58"/>
      <c r="UGQ1" s="58"/>
      <c r="UGR1" s="58"/>
      <c r="UGS1" s="58"/>
      <c r="UGT1" s="58"/>
      <c r="UGU1" s="58"/>
      <c r="UGV1" s="58"/>
      <c r="UGW1" s="58"/>
      <c r="UGX1" s="58"/>
      <c r="UGY1" s="58"/>
      <c r="UGZ1" s="58"/>
      <c r="UHA1" s="58"/>
      <c r="UHB1" s="58"/>
      <c r="UHC1" s="58"/>
      <c r="UHD1" s="58"/>
      <c r="UHE1" s="58"/>
      <c r="UHF1" s="58"/>
      <c r="UHG1" s="58"/>
      <c r="UHH1" s="58"/>
      <c r="UHI1" s="58"/>
      <c r="UHJ1" s="58"/>
      <c r="UHK1" s="58"/>
      <c r="UHL1" s="58"/>
      <c r="UHM1" s="58"/>
      <c r="UHN1" s="58"/>
      <c r="UHO1" s="58"/>
      <c r="UHP1" s="58"/>
      <c r="UHQ1" s="58"/>
      <c r="UHR1" s="58"/>
      <c r="UHS1" s="58"/>
      <c r="UHT1" s="58"/>
      <c r="UHU1" s="58"/>
      <c r="UHV1" s="58"/>
      <c r="UHW1" s="58"/>
      <c r="UHX1" s="58"/>
      <c r="UHY1" s="58"/>
      <c r="UHZ1" s="58"/>
      <c r="UIA1" s="58"/>
      <c r="UIB1" s="58"/>
      <c r="UIC1" s="58"/>
      <c r="UID1" s="58"/>
      <c r="UIE1" s="58"/>
      <c r="UIF1" s="58"/>
      <c r="UIG1" s="58"/>
      <c r="UIH1" s="58"/>
      <c r="UII1" s="58"/>
      <c r="UIJ1" s="58"/>
      <c r="UIK1" s="58"/>
      <c r="UIL1" s="58"/>
      <c r="UIM1" s="58"/>
      <c r="UIN1" s="58"/>
      <c r="UIO1" s="58"/>
      <c r="UIP1" s="58"/>
      <c r="UIQ1" s="58"/>
      <c r="UIR1" s="58"/>
      <c r="UIS1" s="58"/>
      <c r="UIT1" s="58"/>
      <c r="UIU1" s="58"/>
      <c r="UIV1" s="58"/>
      <c r="UIW1" s="58"/>
      <c r="UIX1" s="58"/>
      <c r="UIY1" s="58"/>
      <c r="UIZ1" s="58"/>
      <c r="UJA1" s="58"/>
      <c r="UJB1" s="58"/>
      <c r="UJC1" s="58"/>
      <c r="UJD1" s="58"/>
      <c r="UJE1" s="58"/>
      <c r="UJF1" s="58"/>
      <c r="UJG1" s="58"/>
      <c r="UJH1" s="58"/>
      <c r="UJI1" s="58"/>
      <c r="UJJ1" s="58"/>
      <c r="UJK1" s="58"/>
      <c r="UJL1" s="58"/>
      <c r="UJM1" s="58"/>
      <c r="UJN1" s="58"/>
      <c r="UJO1" s="58"/>
      <c r="UJP1" s="58"/>
      <c r="UJQ1" s="58"/>
      <c r="UJR1" s="58"/>
      <c r="UJS1" s="58"/>
      <c r="UJT1" s="58"/>
      <c r="UJU1" s="58"/>
      <c r="UJV1" s="58"/>
      <c r="UJW1" s="58"/>
      <c r="UJX1" s="58"/>
      <c r="UJY1" s="58"/>
      <c r="UJZ1" s="58"/>
      <c r="UKA1" s="58"/>
      <c r="UKB1" s="58"/>
      <c r="UKC1" s="58"/>
      <c r="UKD1" s="58"/>
      <c r="UKE1" s="58"/>
      <c r="UKF1" s="58"/>
      <c r="UKG1" s="58"/>
      <c r="UKH1" s="58"/>
      <c r="UKI1" s="58"/>
      <c r="UKJ1" s="58"/>
      <c r="UKK1" s="58"/>
      <c r="UKL1" s="58"/>
      <c r="UKM1" s="58"/>
      <c r="UKN1" s="58"/>
      <c r="UKO1" s="58"/>
      <c r="UKP1" s="58"/>
      <c r="UKQ1" s="58"/>
      <c r="UKR1" s="58"/>
      <c r="UKS1" s="58"/>
      <c r="UKT1" s="58"/>
      <c r="UKU1" s="58"/>
      <c r="UKV1" s="58"/>
      <c r="UKW1" s="58"/>
      <c r="UKX1" s="58"/>
      <c r="UKY1" s="58"/>
      <c r="UKZ1" s="58"/>
      <c r="ULA1" s="58"/>
      <c r="ULB1" s="58"/>
      <c r="ULC1" s="58"/>
      <c r="ULD1" s="58"/>
      <c r="ULE1" s="58"/>
      <c r="ULF1" s="58"/>
      <c r="ULG1" s="58"/>
      <c r="ULH1" s="58"/>
      <c r="ULI1" s="58"/>
      <c r="ULJ1" s="58"/>
      <c r="ULK1" s="58"/>
      <c r="ULL1" s="58"/>
      <c r="ULM1" s="58"/>
      <c r="ULN1" s="58"/>
      <c r="ULO1" s="58"/>
      <c r="ULP1" s="58"/>
      <c r="ULQ1" s="58"/>
      <c r="ULR1" s="58"/>
      <c r="ULS1" s="58"/>
      <c r="ULT1" s="58"/>
      <c r="ULU1" s="58"/>
      <c r="ULV1" s="58"/>
      <c r="ULW1" s="58"/>
      <c r="ULX1" s="58"/>
      <c r="ULY1" s="58"/>
      <c r="ULZ1" s="58"/>
      <c r="UMA1" s="58"/>
      <c r="UMB1" s="58"/>
      <c r="UMC1" s="58"/>
      <c r="UMD1" s="58"/>
      <c r="UME1" s="58"/>
      <c r="UMF1" s="58"/>
      <c r="UMG1" s="58"/>
      <c r="UMH1" s="58"/>
      <c r="UMI1" s="58"/>
      <c r="UMJ1" s="58"/>
      <c r="UMK1" s="58"/>
      <c r="UML1" s="58"/>
      <c r="UMM1" s="58"/>
      <c r="UMN1" s="58"/>
      <c r="UMO1" s="58"/>
      <c r="UMP1" s="58"/>
      <c r="UMQ1" s="58"/>
      <c r="UMR1" s="58"/>
      <c r="UMS1" s="58"/>
      <c r="UMT1" s="58"/>
      <c r="UMU1" s="58"/>
      <c r="UMV1" s="58"/>
      <c r="UMW1" s="58"/>
      <c r="UMX1" s="58"/>
      <c r="UMY1" s="58"/>
      <c r="UMZ1" s="58"/>
      <c r="UNA1" s="58"/>
      <c r="UNB1" s="58"/>
      <c r="UNC1" s="58"/>
      <c r="UND1" s="58"/>
      <c r="UNE1" s="58"/>
      <c r="UNF1" s="58"/>
      <c r="UNG1" s="58"/>
      <c r="UNH1" s="58"/>
      <c r="UNI1" s="58"/>
      <c r="UNJ1" s="58"/>
      <c r="UNK1" s="58"/>
      <c r="UNL1" s="58"/>
      <c r="UNM1" s="58"/>
      <c r="UNN1" s="58"/>
      <c r="UNO1" s="58"/>
      <c r="UNP1" s="58"/>
      <c r="UNQ1" s="58"/>
      <c r="UNR1" s="58"/>
      <c r="UNS1" s="58"/>
      <c r="UNT1" s="58"/>
      <c r="UNU1" s="58"/>
      <c r="UNV1" s="58"/>
      <c r="UNW1" s="58"/>
      <c r="UNX1" s="58"/>
      <c r="UNY1" s="58"/>
      <c r="UNZ1" s="58"/>
      <c r="UOA1" s="58"/>
      <c r="UOB1" s="58"/>
      <c r="UOC1" s="58"/>
      <c r="UOD1" s="58"/>
      <c r="UOE1" s="58"/>
      <c r="UOF1" s="58"/>
      <c r="UOG1" s="58"/>
      <c r="UOH1" s="58"/>
      <c r="UOI1" s="58"/>
      <c r="UOJ1" s="58"/>
      <c r="UOK1" s="58"/>
      <c r="UOL1" s="58"/>
      <c r="UOM1" s="58"/>
      <c r="UON1" s="58"/>
      <c r="UOO1" s="58"/>
      <c r="UOP1" s="58"/>
      <c r="UOQ1" s="58"/>
      <c r="UOR1" s="58"/>
      <c r="UOS1" s="58"/>
      <c r="UOT1" s="58"/>
      <c r="UOU1" s="58"/>
      <c r="UOV1" s="58"/>
      <c r="UOW1" s="58"/>
      <c r="UOX1" s="58"/>
      <c r="UOY1" s="58"/>
      <c r="UOZ1" s="58"/>
      <c r="UPA1" s="58"/>
      <c r="UPB1" s="58"/>
      <c r="UPC1" s="58"/>
      <c r="UPD1" s="58"/>
      <c r="UPE1" s="58"/>
      <c r="UPF1" s="58"/>
      <c r="UPG1" s="58"/>
      <c r="UPH1" s="58"/>
      <c r="UPI1" s="58"/>
      <c r="UPJ1" s="58"/>
      <c r="UPK1" s="58"/>
      <c r="UPL1" s="58"/>
      <c r="UPM1" s="58"/>
      <c r="UPN1" s="58"/>
      <c r="UPO1" s="58"/>
      <c r="UPP1" s="58"/>
      <c r="UPQ1" s="58"/>
      <c r="UPR1" s="58"/>
      <c r="UPS1" s="58"/>
      <c r="UPT1" s="58"/>
      <c r="UPU1" s="58"/>
      <c r="UPV1" s="58"/>
      <c r="UPW1" s="58"/>
      <c r="UPX1" s="58"/>
      <c r="UPY1" s="58"/>
      <c r="UPZ1" s="58"/>
      <c r="UQA1" s="58"/>
      <c r="UQB1" s="58"/>
      <c r="UQC1" s="58"/>
      <c r="UQD1" s="58"/>
      <c r="UQE1" s="58"/>
      <c r="UQF1" s="58"/>
      <c r="UQG1" s="58"/>
      <c r="UQH1" s="58"/>
      <c r="UQI1" s="58"/>
      <c r="UQJ1" s="58"/>
      <c r="UQK1" s="58"/>
      <c r="UQL1" s="58"/>
      <c r="UQM1" s="58"/>
      <c r="UQN1" s="58"/>
      <c r="UQO1" s="58"/>
      <c r="UQP1" s="58"/>
      <c r="UQQ1" s="58"/>
      <c r="UQR1" s="58"/>
      <c r="UQS1" s="58"/>
      <c r="UQT1" s="58"/>
      <c r="UQU1" s="58"/>
      <c r="UQV1" s="58"/>
      <c r="UQW1" s="58"/>
      <c r="UQX1" s="58"/>
      <c r="UQY1" s="58"/>
      <c r="UQZ1" s="58"/>
      <c r="URA1" s="58"/>
      <c r="URB1" s="58"/>
      <c r="URC1" s="58"/>
      <c r="URD1" s="58"/>
      <c r="URE1" s="58"/>
      <c r="URF1" s="58"/>
      <c r="URG1" s="58"/>
      <c r="URH1" s="58"/>
      <c r="URI1" s="58"/>
      <c r="URJ1" s="58"/>
      <c r="URK1" s="58"/>
      <c r="URL1" s="58"/>
      <c r="URM1" s="58"/>
      <c r="URN1" s="58"/>
      <c r="URO1" s="58"/>
      <c r="URP1" s="58"/>
      <c r="URQ1" s="58"/>
      <c r="URR1" s="58"/>
      <c r="URS1" s="58"/>
      <c r="URT1" s="58"/>
      <c r="URU1" s="58"/>
      <c r="URV1" s="58"/>
      <c r="URW1" s="58"/>
      <c r="URX1" s="58"/>
      <c r="URY1" s="58"/>
      <c r="URZ1" s="58"/>
      <c r="USA1" s="58"/>
      <c r="USB1" s="58"/>
      <c r="USC1" s="58"/>
      <c r="USD1" s="58"/>
      <c r="USE1" s="58"/>
      <c r="USF1" s="58"/>
      <c r="USG1" s="58"/>
      <c r="USH1" s="58"/>
      <c r="USI1" s="58"/>
      <c r="USJ1" s="58"/>
      <c r="USK1" s="58"/>
      <c r="USL1" s="58"/>
      <c r="USM1" s="58"/>
      <c r="USN1" s="58"/>
      <c r="USO1" s="58"/>
      <c r="USP1" s="58"/>
      <c r="USQ1" s="58"/>
      <c r="USR1" s="58"/>
      <c r="USS1" s="58"/>
      <c r="UST1" s="58"/>
      <c r="USU1" s="58"/>
      <c r="USV1" s="58"/>
      <c r="USW1" s="58"/>
      <c r="USX1" s="58"/>
      <c r="USY1" s="58"/>
      <c r="USZ1" s="58"/>
      <c r="UTA1" s="58"/>
      <c r="UTB1" s="58"/>
      <c r="UTC1" s="58"/>
      <c r="UTD1" s="58"/>
      <c r="UTE1" s="58"/>
      <c r="UTF1" s="58"/>
      <c r="UTG1" s="58"/>
      <c r="UTH1" s="58"/>
      <c r="UTI1" s="58"/>
      <c r="UTJ1" s="58"/>
      <c r="UTK1" s="58"/>
      <c r="UTL1" s="58"/>
      <c r="UTM1" s="58"/>
      <c r="UTN1" s="58"/>
      <c r="UTO1" s="58"/>
      <c r="UTP1" s="58"/>
      <c r="UTQ1" s="58"/>
      <c r="UTR1" s="58"/>
      <c r="UTS1" s="58"/>
      <c r="UTT1" s="58"/>
      <c r="UTU1" s="58"/>
      <c r="UTV1" s="58"/>
      <c r="UTW1" s="58"/>
      <c r="UTX1" s="58"/>
      <c r="UTY1" s="58"/>
      <c r="UTZ1" s="58"/>
      <c r="UUA1" s="58"/>
      <c r="UUB1" s="58"/>
      <c r="UUC1" s="58"/>
      <c r="UUD1" s="58"/>
      <c r="UUE1" s="58"/>
      <c r="UUF1" s="58"/>
      <c r="UUG1" s="58"/>
      <c r="UUH1" s="58"/>
      <c r="UUI1" s="58"/>
      <c r="UUJ1" s="58"/>
      <c r="UUK1" s="58"/>
      <c r="UUL1" s="58"/>
      <c r="UUM1" s="58"/>
      <c r="UUN1" s="58"/>
      <c r="UUO1" s="58"/>
      <c r="UUP1" s="58"/>
      <c r="UUQ1" s="58"/>
      <c r="UUR1" s="58"/>
      <c r="UUS1" s="58"/>
      <c r="UUT1" s="58"/>
      <c r="UUU1" s="58"/>
      <c r="UUV1" s="58"/>
      <c r="UUW1" s="58"/>
      <c r="UUX1" s="58"/>
      <c r="UUY1" s="58"/>
      <c r="UUZ1" s="58"/>
      <c r="UVA1" s="58"/>
      <c r="UVB1" s="58"/>
      <c r="UVC1" s="58"/>
      <c r="UVD1" s="58"/>
      <c r="UVE1" s="58"/>
      <c r="UVF1" s="58"/>
      <c r="UVG1" s="58"/>
      <c r="UVH1" s="58"/>
      <c r="UVI1" s="58"/>
      <c r="UVJ1" s="58"/>
      <c r="UVK1" s="58"/>
      <c r="UVL1" s="58"/>
      <c r="UVM1" s="58"/>
      <c r="UVN1" s="58"/>
      <c r="UVO1" s="58"/>
      <c r="UVP1" s="58"/>
      <c r="UVQ1" s="58"/>
      <c r="UVR1" s="58"/>
      <c r="UVS1" s="58"/>
      <c r="UVT1" s="58"/>
      <c r="UVU1" s="58"/>
      <c r="UVV1" s="58"/>
      <c r="UVW1" s="58"/>
      <c r="UVX1" s="58"/>
      <c r="UVY1" s="58"/>
      <c r="UVZ1" s="58"/>
      <c r="UWA1" s="58"/>
      <c r="UWB1" s="58"/>
      <c r="UWC1" s="58"/>
      <c r="UWD1" s="58"/>
      <c r="UWE1" s="58"/>
      <c r="UWF1" s="58"/>
      <c r="UWG1" s="58"/>
      <c r="UWH1" s="58"/>
      <c r="UWI1" s="58"/>
      <c r="UWJ1" s="58"/>
      <c r="UWK1" s="58"/>
      <c r="UWL1" s="58"/>
      <c r="UWM1" s="58"/>
      <c r="UWN1" s="58"/>
      <c r="UWO1" s="58"/>
      <c r="UWP1" s="58"/>
      <c r="UWQ1" s="58"/>
      <c r="UWR1" s="58"/>
      <c r="UWS1" s="58"/>
      <c r="UWT1" s="58"/>
      <c r="UWU1" s="58"/>
      <c r="UWV1" s="58"/>
      <c r="UWW1" s="58"/>
      <c r="UWX1" s="58"/>
      <c r="UWY1" s="58"/>
      <c r="UWZ1" s="58"/>
      <c r="UXA1" s="58"/>
      <c r="UXB1" s="58"/>
      <c r="UXC1" s="58"/>
      <c r="UXD1" s="58"/>
      <c r="UXE1" s="58"/>
      <c r="UXF1" s="58"/>
      <c r="UXG1" s="58"/>
      <c r="UXH1" s="58"/>
      <c r="UXI1" s="58"/>
      <c r="UXJ1" s="58"/>
      <c r="UXK1" s="58"/>
      <c r="UXL1" s="58"/>
      <c r="UXM1" s="58"/>
      <c r="UXN1" s="58"/>
      <c r="UXO1" s="58"/>
      <c r="UXP1" s="58"/>
      <c r="UXQ1" s="58"/>
      <c r="UXR1" s="58"/>
      <c r="UXS1" s="58"/>
      <c r="UXT1" s="58"/>
      <c r="UXU1" s="58"/>
      <c r="UXV1" s="58"/>
      <c r="UXW1" s="58"/>
      <c r="UXX1" s="58"/>
      <c r="UXY1" s="58"/>
      <c r="UXZ1" s="58"/>
      <c r="UYA1" s="58"/>
      <c r="UYB1" s="58"/>
      <c r="UYC1" s="58"/>
      <c r="UYD1" s="58"/>
      <c r="UYE1" s="58"/>
      <c r="UYF1" s="58"/>
      <c r="UYG1" s="58"/>
      <c r="UYH1" s="58"/>
      <c r="UYI1" s="58"/>
      <c r="UYJ1" s="58"/>
      <c r="UYK1" s="58"/>
      <c r="UYL1" s="58"/>
      <c r="UYM1" s="58"/>
      <c r="UYN1" s="58"/>
      <c r="UYO1" s="58"/>
      <c r="UYP1" s="58"/>
      <c r="UYQ1" s="58"/>
      <c r="UYR1" s="58"/>
      <c r="UYS1" s="58"/>
      <c r="UYT1" s="58"/>
      <c r="UYU1" s="58"/>
      <c r="UYV1" s="58"/>
      <c r="UYW1" s="58"/>
      <c r="UYX1" s="58"/>
      <c r="UYY1" s="58"/>
      <c r="UYZ1" s="58"/>
      <c r="UZA1" s="58"/>
      <c r="UZB1" s="58"/>
      <c r="UZC1" s="58"/>
      <c r="UZD1" s="58"/>
      <c r="UZE1" s="58"/>
      <c r="UZF1" s="58"/>
      <c r="UZG1" s="58"/>
      <c r="UZH1" s="58"/>
      <c r="UZI1" s="58"/>
      <c r="UZJ1" s="58"/>
      <c r="UZK1" s="58"/>
      <c r="UZL1" s="58"/>
      <c r="UZM1" s="58"/>
      <c r="UZN1" s="58"/>
      <c r="UZO1" s="58"/>
      <c r="UZP1" s="58"/>
      <c r="UZQ1" s="58"/>
      <c r="UZR1" s="58"/>
      <c r="UZS1" s="58"/>
      <c r="UZT1" s="58"/>
      <c r="UZU1" s="58"/>
      <c r="UZV1" s="58"/>
      <c r="UZW1" s="58"/>
      <c r="UZX1" s="58"/>
      <c r="UZY1" s="58"/>
      <c r="UZZ1" s="58"/>
      <c r="VAA1" s="58"/>
      <c r="VAB1" s="58"/>
      <c r="VAC1" s="58"/>
      <c r="VAD1" s="58"/>
      <c r="VAE1" s="58"/>
      <c r="VAF1" s="58"/>
      <c r="VAG1" s="58"/>
      <c r="VAH1" s="58"/>
      <c r="VAI1" s="58"/>
      <c r="VAJ1" s="58"/>
      <c r="VAK1" s="58"/>
      <c r="VAL1" s="58"/>
      <c r="VAM1" s="58"/>
      <c r="VAN1" s="58"/>
      <c r="VAO1" s="58"/>
      <c r="VAP1" s="58"/>
      <c r="VAQ1" s="58"/>
      <c r="VAR1" s="58"/>
      <c r="VAS1" s="58"/>
      <c r="VAT1" s="58"/>
      <c r="VAU1" s="58"/>
      <c r="VAV1" s="58"/>
      <c r="VAW1" s="58"/>
      <c r="VAX1" s="58"/>
      <c r="VAY1" s="58"/>
      <c r="VAZ1" s="58"/>
      <c r="VBA1" s="58"/>
      <c r="VBB1" s="58"/>
      <c r="VBC1" s="58"/>
      <c r="VBD1" s="58"/>
      <c r="VBE1" s="58"/>
      <c r="VBF1" s="58"/>
      <c r="VBG1" s="58"/>
      <c r="VBH1" s="58"/>
      <c r="VBI1" s="58"/>
      <c r="VBJ1" s="58"/>
      <c r="VBK1" s="58"/>
      <c r="VBL1" s="58"/>
      <c r="VBM1" s="58"/>
      <c r="VBN1" s="58"/>
      <c r="VBO1" s="58"/>
      <c r="VBP1" s="58"/>
      <c r="VBQ1" s="58"/>
      <c r="VBR1" s="58"/>
      <c r="VBS1" s="58"/>
      <c r="VBT1" s="58"/>
      <c r="VBU1" s="58"/>
      <c r="VBV1" s="58"/>
      <c r="VBW1" s="58"/>
      <c r="VBX1" s="58"/>
      <c r="VBY1" s="58"/>
      <c r="VBZ1" s="58"/>
      <c r="VCA1" s="58"/>
      <c r="VCB1" s="58"/>
      <c r="VCC1" s="58"/>
      <c r="VCD1" s="58"/>
      <c r="VCE1" s="58"/>
      <c r="VCF1" s="58"/>
      <c r="VCG1" s="58"/>
      <c r="VCH1" s="58"/>
      <c r="VCI1" s="58"/>
      <c r="VCJ1" s="58"/>
      <c r="VCK1" s="58"/>
      <c r="VCL1" s="58"/>
      <c r="VCM1" s="58"/>
      <c r="VCN1" s="58"/>
      <c r="VCO1" s="58"/>
      <c r="VCP1" s="58"/>
      <c r="VCQ1" s="58"/>
      <c r="VCR1" s="58"/>
      <c r="VCS1" s="58"/>
      <c r="VCT1" s="58"/>
      <c r="VCU1" s="58"/>
      <c r="VCV1" s="58"/>
      <c r="VCW1" s="58"/>
      <c r="VCX1" s="58"/>
      <c r="VCY1" s="58"/>
      <c r="VCZ1" s="58"/>
      <c r="VDA1" s="58"/>
      <c r="VDB1" s="58"/>
      <c r="VDC1" s="58"/>
      <c r="VDD1" s="58"/>
      <c r="VDE1" s="58"/>
      <c r="VDF1" s="58"/>
      <c r="VDG1" s="58"/>
      <c r="VDH1" s="58"/>
      <c r="VDI1" s="58"/>
      <c r="VDJ1" s="58"/>
      <c r="VDK1" s="58"/>
      <c r="VDL1" s="58"/>
      <c r="VDM1" s="58"/>
      <c r="VDN1" s="58"/>
      <c r="VDO1" s="58"/>
      <c r="VDP1" s="58"/>
      <c r="VDQ1" s="58"/>
      <c r="VDR1" s="58"/>
      <c r="VDS1" s="58"/>
      <c r="VDT1" s="58"/>
      <c r="VDU1" s="58"/>
      <c r="VDV1" s="58"/>
      <c r="VDW1" s="58"/>
      <c r="VDX1" s="58"/>
      <c r="VDY1" s="58"/>
      <c r="VDZ1" s="58"/>
      <c r="VEA1" s="58"/>
      <c r="VEB1" s="58"/>
      <c r="VEC1" s="58"/>
      <c r="VED1" s="58"/>
      <c r="VEE1" s="58"/>
      <c r="VEF1" s="58"/>
      <c r="VEG1" s="58"/>
      <c r="VEH1" s="58"/>
      <c r="VEI1" s="58"/>
      <c r="VEJ1" s="58"/>
      <c r="VEK1" s="58"/>
      <c r="VEL1" s="58"/>
      <c r="VEM1" s="58"/>
      <c r="VEN1" s="58"/>
      <c r="VEO1" s="58"/>
      <c r="VEP1" s="58"/>
      <c r="VEQ1" s="58"/>
      <c r="VER1" s="58"/>
      <c r="VES1" s="58"/>
      <c r="VET1" s="58"/>
      <c r="VEU1" s="58"/>
      <c r="VEV1" s="58"/>
      <c r="VEW1" s="58"/>
      <c r="VEX1" s="58"/>
      <c r="VEY1" s="58"/>
      <c r="VEZ1" s="58"/>
      <c r="VFA1" s="58"/>
      <c r="VFB1" s="58"/>
      <c r="VFC1" s="58"/>
      <c r="VFD1" s="58"/>
      <c r="VFE1" s="58"/>
      <c r="VFF1" s="58"/>
      <c r="VFG1" s="58"/>
      <c r="VFH1" s="58"/>
      <c r="VFI1" s="58"/>
      <c r="VFJ1" s="58"/>
      <c r="VFK1" s="58"/>
      <c r="VFL1" s="58"/>
      <c r="VFM1" s="58"/>
      <c r="VFN1" s="58"/>
      <c r="VFO1" s="58"/>
      <c r="VFP1" s="58"/>
      <c r="VFQ1" s="58"/>
      <c r="VFR1" s="58"/>
      <c r="VFS1" s="58"/>
      <c r="VFT1" s="58"/>
      <c r="VFU1" s="58"/>
      <c r="VFV1" s="58"/>
      <c r="VFW1" s="58"/>
      <c r="VFX1" s="58"/>
      <c r="VFY1" s="58"/>
      <c r="VFZ1" s="58"/>
      <c r="VGA1" s="58"/>
      <c r="VGB1" s="58"/>
      <c r="VGC1" s="58"/>
      <c r="VGD1" s="58"/>
      <c r="VGE1" s="58"/>
      <c r="VGF1" s="58"/>
      <c r="VGG1" s="58"/>
      <c r="VGH1" s="58"/>
      <c r="VGI1" s="58"/>
      <c r="VGJ1" s="58"/>
      <c r="VGK1" s="58"/>
      <c r="VGL1" s="58"/>
      <c r="VGM1" s="58"/>
      <c r="VGN1" s="58"/>
      <c r="VGO1" s="58"/>
      <c r="VGP1" s="58"/>
      <c r="VGQ1" s="58"/>
      <c r="VGR1" s="58"/>
      <c r="VGS1" s="58"/>
      <c r="VGT1" s="58"/>
      <c r="VGU1" s="58"/>
      <c r="VGV1" s="58"/>
      <c r="VGW1" s="58"/>
      <c r="VGX1" s="58"/>
      <c r="VGY1" s="58"/>
      <c r="VGZ1" s="58"/>
      <c r="VHA1" s="58"/>
      <c r="VHB1" s="58"/>
      <c r="VHC1" s="58"/>
      <c r="VHD1" s="58"/>
      <c r="VHE1" s="58"/>
      <c r="VHF1" s="58"/>
      <c r="VHG1" s="58"/>
      <c r="VHH1" s="58"/>
      <c r="VHI1" s="58"/>
      <c r="VHJ1" s="58"/>
      <c r="VHK1" s="58"/>
      <c r="VHL1" s="58"/>
      <c r="VHM1" s="58"/>
      <c r="VHN1" s="58"/>
      <c r="VHO1" s="58"/>
      <c r="VHP1" s="58"/>
      <c r="VHQ1" s="58"/>
      <c r="VHR1" s="58"/>
      <c r="VHS1" s="58"/>
      <c r="VHT1" s="58"/>
      <c r="VHU1" s="58"/>
      <c r="VHV1" s="58"/>
      <c r="VHW1" s="58"/>
      <c r="VHX1" s="58"/>
      <c r="VHY1" s="58"/>
      <c r="VHZ1" s="58"/>
      <c r="VIA1" s="58"/>
      <c r="VIB1" s="58"/>
      <c r="VIC1" s="58"/>
      <c r="VID1" s="58"/>
      <c r="VIE1" s="58"/>
      <c r="VIF1" s="58"/>
      <c r="VIG1" s="58"/>
      <c r="VIH1" s="58"/>
      <c r="VII1" s="58"/>
      <c r="VIJ1" s="58"/>
      <c r="VIK1" s="58"/>
      <c r="VIL1" s="58"/>
      <c r="VIM1" s="58"/>
      <c r="VIN1" s="58"/>
      <c r="VIO1" s="58"/>
      <c r="VIP1" s="58"/>
      <c r="VIQ1" s="58"/>
      <c r="VIR1" s="58"/>
      <c r="VIS1" s="58"/>
      <c r="VIT1" s="58"/>
      <c r="VIU1" s="58"/>
      <c r="VIV1" s="58"/>
      <c r="VIW1" s="58"/>
      <c r="VIX1" s="58"/>
      <c r="VIY1" s="58"/>
      <c r="VIZ1" s="58"/>
      <c r="VJA1" s="58"/>
      <c r="VJB1" s="58"/>
      <c r="VJC1" s="58"/>
      <c r="VJD1" s="58"/>
      <c r="VJE1" s="58"/>
      <c r="VJF1" s="58"/>
      <c r="VJG1" s="58"/>
      <c r="VJH1" s="58"/>
      <c r="VJI1" s="58"/>
      <c r="VJJ1" s="58"/>
      <c r="VJK1" s="58"/>
      <c r="VJL1" s="58"/>
      <c r="VJM1" s="58"/>
      <c r="VJN1" s="58"/>
      <c r="VJO1" s="58"/>
      <c r="VJP1" s="58"/>
      <c r="VJQ1" s="58"/>
      <c r="VJR1" s="58"/>
      <c r="VJS1" s="58"/>
      <c r="VJT1" s="58"/>
      <c r="VJU1" s="58"/>
      <c r="VJV1" s="58"/>
      <c r="VJW1" s="58"/>
      <c r="VJX1" s="58"/>
      <c r="VJY1" s="58"/>
      <c r="VJZ1" s="58"/>
      <c r="VKA1" s="58"/>
      <c r="VKB1" s="58"/>
      <c r="VKC1" s="58"/>
      <c r="VKD1" s="58"/>
      <c r="VKE1" s="58"/>
      <c r="VKF1" s="58"/>
      <c r="VKG1" s="58"/>
      <c r="VKH1" s="58"/>
      <c r="VKI1" s="58"/>
      <c r="VKJ1" s="58"/>
      <c r="VKK1" s="58"/>
      <c r="VKL1" s="58"/>
      <c r="VKM1" s="58"/>
      <c r="VKN1" s="58"/>
      <c r="VKO1" s="58"/>
      <c r="VKP1" s="58"/>
      <c r="VKQ1" s="58"/>
      <c r="VKR1" s="58"/>
      <c r="VKS1" s="58"/>
      <c r="VKT1" s="58"/>
      <c r="VKU1" s="58"/>
      <c r="VKV1" s="58"/>
      <c r="VKW1" s="58"/>
      <c r="VKX1" s="58"/>
      <c r="VKY1" s="58"/>
      <c r="VKZ1" s="58"/>
      <c r="VLA1" s="58"/>
      <c r="VLB1" s="58"/>
      <c r="VLC1" s="58"/>
      <c r="VLD1" s="58"/>
      <c r="VLE1" s="58"/>
      <c r="VLF1" s="58"/>
      <c r="VLG1" s="58"/>
      <c r="VLH1" s="58"/>
      <c r="VLI1" s="58"/>
      <c r="VLJ1" s="58"/>
      <c r="VLK1" s="58"/>
      <c r="VLL1" s="58"/>
      <c r="VLM1" s="58"/>
      <c r="VLN1" s="58"/>
      <c r="VLO1" s="58"/>
      <c r="VLP1" s="58"/>
      <c r="VLQ1" s="58"/>
      <c r="VLR1" s="58"/>
      <c r="VLS1" s="58"/>
      <c r="VLT1" s="58"/>
      <c r="VLU1" s="58"/>
      <c r="VLV1" s="58"/>
      <c r="VLW1" s="58"/>
      <c r="VLX1" s="58"/>
      <c r="VLY1" s="58"/>
      <c r="VLZ1" s="58"/>
      <c r="VMA1" s="58"/>
      <c r="VMB1" s="58"/>
      <c r="VMC1" s="58"/>
      <c r="VMD1" s="58"/>
      <c r="VME1" s="58"/>
      <c r="VMF1" s="58"/>
      <c r="VMG1" s="58"/>
      <c r="VMH1" s="58"/>
      <c r="VMI1" s="58"/>
      <c r="VMJ1" s="58"/>
      <c r="VMK1" s="58"/>
      <c r="VML1" s="58"/>
      <c r="VMM1" s="58"/>
      <c r="VMN1" s="58"/>
      <c r="VMO1" s="58"/>
      <c r="VMP1" s="58"/>
      <c r="VMQ1" s="58"/>
      <c r="VMR1" s="58"/>
      <c r="VMS1" s="58"/>
      <c r="VMT1" s="58"/>
      <c r="VMU1" s="58"/>
      <c r="VMV1" s="58"/>
      <c r="VMW1" s="58"/>
      <c r="VMX1" s="58"/>
      <c r="VMY1" s="58"/>
      <c r="VMZ1" s="58"/>
      <c r="VNA1" s="58"/>
      <c r="VNB1" s="58"/>
      <c r="VNC1" s="58"/>
      <c r="VND1" s="58"/>
      <c r="VNE1" s="58"/>
      <c r="VNF1" s="58"/>
      <c r="VNG1" s="58"/>
      <c r="VNH1" s="58"/>
      <c r="VNI1" s="58"/>
      <c r="VNJ1" s="58"/>
      <c r="VNK1" s="58"/>
      <c r="VNL1" s="58"/>
      <c r="VNM1" s="58"/>
      <c r="VNN1" s="58"/>
      <c r="VNO1" s="58"/>
      <c r="VNP1" s="58"/>
      <c r="VNQ1" s="58"/>
      <c r="VNR1" s="58"/>
      <c r="VNS1" s="58"/>
      <c r="VNT1" s="58"/>
      <c r="VNU1" s="58"/>
      <c r="VNV1" s="58"/>
      <c r="VNW1" s="58"/>
      <c r="VNX1" s="58"/>
      <c r="VNY1" s="58"/>
      <c r="VNZ1" s="58"/>
      <c r="VOA1" s="58"/>
      <c r="VOB1" s="58"/>
      <c r="VOC1" s="58"/>
      <c r="VOD1" s="58"/>
      <c r="VOE1" s="58"/>
      <c r="VOF1" s="58"/>
      <c r="VOG1" s="58"/>
      <c r="VOH1" s="58"/>
      <c r="VOI1" s="58"/>
      <c r="VOJ1" s="58"/>
      <c r="VOK1" s="58"/>
      <c r="VOL1" s="58"/>
      <c r="VOM1" s="58"/>
      <c r="VON1" s="58"/>
      <c r="VOO1" s="58"/>
      <c r="VOP1" s="58"/>
      <c r="VOQ1" s="58"/>
      <c r="VOR1" s="58"/>
      <c r="VOS1" s="58"/>
      <c r="VOT1" s="58"/>
      <c r="VOU1" s="58"/>
      <c r="VOV1" s="58"/>
      <c r="VOW1" s="58"/>
      <c r="VOX1" s="58"/>
      <c r="VOY1" s="58"/>
      <c r="VOZ1" s="58"/>
      <c r="VPA1" s="58"/>
      <c r="VPB1" s="58"/>
      <c r="VPC1" s="58"/>
      <c r="VPD1" s="58"/>
      <c r="VPE1" s="58"/>
      <c r="VPF1" s="58"/>
      <c r="VPG1" s="58"/>
      <c r="VPH1" s="58"/>
      <c r="VPI1" s="58"/>
      <c r="VPJ1" s="58"/>
      <c r="VPK1" s="58"/>
      <c r="VPL1" s="58"/>
      <c r="VPM1" s="58"/>
      <c r="VPN1" s="58"/>
      <c r="VPO1" s="58"/>
      <c r="VPP1" s="58"/>
      <c r="VPQ1" s="58"/>
      <c r="VPR1" s="58"/>
      <c r="VPS1" s="58"/>
      <c r="VPT1" s="58"/>
      <c r="VPU1" s="58"/>
      <c r="VPV1" s="58"/>
      <c r="VPW1" s="58"/>
      <c r="VPX1" s="58"/>
      <c r="VPY1" s="58"/>
      <c r="VPZ1" s="58"/>
      <c r="VQA1" s="58"/>
      <c r="VQB1" s="58"/>
      <c r="VQC1" s="58"/>
      <c r="VQD1" s="58"/>
      <c r="VQE1" s="58"/>
      <c r="VQF1" s="58"/>
      <c r="VQG1" s="58"/>
      <c r="VQH1" s="58"/>
      <c r="VQI1" s="58"/>
      <c r="VQJ1" s="58"/>
      <c r="VQK1" s="58"/>
      <c r="VQL1" s="58"/>
      <c r="VQM1" s="58"/>
      <c r="VQN1" s="58"/>
      <c r="VQO1" s="58"/>
      <c r="VQP1" s="58"/>
      <c r="VQQ1" s="58"/>
      <c r="VQR1" s="58"/>
      <c r="VQS1" s="58"/>
      <c r="VQT1" s="58"/>
      <c r="VQU1" s="58"/>
      <c r="VQV1" s="58"/>
      <c r="VQW1" s="58"/>
      <c r="VQX1" s="58"/>
      <c r="VQY1" s="58"/>
      <c r="VQZ1" s="58"/>
      <c r="VRA1" s="58"/>
      <c r="VRB1" s="58"/>
      <c r="VRC1" s="58"/>
      <c r="VRD1" s="58"/>
      <c r="VRE1" s="58"/>
      <c r="VRF1" s="58"/>
      <c r="VRG1" s="58"/>
      <c r="VRH1" s="58"/>
      <c r="VRI1" s="58"/>
      <c r="VRJ1" s="58"/>
      <c r="VRK1" s="58"/>
      <c r="VRL1" s="58"/>
      <c r="VRM1" s="58"/>
      <c r="VRN1" s="58"/>
      <c r="VRO1" s="58"/>
      <c r="VRP1" s="58"/>
      <c r="VRQ1" s="58"/>
      <c r="VRR1" s="58"/>
      <c r="VRS1" s="58"/>
      <c r="VRT1" s="58"/>
      <c r="VRU1" s="58"/>
      <c r="VRV1" s="58"/>
      <c r="VRW1" s="58"/>
      <c r="VRX1" s="58"/>
      <c r="VRY1" s="58"/>
      <c r="VRZ1" s="58"/>
      <c r="VSA1" s="58"/>
      <c r="VSB1" s="58"/>
      <c r="VSC1" s="58"/>
      <c r="VSD1" s="58"/>
      <c r="VSE1" s="58"/>
      <c r="VSF1" s="58"/>
      <c r="VSG1" s="58"/>
      <c r="VSH1" s="58"/>
      <c r="VSI1" s="58"/>
      <c r="VSJ1" s="58"/>
      <c r="VSK1" s="58"/>
      <c r="VSL1" s="58"/>
      <c r="VSM1" s="58"/>
      <c r="VSN1" s="58"/>
      <c r="VSO1" s="58"/>
      <c r="VSP1" s="58"/>
      <c r="VSQ1" s="58"/>
      <c r="VSR1" s="58"/>
      <c r="VSS1" s="58"/>
      <c r="VST1" s="58"/>
      <c r="VSU1" s="58"/>
      <c r="VSV1" s="58"/>
      <c r="VSW1" s="58"/>
      <c r="VSX1" s="58"/>
      <c r="VSY1" s="58"/>
      <c r="VSZ1" s="58"/>
      <c r="VTA1" s="58"/>
      <c r="VTB1" s="58"/>
      <c r="VTC1" s="58"/>
      <c r="VTD1" s="58"/>
      <c r="VTE1" s="58"/>
      <c r="VTF1" s="58"/>
      <c r="VTG1" s="58"/>
      <c r="VTH1" s="58"/>
      <c r="VTI1" s="58"/>
      <c r="VTJ1" s="58"/>
      <c r="VTK1" s="58"/>
      <c r="VTL1" s="58"/>
      <c r="VTM1" s="58"/>
      <c r="VTN1" s="58"/>
      <c r="VTO1" s="58"/>
      <c r="VTP1" s="58"/>
      <c r="VTQ1" s="58"/>
      <c r="VTR1" s="58"/>
      <c r="VTS1" s="58"/>
      <c r="VTT1" s="58"/>
      <c r="VTU1" s="58"/>
      <c r="VTV1" s="58"/>
      <c r="VTW1" s="58"/>
      <c r="VTX1" s="58"/>
      <c r="VTY1" s="58"/>
      <c r="VTZ1" s="58"/>
      <c r="VUA1" s="58"/>
      <c r="VUB1" s="58"/>
      <c r="VUC1" s="58"/>
      <c r="VUD1" s="58"/>
      <c r="VUE1" s="58"/>
      <c r="VUF1" s="58"/>
      <c r="VUG1" s="58"/>
      <c r="VUH1" s="58"/>
      <c r="VUI1" s="58"/>
      <c r="VUJ1" s="58"/>
      <c r="VUK1" s="58"/>
      <c r="VUL1" s="58"/>
      <c r="VUM1" s="58"/>
      <c r="VUN1" s="58"/>
      <c r="VUO1" s="58"/>
      <c r="VUP1" s="58"/>
      <c r="VUQ1" s="58"/>
      <c r="VUR1" s="58"/>
      <c r="VUS1" s="58"/>
      <c r="VUT1" s="58"/>
      <c r="VUU1" s="58"/>
      <c r="VUV1" s="58"/>
      <c r="VUW1" s="58"/>
      <c r="VUX1" s="58"/>
      <c r="VUY1" s="58"/>
      <c r="VUZ1" s="58"/>
      <c r="VVA1" s="58"/>
      <c r="VVB1" s="58"/>
      <c r="VVC1" s="58"/>
      <c r="VVD1" s="58"/>
      <c r="VVE1" s="58"/>
      <c r="VVF1" s="58"/>
      <c r="VVG1" s="58"/>
      <c r="VVH1" s="58"/>
      <c r="VVI1" s="58"/>
      <c r="VVJ1" s="58"/>
      <c r="VVK1" s="58"/>
      <c r="VVL1" s="58"/>
      <c r="VVM1" s="58"/>
      <c r="VVN1" s="58"/>
      <c r="VVO1" s="58"/>
      <c r="VVP1" s="58"/>
      <c r="VVQ1" s="58"/>
      <c r="VVR1" s="58"/>
      <c r="VVS1" s="58"/>
      <c r="VVT1" s="58"/>
      <c r="VVU1" s="58"/>
      <c r="VVV1" s="58"/>
      <c r="VVW1" s="58"/>
      <c r="VVX1" s="58"/>
      <c r="VVY1" s="58"/>
      <c r="VVZ1" s="58"/>
      <c r="VWA1" s="58"/>
      <c r="VWB1" s="58"/>
      <c r="VWC1" s="58"/>
      <c r="VWD1" s="58"/>
      <c r="VWE1" s="58"/>
      <c r="VWF1" s="58"/>
      <c r="VWG1" s="58"/>
      <c r="VWH1" s="58"/>
      <c r="VWI1" s="58"/>
      <c r="VWJ1" s="58"/>
      <c r="VWK1" s="58"/>
      <c r="VWL1" s="58"/>
      <c r="VWM1" s="58"/>
      <c r="VWN1" s="58"/>
      <c r="VWO1" s="58"/>
      <c r="VWP1" s="58"/>
      <c r="VWQ1" s="58"/>
      <c r="VWR1" s="58"/>
      <c r="VWS1" s="58"/>
      <c r="VWT1" s="58"/>
      <c r="VWU1" s="58"/>
      <c r="VWV1" s="58"/>
      <c r="VWW1" s="58"/>
      <c r="VWX1" s="58"/>
      <c r="VWY1" s="58"/>
      <c r="VWZ1" s="58"/>
      <c r="VXA1" s="58"/>
      <c r="VXB1" s="58"/>
      <c r="VXC1" s="58"/>
      <c r="VXD1" s="58"/>
      <c r="VXE1" s="58"/>
      <c r="VXF1" s="58"/>
      <c r="VXG1" s="58"/>
      <c r="VXH1" s="58"/>
      <c r="VXI1" s="58"/>
      <c r="VXJ1" s="58"/>
      <c r="VXK1" s="58"/>
      <c r="VXL1" s="58"/>
      <c r="VXM1" s="58"/>
      <c r="VXN1" s="58"/>
      <c r="VXO1" s="58"/>
      <c r="VXP1" s="58"/>
      <c r="VXQ1" s="58"/>
      <c r="VXR1" s="58"/>
      <c r="VXS1" s="58"/>
      <c r="VXT1" s="58"/>
      <c r="VXU1" s="58"/>
      <c r="VXV1" s="58"/>
      <c r="VXW1" s="58"/>
      <c r="VXX1" s="58"/>
      <c r="VXY1" s="58"/>
      <c r="VXZ1" s="58"/>
      <c r="VYA1" s="58"/>
      <c r="VYB1" s="58"/>
      <c r="VYC1" s="58"/>
      <c r="VYD1" s="58"/>
      <c r="VYE1" s="58"/>
      <c r="VYF1" s="58"/>
      <c r="VYG1" s="58"/>
      <c r="VYH1" s="58"/>
      <c r="VYI1" s="58"/>
      <c r="VYJ1" s="58"/>
      <c r="VYK1" s="58"/>
      <c r="VYL1" s="58"/>
      <c r="VYM1" s="58"/>
      <c r="VYN1" s="58"/>
      <c r="VYO1" s="58"/>
      <c r="VYP1" s="58"/>
      <c r="VYQ1" s="58"/>
      <c r="VYR1" s="58"/>
      <c r="VYS1" s="58"/>
      <c r="VYT1" s="58"/>
      <c r="VYU1" s="58"/>
      <c r="VYV1" s="58"/>
      <c r="VYW1" s="58"/>
      <c r="VYX1" s="58"/>
      <c r="VYY1" s="58"/>
      <c r="VYZ1" s="58"/>
      <c r="VZA1" s="58"/>
      <c r="VZB1" s="58"/>
      <c r="VZC1" s="58"/>
      <c r="VZD1" s="58"/>
      <c r="VZE1" s="58"/>
      <c r="VZF1" s="58"/>
      <c r="VZG1" s="58"/>
      <c r="VZH1" s="58"/>
      <c r="VZI1" s="58"/>
      <c r="VZJ1" s="58"/>
      <c r="VZK1" s="58"/>
      <c r="VZL1" s="58"/>
      <c r="VZM1" s="58"/>
      <c r="VZN1" s="58"/>
      <c r="VZO1" s="58"/>
      <c r="VZP1" s="58"/>
      <c r="VZQ1" s="58"/>
      <c r="VZR1" s="58"/>
      <c r="VZS1" s="58"/>
      <c r="VZT1" s="58"/>
      <c r="VZU1" s="58"/>
      <c r="VZV1" s="58"/>
      <c r="VZW1" s="58"/>
      <c r="VZX1" s="58"/>
      <c r="VZY1" s="58"/>
      <c r="VZZ1" s="58"/>
      <c r="WAA1" s="58"/>
      <c r="WAB1" s="58"/>
      <c r="WAC1" s="58"/>
      <c r="WAD1" s="58"/>
      <c r="WAE1" s="58"/>
      <c r="WAF1" s="58"/>
      <c r="WAG1" s="58"/>
      <c r="WAH1" s="58"/>
      <c r="WAI1" s="58"/>
      <c r="WAJ1" s="58"/>
      <c r="WAK1" s="58"/>
      <c r="WAL1" s="58"/>
      <c r="WAM1" s="58"/>
      <c r="WAN1" s="58"/>
      <c r="WAO1" s="58"/>
      <c r="WAP1" s="58"/>
      <c r="WAQ1" s="58"/>
      <c r="WAR1" s="58"/>
      <c r="WAS1" s="58"/>
      <c r="WAT1" s="58"/>
      <c r="WAU1" s="58"/>
      <c r="WAV1" s="58"/>
      <c r="WAW1" s="58"/>
      <c r="WAX1" s="58"/>
      <c r="WAY1" s="58"/>
      <c r="WAZ1" s="58"/>
      <c r="WBA1" s="58"/>
      <c r="WBB1" s="58"/>
      <c r="WBC1" s="58"/>
      <c r="WBD1" s="58"/>
      <c r="WBE1" s="58"/>
      <c r="WBF1" s="58"/>
      <c r="WBG1" s="58"/>
      <c r="WBH1" s="58"/>
      <c r="WBI1" s="58"/>
      <c r="WBJ1" s="58"/>
      <c r="WBK1" s="58"/>
      <c r="WBL1" s="58"/>
      <c r="WBM1" s="58"/>
      <c r="WBN1" s="58"/>
      <c r="WBO1" s="58"/>
      <c r="WBP1" s="58"/>
      <c r="WBQ1" s="58"/>
      <c r="WBR1" s="58"/>
      <c r="WBS1" s="58"/>
      <c r="WBT1" s="58"/>
      <c r="WBU1" s="58"/>
      <c r="WBV1" s="58"/>
      <c r="WBW1" s="58"/>
      <c r="WBX1" s="58"/>
      <c r="WBY1" s="58"/>
      <c r="WBZ1" s="58"/>
      <c r="WCA1" s="58"/>
      <c r="WCB1" s="58"/>
      <c r="WCC1" s="58"/>
      <c r="WCD1" s="58"/>
      <c r="WCE1" s="58"/>
      <c r="WCF1" s="58"/>
      <c r="WCG1" s="58"/>
      <c r="WCH1" s="58"/>
      <c r="WCI1" s="58"/>
      <c r="WCJ1" s="58"/>
      <c r="WCK1" s="58"/>
      <c r="WCL1" s="58"/>
      <c r="WCM1" s="58"/>
      <c r="WCN1" s="58"/>
      <c r="WCO1" s="58"/>
      <c r="WCP1" s="58"/>
      <c r="WCQ1" s="58"/>
      <c r="WCR1" s="58"/>
      <c r="WCS1" s="58"/>
      <c r="WCT1" s="58"/>
      <c r="WCU1" s="58"/>
      <c r="WCV1" s="58"/>
      <c r="WCW1" s="58"/>
      <c r="WCX1" s="58"/>
      <c r="WCY1" s="58"/>
      <c r="WCZ1" s="58"/>
      <c r="WDA1" s="58"/>
      <c r="WDB1" s="58"/>
      <c r="WDC1" s="58"/>
      <c r="WDD1" s="58"/>
      <c r="WDE1" s="58"/>
      <c r="WDF1" s="58"/>
      <c r="WDG1" s="58"/>
      <c r="WDH1" s="58"/>
      <c r="WDI1" s="58"/>
      <c r="WDJ1" s="58"/>
      <c r="WDK1" s="58"/>
      <c r="WDL1" s="58"/>
      <c r="WDM1" s="58"/>
      <c r="WDN1" s="58"/>
      <c r="WDO1" s="58"/>
      <c r="WDP1" s="58"/>
      <c r="WDQ1" s="58"/>
      <c r="WDR1" s="58"/>
      <c r="WDS1" s="58"/>
      <c r="WDT1" s="58"/>
      <c r="WDU1" s="58"/>
      <c r="WDV1" s="58"/>
      <c r="WDW1" s="58"/>
      <c r="WDX1" s="58"/>
      <c r="WDY1" s="58"/>
      <c r="WDZ1" s="58"/>
      <c r="WEA1" s="58"/>
      <c r="WEB1" s="58"/>
      <c r="WEC1" s="58"/>
      <c r="WED1" s="58"/>
      <c r="WEE1" s="58"/>
      <c r="WEF1" s="58"/>
      <c r="WEG1" s="58"/>
      <c r="WEH1" s="58"/>
      <c r="WEI1" s="58"/>
      <c r="WEJ1" s="58"/>
      <c r="WEK1" s="58"/>
      <c r="WEL1" s="58"/>
      <c r="WEM1" s="58"/>
      <c r="WEN1" s="58"/>
      <c r="WEO1" s="58"/>
      <c r="WEP1" s="58"/>
      <c r="WEQ1" s="58"/>
      <c r="WER1" s="58"/>
      <c r="WES1" s="58"/>
      <c r="WET1" s="58"/>
      <c r="WEU1" s="58"/>
      <c r="WEV1" s="58"/>
      <c r="WEW1" s="58"/>
      <c r="WEX1" s="58"/>
      <c r="WEY1" s="58"/>
      <c r="WEZ1" s="58"/>
      <c r="WFA1" s="58"/>
      <c r="WFB1" s="58"/>
      <c r="WFC1" s="58"/>
      <c r="WFD1" s="58"/>
      <c r="WFE1" s="58"/>
      <c r="WFF1" s="58"/>
      <c r="WFG1" s="58"/>
      <c r="WFH1" s="58"/>
      <c r="WFI1" s="58"/>
      <c r="WFJ1" s="58"/>
      <c r="WFK1" s="58"/>
      <c r="WFL1" s="58"/>
      <c r="WFM1" s="58"/>
      <c r="WFN1" s="58"/>
      <c r="WFO1" s="58"/>
      <c r="WFP1" s="58"/>
      <c r="WFQ1" s="58"/>
      <c r="WFR1" s="58"/>
      <c r="WFS1" s="58"/>
      <c r="WFT1" s="58"/>
      <c r="WFU1" s="58"/>
      <c r="WFV1" s="58"/>
      <c r="WFW1" s="58"/>
      <c r="WFX1" s="58"/>
      <c r="WFY1" s="58"/>
      <c r="WFZ1" s="58"/>
      <c r="WGA1" s="58"/>
      <c r="WGB1" s="58"/>
      <c r="WGC1" s="58"/>
      <c r="WGD1" s="58"/>
      <c r="WGE1" s="58"/>
      <c r="WGF1" s="58"/>
      <c r="WGG1" s="58"/>
      <c r="WGH1" s="58"/>
      <c r="WGI1" s="58"/>
      <c r="WGJ1" s="58"/>
      <c r="WGK1" s="58"/>
      <c r="WGL1" s="58"/>
      <c r="WGM1" s="58"/>
      <c r="WGN1" s="58"/>
      <c r="WGO1" s="58"/>
      <c r="WGP1" s="58"/>
      <c r="WGQ1" s="58"/>
      <c r="WGR1" s="58"/>
      <c r="WGS1" s="58"/>
      <c r="WGT1" s="58"/>
      <c r="WGU1" s="58"/>
      <c r="WGV1" s="58"/>
      <c r="WGW1" s="58"/>
      <c r="WGX1" s="58"/>
      <c r="WGY1" s="58"/>
      <c r="WGZ1" s="58"/>
      <c r="WHA1" s="58"/>
      <c r="WHB1" s="58"/>
      <c r="WHC1" s="58"/>
      <c r="WHD1" s="58"/>
      <c r="WHE1" s="58"/>
      <c r="WHF1" s="58"/>
      <c r="WHG1" s="58"/>
      <c r="WHH1" s="58"/>
      <c r="WHI1" s="58"/>
      <c r="WHJ1" s="58"/>
      <c r="WHK1" s="58"/>
      <c r="WHL1" s="58"/>
      <c r="WHM1" s="58"/>
      <c r="WHN1" s="58"/>
      <c r="WHO1" s="58"/>
      <c r="WHP1" s="58"/>
      <c r="WHQ1" s="58"/>
      <c r="WHR1" s="58"/>
      <c r="WHS1" s="58"/>
      <c r="WHT1" s="58"/>
      <c r="WHU1" s="58"/>
      <c r="WHV1" s="58"/>
      <c r="WHW1" s="58"/>
      <c r="WHX1" s="58"/>
      <c r="WHY1" s="58"/>
      <c r="WHZ1" s="58"/>
      <c r="WIA1" s="58"/>
      <c r="WIB1" s="58"/>
      <c r="WIC1" s="58"/>
      <c r="WID1" s="58"/>
      <c r="WIE1" s="58"/>
      <c r="WIF1" s="58"/>
      <c r="WIG1" s="58"/>
      <c r="WIH1" s="58"/>
      <c r="WII1" s="58"/>
      <c r="WIJ1" s="58"/>
      <c r="WIK1" s="58"/>
      <c r="WIL1" s="58"/>
      <c r="WIM1" s="58"/>
      <c r="WIN1" s="58"/>
      <c r="WIO1" s="58"/>
      <c r="WIP1" s="58"/>
      <c r="WIQ1" s="58"/>
      <c r="WIR1" s="58"/>
      <c r="WIS1" s="58"/>
      <c r="WIT1" s="58"/>
      <c r="WIU1" s="58"/>
      <c r="WIV1" s="58"/>
      <c r="WIW1" s="58"/>
      <c r="WIX1" s="58"/>
      <c r="WIY1" s="58"/>
      <c r="WIZ1" s="58"/>
      <c r="WJA1" s="58"/>
      <c r="WJB1" s="58"/>
      <c r="WJC1" s="58"/>
      <c r="WJD1" s="58"/>
      <c r="WJE1" s="58"/>
      <c r="WJF1" s="58"/>
      <c r="WJG1" s="58"/>
      <c r="WJH1" s="58"/>
      <c r="WJI1" s="58"/>
      <c r="WJJ1" s="58"/>
      <c r="WJK1" s="58"/>
      <c r="WJL1" s="58"/>
      <c r="WJM1" s="58"/>
      <c r="WJN1" s="58"/>
      <c r="WJO1" s="58"/>
      <c r="WJP1" s="58"/>
      <c r="WJQ1" s="58"/>
      <c r="WJR1" s="58"/>
      <c r="WJS1" s="58"/>
      <c r="WJT1" s="58"/>
      <c r="WJU1" s="58"/>
      <c r="WJV1" s="58"/>
      <c r="WJW1" s="58"/>
      <c r="WJX1" s="58"/>
      <c r="WJY1" s="58"/>
      <c r="WJZ1" s="58"/>
      <c r="WKA1" s="58"/>
      <c r="WKB1" s="58"/>
      <c r="WKC1" s="58"/>
      <c r="WKD1" s="58"/>
      <c r="WKE1" s="58"/>
      <c r="WKF1" s="58"/>
      <c r="WKG1" s="58"/>
      <c r="WKH1" s="58"/>
      <c r="WKI1" s="58"/>
      <c r="WKJ1" s="58"/>
      <c r="WKK1" s="58"/>
      <c r="WKL1" s="58"/>
      <c r="WKM1" s="58"/>
      <c r="WKN1" s="58"/>
      <c r="WKO1" s="58"/>
      <c r="WKP1" s="58"/>
      <c r="WKQ1" s="58"/>
      <c r="WKR1" s="58"/>
      <c r="WKS1" s="58"/>
      <c r="WKT1" s="58"/>
      <c r="WKU1" s="58"/>
      <c r="WKV1" s="58"/>
      <c r="WKW1" s="58"/>
      <c r="WKX1" s="58"/>
      <c r="WKY1" s="58"/>
      <c r="WKZ1" s="58"/>
      <c r="WLA1" s="58"/>
      <c r="WLB1" s="58"/>
      <c r="WLC1" s="58"/>
      <c r="WLD1" s="58"/>
      <c r="WLE1" s="58"/>
      <c r="WLF1" s="58"/>
      <c r="WLG1" s="58"/>
      <c r="WLH1" s="58"/>
      <c r="WLI1" s="58"/>
      <c r="WLJ1" s="58"/>
      <c r="WLK1" s="58"/>
      <c r="WLL1" s="58"/>
      <c r="WLM1" s="58"/>
      <c r="WLN1" s="58"/>
      <c r="WLO1" s="58"/>
      <c r="WLP1" s="58"/>
      <c r="WLQ1" s="58"/>
      <c r="WLR1" s="58"/>
      <c r="WLS1" s="58"/>
      <c r="WLT1" s="58"/>
      <c r="WLU1" s="58"/>
      <c r="WLV1" s="58"/>
      <c r="WLW1" s="58"/>
      <c r="WLX1" s="58"/>
      <c r="WLY1" s="58"/>
      <c r="WLZ1" s="58"/>
      <c r="WMA1" s="58"/>
      <c r="WMB1" s="58"/>
      <c r="WMC1" s="58"/>
      <c r="WMD1" s="58"/>
      <c r="WME1" s="58"/>
      <c r="WMF1" s="58"/>
      <c r="WMG1" s="58"/>
      <c r="WMH1" s="58"/>
      <c r="WMI1" s="58"/>
      <c r="WMJ1" s="58"/>
      <c r="WMK1" s="58"/>
      <c r="WML1" s="58"/>
      <c r="WMM1" s="58"/>
      <c r="WMN1" s="58"/>
      <c r="WMO1" s="58"/>
      <c r="WMP1" s="58"/>
      <c r="WMQ1" s="58"/>
      <c r="WMR1" s="58"/>
      <c r="WMS1" s="58"/>
      <c r="WMT1" s="58"/>
      <c r="WMU1" s="58"/>
      <c r="WMV1" s="58"/>
      <c r="WMW1" s="58"/>
      <c r="WMX1" s="58"/>
      <c r="WMY1" s="58"/>
      <c r="WMZ1" s="58"/>
      <c r="WNA1" s="58"/>
      <c r="WNB1" s="58"/>
      <c r="WNC1" s="58"/>
      <c r="WND1" s="58"/>
      <c r="WNE1" s="58"/>
      <c r="WNF1" s="58"/>
      <c r="WNG1" s="58"/>
      <c r="WNH1" s="58"/>
      <c r="WNI1" s="58"/>
      <c r="WNJ1" s="58"/>
      <c r="WNK1" s="58"/>
      <c r="WNL1" s="58"/>
      <c r="WNM1" s="58"/>
      <c r="WNN1" s="58"/>
      <c r="WNO1" s="58"/>
      <c r="WNP1" s="58"/>
      <c r="WNQ1" s="58"/>
      <c r="WNR1" s="58"/>
      <c r="WNS1" s="58"/>
      <c r="WNT1" s="58"/>
      <c r="WNU1" s="58"/>
      <c r="WNV1" s="58"/>
      <c r="WNW1" s="58"/>
      <c r="WNX1" s="58"/>
      <c r="WNY1" s="58"/>
      <c r="WNZ1" s="58"/>
      <c r="WOA1" s="58"/>
      <c r="WOB1" s="58"/>
      <c r="WOC1" s="58"/>
      <c r="WOD1" s="58"/>
      <c r="WOE1" s="58"/>
      <c r="WOF1" s="58"/>
      <c r="WOG1" s="58"/>
      <c r="WOH1" s="58"/>
      <c r="WOI1" s="58"/>
      <c r="WOJ1" s="58"/>
      <c r="WOK1" s="58"/>
      <c r="WOL1" s="58"/>
      <c r="WOM1" s="58"/>
      <c r="WON1" s="58"/>
      <c r="WOO1" s="58"/>
      <c r="WOP1" s="58"/>
      <c r="WOQ1" s="58"/>
      <c r="WOR1" s="58"/>
      <c r="WOS1" s="58"/>
      <c r="WOT1" s="58"/>
      <c r="WOU1" s="58"/>
      <c r="WOV1" s="58"/>
      <c r="WOW1" s="58"/>
      <c r="WOX1" s="58"/>
      <c r="WOY1" s="58"/>
      <c r="WOZ1" s="58"/>
      <c r="WPA1" s="58"/>
      <c r="WPB1" s="58"/>
      <c r="WPC1" s="58"/>
      <c r="WPD1" s="58"/>
      <c r="WPE1" s="58"/>
      <c r="WPF1" s="58"/>
      <c r="WPG1" s="58"/>
      <c r="WPH1" s="58"/>
      <c r="WPI1" s="58"/>
      <c r="WPJ1" s="58"/>
      <c r="WPK1" s="58"/>
      <c r="WPL1" s="58"/>
      <c r="WPM1" s="58"/>
      <c r="WPN1" s="58"/>
      <c r="WPO1" s="58"/>
      <c r="WPP1" s="58"/>
      <c r="WPQ1" s="58"/>
      <c r="WPR1" s="58"/>
      <c r="WPS1" s="58"/>
      <c r="WPT1" s="58"/>
      <c r="WPU1" s="58"/>
      <c r="WPV1" s="58"/>
      <c r="WPW1" s="58"/>
      <c r="WPX1" s="58"/>
      <c r="WPY1" s="58"/>
      <c r="WPZ1" s="58"/>
      <c r="WQA1" s="58"/>
      <c r="WQB1" s="58"/>
      <c r="WQC1" s="58"/>
      <c r="WQD1" s="58"/>
      <c r="WQE1" s="58"/>
      <c r="WQF1" s="58"/>
      <c r="WQG1" s="58"/>
      <c r="WQH1" s="58"/>
      <c r="WQI1" s="58"/>
      <c r="WQJ1" s="58"/>
      <c r="WQK1" s="58"/>
      <c r="WQL1" s="58"/>
      <c r="WQM1" s="58"/>
      <c r="WQN1" s="58"/>
      <c r="WQO1" s="58"/>
      <c r="WQP1" s="58"/>
      <c r="WQQ1" s="58"/>
      <c r="WQR1" s="58"/>
      <c r="WQS1" s="58"/>
      <c r="WQT1" s="58"/>
      <c r="WQU1" s="58"/>
      <c r="WQV1" s="58"/>
      <c r="WQW1" s="58"/>
      <c r="WQX1" s="58"/>
      <c r="WQY1" s="58"/>
      <c r="WQZ1" s="58"/>
      <c r="WRA1" s="58"/>
      <c r="WRB1" s="58"/>
      <c r="WRC1" s="58"/>
      <c r="WRD1" s="58"/>
      <c r="WRE1" s="58"/>
      <c r="WRF1" s="58"/>
      <c r="WRG1" s="58"/>
      <c r="WRH1" s="58"/>
      <c r="WRI1" s="58"/>
      <c r="WRJ1" s="58"/>
      <c r="WRK1" s="58"/>
      <c r="WRL1" s="58"/>
      <c r="WRM1" s="58"/>
      <c r="WRN1" s="58"/>
      <c r="WRO1" s="58"/>
      <c r="WRP1" s="58"/>
      <c r="WRQ1" s="58"/>
      <c r="WRR1" s="58"/>
      <c r="WRS1" s="58"/>
      <c r="WRT1" s="58"/>
      <c r="WRU1" s="58"/>
      <c r="WRV1" s="58"/>
      <c r="WRW1" s="58"/>
      <c r="WRX1" s="58"/>
      <c r="WRY1" s="58"/>
      <c r="WRZ1" s="58"/>
      <c r="WSA1" s="58"/>
      <c r="WSB1" s="58"/>
      <c r="WSC1" s="58"/>
      <c r="WSD1" s="58"/>
      <c r="WSE1" s="58"/>
      <c r="WSF1" s="58"/>
      <c r="WSG1" s="58"/>
      <c r="WSH1" s="58"/>
      <c r="WSI1" s="58"/>
      <c r="WSJ1" s="58"/>
      <c r="WSK1" s="58"/>
      <c r="WSL1" s="58"/>
      <c r="WSM1" s="58"/>
      <c r="WSN1" s="58"/>
      <c r="WSO1" s="58"/>
      <c r="WSP1" s="58"/>
      <c r="WSQ1" s="58"/>
      <c r="WSR1" s="58"/>
      <c r="WSS1" s="58"/>
      <c r="WST1" s="58"/>
      <c r="WSU1" s="58"/>
      <c r="WSV1" s="58"/>
      <c r="WSW1" s="58"/>
      <c r="WSX1" s="58"/>
      <c r="WSY1" s="58"/>
      <c r="WSZ1" s="58"/>
      <c r="WTA1" s="58"/>
      <c r="WTB1" s="58"/>
      <c r="WTC1" s="58"/>
      <c r="WTD1" s="58"/>
      <c r="WTE1" s="58"/>
      <c r="WTF1" s="58"/>
      <c r="WTG1" s="58"/>
      <c r="WTH1" s="58"/>
      <c r="WTI1" s="58"/>
      <c r="WTJ1" s="58"/>
      <c r="WTK1" s="58"/>
      <c r="WTL1" s="58"/>
      <c r="WTM1" s="58"/>
      <c r="WTN1" s="58"/>
      <c r="WTO1" s="58"/>
      <c r="WTP1" s="58"/>
      <c r="WTQ1" s="58"/>
      <c r="WTR1" s="58"/>
      <c r="WTS1" s="58"/>
      <c r="WTT1" s="58"/>
      <c r="WTU1" s="58"/>
      <c r="WTV1" s="58"/>
      <c r="WTW1" s="58"/>
      <c r="WTX1" s="58"/>
      <c r="WTY1" s="58"/>
      <c r="WTZ1" s="58"/>
      <c r="WUA1" s="58"/>
      <c r="WUB1" s="58"/>
      <c r="WUC1" s="58"/>
      <c r="WUD1" s="58"/>
      <c r="WUE1" s="58"/>
      <c r="WUF1" s="58"/>
      <c r="WUG1" s="58"/>
      <c r="WUH1" s="58"/>
      <c r="WUI1" s="58"/>
      <c r="WUJ1" s="58"/>
      <c r="WUK1" s="58"/>
      <c r="WUL1" s="58"/>
      <c r="WUM1" s="58"/>
      <c r="WUN1" s="58"/>
      <c r="WUO1" s="58"/>
      <c r="WUP1" s="58"/>
      <c r="WUQ1" s="58"/>
      <c r="WUR1" s="58"/>
      <c r="WUS1" s="58"/>
      <c r="WUT1" s="58"/>
      <c r="WUU1" s="58"/>
      <c r="WUV1" s="58"/>
      <c r="WUW1" s="58"/>
      <c r="WUX1" s="58"/>
      <c r="WUY1" s="58"/>
      <c r="WUZ1" s="58"/>
      <c r="WVA1" s="58"/>
      <c r="WVB1" s="58"/>
      <c r="WVC1" s="58"/>
      <c r="WVD1" s="58"/>
      <c r="WVE1" s="58"/>
      <c r="WVF1" s="58"/>
      <c r="WVG1" s="58"/>
      <c r="WVH1" s="58"/>
      <c r="WVI1" s="58"/>
      <c r="WVJ1" s="58"/>
      <c r="WVK1" s="58"/>
      <c r="WVL1" s="58"/>
      <c r="WVM1" s="58"/>
      <c r="WVN1" s="58"/>
      <c r="WVO1" s="58"/>
      <c r="WVP1" s="58"/>
      <c r="WVQ1" s="58"/>
      <c r="WVR1" s="58"/>
      <c r="WVS1" s="58"/>
      <c r="WVT1" s="58"/>
      <c r="WVU1" s="58"/>
      <c r="WVV1" s="58"/>
      <c r="WVW1" s="58"/>
      <c r="WVX1" s="58"/>
      <c r="WVY1" s="58"/>
      <c r="WVZ1" s="58"/>
      <c r="WWA1" s="58"/>
      <c r="WWB1" s="58"/>
      <c r="WWC1" s="58"/>
      <c r="WWD1" s="58"/>
      <c r="WWE1" s="58"/>
      <c r="WWF1" s="58"/>
      <c r="WWG1" s="58"/>
      <c r="WWH1" s="58"/>
      <c r="WWI1" s="58"/>
      <c r="WWJ1" s="58"/>
      <c r="WWK1" s="58"/>
      <c r="WWL1" s="58"/>
      <c r="WWM1" s="58"/>
      <c r="WWN1" s="58"/>
      <c r="WWO1" s="58"/>
      <c r="WWP1" s="58"/>
      <c r="WWQ1" s="58"/>
      <c r="WWR1" s="58"/>
      <c r="WWS1" s="58"/>
      <c r="WWT1" s="58"/>
      <c r="WWU1" s="58"/>
      <c r="WWV1" s="58"/>
      <c r="WWW1" s="58"/>
      <c r="WWX1" s="58"/>
      <c r="WWY1" s="58"/>
      <c r="WWZ1" s="58"/>
      <c r="WXA1" s="58"/>
      <c r="WXB1" s="58"/>
      <c r="WXC1" s="58"/>
      <c r="WXD1" s="58"/>
      <c r="WXE1" s="58"/>
      <c r="WXF1" s="58"/>
      <c r="WXG1" s="58"/>
      <c r="WXH1" s="58"/>
      <c r="WXI1" s="58"/>
      <c r="WXJ1" s="58"/>
      <c r="WXK1" s="58"/>
      <c r="WXL1" s="58"/>
      <c r="WXM1" s="58"/>
      <c r="WXN1" s="58"/>
      <c r="WXO1" s="58"/>
      <c r="WXP1" s="58"/>
      <c r="WXQ1" s="58"/>
      <c r="WXR1" s="58"/>
      <c r="WXS1" s="58"/>
      <c r="WXT1" s="58"/>
      <c r="WXU1" s="58"/>
      <c r="WXV1" s="58"/>
      <c r="WXW1" s="58"/>
      <c r="WXX1" s="58"/>
      <c r="WXY1" s="58"/>
      <c r="WXZ1" s="58"/>
      <c r="WYA1" s="58"/>
      <c r="WYB1" s="58"/>
      <c r="WYC1" s="58"/>
      <c r="WYD1" s="58"/>
      <c r="WYE1" s="58"/>
      <c r="WYF1" s="58"/>
      <c r="WYG1" s="58"/>
      <c r="WYH1" s="58"/>
      <c r="WYI1" s="58"/>
      <c r="WYJ1" s="58"/>
      <c r="WYK1" s="58"/>
      <c r="WYL1" s="58"/>
      <c r="WYM1" s="58"/>
      <c r="WYN1" s="58"/>
      <c r="WYO1" s="58"/>
      <c r="WYP1" s="58"/>
      <c r="WYQ1" s="58"/>
      <c r="WYR1" s="58"/>
      <c r="WYS1" s="58"/>
      <c r="WYT1" s="58"/>
      <c r="WYU1" s="58"/>
      <c r="WYV1" s="58"/>
      <c r="WYW1" s="58"/>
      <c r="WYX1" s="58"/>
      <c r="WYY1" s="58"/>
      <c r="WYZ1" s="58"/>
      <c r="WZA1" s="58"/>
      <c r="WZB1" s="58"/>
      <c r="WZC1" s="58"/>
      <c r="WZD1" s="58"/>
      <c r="WZE1" s="58"/>
      <c r="WZF1" s="58"/>
      <c r="WZG1" s="58"/>
      <c r="WZH1" s="58"/>
      <c r="WZI1" s="58"/>
      <c r="WZJ1" s="58"/>
      <c r="WZK1" s="58"/>
      <c r="WZL1" s="58"/>
      <c r="WZM1" s="58"/>
      <c r="WZN1" s="58"/>
      <c r="WZO1" s="58"/>
      <c r="WZP1" s="58"/>
      <c r="WZQ1" s="58"/>
      <c r="WZR1" s="58"/>
      <c r="WZS1" s="58"/>
      <c r="WZT1" s="58"/>
      <c r="WZU1" s="58"/>
      <c r="WZV1" s="58"/>
      <c r="WZW1" s="58"/>
      <c r="WZX1" s="58"/>
      <c r="WZY1" s="58"/>
      <c r="WZZ1" s="58"/>
      <c r="XAA1" s="58"/>
      <c r="XAB1" s="58"/>
      <c r="XAC1" s="58"/>
      <c r="XAD1" s="58"/>
      <c r="XAE1" s="58"/>
      <c r="XAF1" s="58"/>
      <c r="XAG1" s="58"/>
      <c r="XAH1" s="58"/>
      <c r="XAI1" s="58"/>
      <c r="XAJ1" s="58"/>
      <c r="XAK1" s="58"/>
      <c r="XAL1" s="58"/>
      <c r="XAM1" s="58"/>
      <c r="XAN1" s="58"/>
      <c r="XAO1" s="58"/>
      <c r="XAP1" s="58"/>
      <c r="XAQ1" s="58"/>
      <c r="XAR1" s="58"/>
      <c r="XAS1" s="58"/>
      <c r="XAT1" s="58"/>
      <c r="XAU1" s="58"/>
      <c r="XAV1" s="58"/>
      <c r="XAW1" s="58"/>
      <c r="XAX1" s="58"/>
      <c r="XAY1" s="58"/>
      <c r="XAZ1" s="58"/>
      <c r="XBA1" s="58"/>
      <c r="XBB1" s="58"/>
      <c r="XBC1" s="58"/>
      <c r="XBD1" s="58"/>
      <c r="XBE1" s="58"/>
      <c r="XBF1" s="58"/>
      <c r="XBG1" s="58"/>
      <c r="XBH1" s="58"/>
      <c r="XBI1" s="58"/>
      <c r="XBJ1" s="58"/>
      <c r="XBK1" s="58"/>
      <c r="XBL1" s="58"/>
      <c r="XBM1" s="58"/>
      <c r="XBN1" s="58"/>
      <c r="XBO1" s="58"/>
      <c r="XBP1" s="58"/>
      <c r="XBQ1" s="58"/>
      <c r="XBR1" s="58"/>
      <c r="XBS1" s="58"/>
      <c r="XBT1" s="58"/>
      <c r="XBU1" s="58"/>
      <c r="XBV1" s="58"/>
      <c r="XBW1" s="58"/>
      <c r="XBX1" s="58"/>
      <c r="XBY1" s="58"/>
      <c r="XBZ1" s="58"/>
      <c r="XCA1" s="58"/>
      <c r="XCB1" s="58"/>
      <c r="XCC1" s="58"/>
      <c r="XCD1" s="58"/>
      <c r="XCE1" s="58"/>
      <c r="XCF1" s="58"/>
      <c r="XCG1" s="58"/>
      <c r="XCH1" s="58"/>
      <c r="XCI1" s="58"/>
      <c r="XCJ1" s="58"/>
      <c r="XCK1" s="58"/>
      <c r="XCL1" s="58"/>
      <c r="XCM1" s="58"/>
      <c r="XCN1" s="58"/>
      <c r="XCO1" s="58"/>
      <c r="XCP1" s="58"/>
      <c r="XCQ1" s="58"/>
      <c r="XCR1" s="58"/>
      <c r="XCS1" s="58"/>
      <c r="XCT1" s="58"/>
      <c r="XCU1" s="58"/>
      <c r="XCV1" s="58"/>
      <c r="XCW1" s="58"/>
      <c r="XCX1" s="58"/>
      <c r="XCY1" s="58"/>
      <c r="XCZ1" s="58"/>
      <c r="XDA1" s="58"/>
      <c r="XDB1" s="58"/>
      <c r="XDC1" s="58"/>
      <c r="XDD1" s="58"/>
      <c r="XDE1" s="58"/>
      <c r="XDF1" s="58"/>
      <c r="XDG1" s="58"/>
      <c r="XDH1" s="58"/>
      <c r="XDI1" s="58"/>
      <c r="XDJ1" s="58"/>
      <c r="XDK1" s="58"/>
      <c r="XDL1" s="58"/>
      <c r="XDM1" s="58"/>
      <c r="XDN1" s="58"/>
      <c r="XDO1" s="58"/>
      <c r="XDP1" s="58"/>
      <c r="XDQ1" s="58"/>
      <c r="XDR1" s="58"/>
      <c r="XDS1" s="58"/>
      <c r="XDT1" s="58"/>
      <c r="XDU1" s="58"/>
      <c r="XDV1" s="58"/>
      <c r="XDW1" s="58"/>
      <c r="XDX1" s="58"/>
      <c r="XDY1" s="58"/>
      <c r="XDZ1" s="58"/>
      <c r="XEA1" s="58"/>
      <c r="XEB1" s="58"/>
      <c r="XEC1" s="58"/>
      <c r="XED1" s="58"/>
      <c r="XEE1" s="58"/>
      <c r="XEF1" s="58"/>
      <c r="XEG1" s="58"/>
      <c r="XEH1" s="58"/>
      <c r="XEI1" s="58"/>
      <c r="XEJ1" s="58"/>
      <c r="XEK1" s="58"/>
      <c r="XEL1" s="58"/>
      <c r="XEM1" s="58"/>
      <c r="XEN1" s="58"/>
      <c r="XEO1" s="58"/>
      <c r="XEP1" s="58"/>
      <c r="XEQ1" s="58"/>
      <c r="XER1" s="58"/>
      <c r="XES1" s="58"/>
      <c r="XET1" s="58"/>
      <c r="XEU1" s="58"/>
      <c r="XEV1" s="58"/>
      <c r="XEW1" s="58"/>
      <c r="XEX1" s="58"/>
      <c r="XEY1" s="58"/>
      <c r="XEZ1" s="58"/>
      <c r="XFA1" s="58"/>
      <c r="XFB1" s="58"/>
      <c r="XFC1" s="58"/>
      <c r="XFD1" s="58"/>
    </row>
    <row r="2" spans="1:16384" s="415" customFormat="1" ht="15" x14ac:dyDescent="0.25">
      <c r="A2" s="412"/>
      <c r="B2" s="413"/>
      <c r="C2" s="412"/>
      <c r="D2" s="412"/>
      <c r="E2" s="412"/>
      <c r="F2" s="412"/>
      <c r="G2" s="412"/>
      <c r="H2" s="412"/>
      <c r="I2" s="412"/>
      <c r="J2" s="412"/>
      <c r="K2" s="412"/>
      <c r="L2" s="412"/>
      <c r="M2" s="414"/>
      <c r="N2" s="414"/>
      <c r="O2" s="414"/>
      <c r="P2" s="414"/>
      <c r="Q2" s="414"/>
      <c r="R2" s="414"/>
      <c r="S2" s="414"/>
      <c r="T2" s="414"/>
      <c r="U2" s="414"/>
      <c r="V2" s="414"/>
      <c r="W2" s="414"/>
      <c r="X2" s="414"/>
      <c r="Y2" s="414"/>
      <c r="Z2" s="414"/>
      <c r="AA2" s="414"/>
      <c r="AB2" s="414"/>
      <c r="AC2" s="414"/>
      <c r="AD2" s="414"/>
      <c r="AE2" s="414"/>
      <c r="AF2" s="414"/>
      <c r="AG2" s="414"/>
      <c r="AH2" s="414"/>
      <c r="AI2" s="414"/>
      <c r="AJ2" s="414"/>
      <c r="AK2" s="414"/>
      <c r="AL2" s="414"/>
      <c r="AM2" s="414"/>
      <c r="AN2" s="414"/>
      <c r="AO2" s="414"/>
      <c r="AP2" s="414"/>
      <c r="AQ2" s="414"/>
      <c r="AR2" s="414"/>
      <c r="AS2" s="414"/>
      <c r="AT2" s="414"/>
      <c r="AU2" s="414"/>
      <c r="AV2" s="414"/>
      <c r="AW2" s="414"/>
      <c r="AX2" s="414"/>
      <c r="AY2" s="414"/>
      <c r="AZ2" s="414"/>
      <c r="BA2" s="414"/>
      <c r="BB2" s="414"/>
      <c r="BC2" s="414"/>
      <c r="BD2" s="414"/>
      <c r="BE2" s="414"/>
      <c r="BF2" s="414"/>
      <c r="BG2" s="414"/>
      <c r="BH2" s="414"/>
      <c r="BI2" s="414"/>
      <c r="BJ2" s="414"/>
      <c r="BK2" s="414"/>
      <c r="BL2" s="414"/>
      <c r="BM2" s="414"/>
      <c r="BN2" s="414"/>
      <c r="BO2" s="414"/>
      <c r="BP2" s="414"/>
      <c r="BQ2" s="414"/>
      <c r="BR2" s="414"/>
      <c r="BS2" s="414"/>
      <c r="BT2" s="414"/>
      <c r="BU2" s="414"/>
      <c r="BV2" s="414"/>
      <c r="BW2" s="414"/>
      <c r="BX2" s="414"/>
      <c r="BY2" s="414"/>
      <c r="BZ2" s="414"/>
      <c r="CA2" s="414"/>
      <c r="CB2" s="414"/>
      <c r="CC2" s="414"/>
      <c r="CD2" s="414"/>
      <c r="CE2" s="414"/>
      <c r="CF2" s="414"/>
      <c r="CG2" s="414"/>
      <c r="CH2" s="414"/>
      <c r="CI2" s="414"/>
      <c r="CJ2" s="414"/>
      <c r="CK2" s="414"/>
      <c r="CL2" s="414"/>
      <c r="CM2" s="414"/>
      <c r="CN2" s="414"/>
      <c r="CO2" s="414"/>
      <c r="CP2" s="414"/>
      <c r="CQ2" s="414"/>
      <c r="CR2" s="414"/>
      <c r="CS2" s="414"/>
      <c r="CT2" s="414"/>
      <c r="CU2" s="414"/>
      <c r="CV2" s="414"/>
      <c r="CW2" s="414"/>
      <c r="CX2" s="414"/>
      <c r="CY2" s="414"/>
      <c r="CZ2" s="414"/>
      <c r="DA2" s="414"/>
      <c r="DB2" s="414"/>
      <c r="DC2" s="414"/>
      <c r="DD2" s="414"/>
      <c r="DE2" s="414"/>
      <c r="DF2" s="414"/>
      <c r="DG2" s="414"/>
      <c r="DH2" s="414"/>
      <c r="DI2" s="414"/>
      <c r="DJ2" s="414"/>
      <c r="DK2" s="414"/>
      <c r="DL2" s="414"/>
      <c r="DM2" s="414"/>
      <c r="DN2" s="414"/>
      <c r="DO2" s="414"/>
      <c r="DP2" s="414"/>
      <c r="DQ2" s="414"/>
      <c r="DR2" s="414"/>
      <c r="DS2" s="414"/>
      <c r="DT2" s="414"/>
      <c r="DU2" s="414"/>
      <c r="DV2" s="414"/>
      <c r="DW2" s="414"/>
      <c r="DX2" s="414"/>
      <c r="DY2" s="414"/>
      <c r="DZ2" s="414"/>
      <c r="EA2" s="414"/>
      <c r="EB2" s="414"/>
      <c r="EC2" s="414"/>
      <c r="ED2" s="414"/>
      <c r="EE2" s="414"/>
      <c r="EF2" s="414"/>
      <c r="EG2" s="414"/>
      <c r="EH2" s="414"/>
      <c r="EI2" s="414"/>
      <c r="EJ2" s="414"/>
      <c r="EK2" s="414"/>
      <c r="EL2" s="414"/>
      <c r="EM2" s="414"/>
      <c r="EN2" s="414"/>
      <c r="EO2" s="414"/>
      <c r="EP2" s="414"/>
      <c r="EQ2" s="414"/>
      <c r="ER2" s="414"/>
      <c r="ES2" s="414"/>
      <c r="ET2" s="414"/>
      <c r="EU2" s="414"/>
      <c r="EV2" s="414"/>
      <c r="EW2" s="414"/>
      <c r="EX2" s="414"/>
      <c r="EY2" s="414"/>
      <c r="EZ2" s="414"/>
      <c r="FA2" s="414"/>
      <c r="FB2" s="414"/>
      <c r="FC2" s="414"/>
      <c r="FD2" s="414"/>
      <c r="FE2" s="414"/>
      <c r="FF2" s="414"/>
      <c r="FG2" s="414"/>
      <c r="FH2" s="414"/>
      <c r="FI2" s="414"/>
      <c r="FJ2" s="414"/>
      <c r="FK2" s="414"/>
      <c r="FL2" s="414"/>
      <c r="FM2" s="414"/>
      <c r="FN2" s="414"/>
      <c r="FO2" s="414"/>
      <c r="FP2" s="414"/>
      <c r="FQ2" s="414"/>
      <c r="FR2" s="414"/>
      <c r="FS2" s="414"/>
      <c r="FT2" s="414"/>
      <c r="FU2" s="414"/>
      <c r="FV2" s="414"/>
      <c r="FW2" s="414"/>
      <c r="FX2" s="414"/>
      <c r="FY2" s="414"/>
      <c r="FZ2" s="414"/>
      <c r="GA2" s="414"/>
      <c r="GB2" s="414"/>
      <c r="GC2" s="414"/>
      <c r="GD2" s="414"/>
      <c r="GE2" s="414"/>
      <c r="GF2" s="414"/>
      <c r="GG2" s="414"/>
      <c r="GH2" s="414"/>
      <c r="GI2" s="414"/>
      <c r="GJ2" s="414"/>
      <c r="GK2" s="414"/>
      <c r="GL2" s="414"/>
      <c r="GM2" s="414"/>
      <c r="GN2" s="414"/>
      <c r="GO2" s="414"/>
      <c r="GP2" s="414"/>
      <c r="GQ2" s="414"/>
      <c r="GR2" s="414"/>
      <c r="GS2" s="414"/>
      <c r="GT2" s="414"/>
      <c r="GU2" s="414"/>
      <c r="GV2" s="414"/>
      <c r="GW2" s="414"/>
      <c r="GX2" s="414"/>
      <c r="GY2" s="414"/>
      <c r="GZ2" s="414"/>
      <c r="HA2" s="414"/>
      <c r="HB2" s="414"/>
      <c r="HC2" s="414"/>
      <c r="HD2" s="414"/>
      <c r="HE2" s="414"/>
      <c r="HF2" s="414"/>
      <c r="HG2" s="414"/>
      <c r="HH2" s="414"/>
      <c r="HI2" s="414"/>
      <c r="HJ2" s="414"/>
      <c r="HK2" s="414"/>
      <c r="HL2" s="414"/>
      <c r="HM2" s="414"/>
      <c r="HN2" s="414"/>
      <c r="HO2" s="414"/>
      <c r="HP2" s="414"/>
      <c r="HQ2" s="414"/>
      <c r="HR2" s="414"/>
      <c r="HS2" s="414"/>
      <c r="HT2" s="414"/>
      <c r="HU2" s="414"/>
      <c r="HV2" s="414"/>
      <c r="HW2" s="414"/>
      <c r="HX2" s="414"/>
      <c r="HY2" s="414"/>
      <c r="HZ2" s="414"/>
      <c r="IA2" s="414"/>
      <c r="IB2" s="414"/>
      <c r="IC2" s="414"/>
      <c r="ID2" s="414"/>
      <c r="IE2" s="414"/>
      <c r="IF2" s="414"/>
      <c r="IG2" s="414"/>
      <c r="IH2" s="414"/>
      <c r="II2" s="414"/>
      <c r="IJ2" s="414"/>
      <c r="IK2" s="414"/>
      <c r="IL2" s="414"/>
      <c r="IM2" s="414"/>
      <c r="IN2" s="414"/>
      <c r="IO2" s="414"/>
      <c r="IP2" s="414"/>
      <c r="IQ2" s="414"/>
      <c r="IR2" s="414"/>
      <c r="IS2" s="414"/>
      <c r="IT2" s="414"/>
      <c r="IU2" s="414"/>
      <c r="IV2" s="414"/>
      <c r="IW2" s="414"/>
      <c r="IX2" s="414"/>
      <c r="IY2" s="414"/>
      <c r="IZ2" s="414"/>
      <c r="JA2" s="414"/>
      <c r="JB2" s="414"/>
      <c r="JC2" s="414"/>
      <c r="JD2" s="414"/>
      <c r="JE2" s="414"/>
      <c r="JF2" s="414"/>
      <c r="JG2" s="414"/>
      <c r="JH2" s="414"/>
      <c r="JI2" s="414"/>
      <c r="JJ2" s="414"/>
      <c r="JK2" s="414"/>
      <c r="JL2" s="414"/>
      <c r="JM2" s="414"/>
      <c r="JN2" s="414"/>
      <c r="JO2" s="414"/>
      <c r="JP2" s="414"/>
      <c r="JQ2" s="414"/>
      <c r="JR2" s="414"/>
      <c r="JS2" s="414"/>
      <c r="JT2" s="414"/>
      <c r="JU2" s="414"/>
      <c r="JV2" s="414"/>
      <c r="JW2" s="414"/>
      <c r="JX2" s="414"/>
      <c r="JY2" s="414"/>
      <c r="JZ2" s="414"/>
      <c r="KA2" s="414"/>
      <c r="KB2" s="414"/>
      <c r="KC2" s="414"/>
      <c r="KD2" s="414"/>
      <c r="KE2" s="414"/>
      <c r="KF2" s="414"/>
      <c r="KG2" s="414"/>
      <c r="KH2" s="414"/>
      <c r="KI2" s="414"/>
      <c r="KJ2" s="414"/>
      <c r="KK2" s="414"/>
      <c r="KL2" s="414"/>
      <c r="KM2" s="414"/>
      <c r="KN2" s="414"/>
      <c r="KO2" s="414"/>
      <c r="KP2" s="414"/>
      <c r="KQ2" s="414"/>
      <c r="KR2" s="414"/>
      <c r="KS2" s="414"/>
      <c r="KT2" s="414"/>
      <c r="KU2" s="414"/>
      <c r="KV2" s="414"/>
      <c r="KW2" s="414"/>
      <c r="KX2" s="414"/>
      <c r="KY2" s="414"/>
      <c r="KZ2" s="414"/>
      <c r="LA2" s="414"/>
      <c r="LB2" s="414"/>
      <c r="LC2" s="414"/>
      <c r="LD2" s="414"/>
      <c r="LE2" s="414"/>
      <c r="LF2" s="414"/>
      <c r="LG2" s="414"/>
      <c r="LH2" s="414"/>
      <c r="LI2" s="414"/>
      <c r="LJ2" s="414"/>
      <c r="LK2" s="414"/>
      <c r="LL2" s="414"/>
      <c r="LM2" s="414"/>
      <c r="LN2" s="414"/>
      <c r="LO2" s="414"/>
      <c r="LP2" s="414"/>
      <c r="LQ2" s="414"/>
      <c r="LR2" s="414"/>
      <c r="LS2" s="414"/>
      <c r="LT2" s="414"/>
      <c r="LU2" s="414"/>
      <c r="LV2" s="414"/>
      <c r="LW2" s="414"/>
      <c r="LX2" s="414"/>
      <c r="LY2" s="414"/>
      <c r="LZ2" s="414"/>
      <c r="MA2" s="414"/>
      <c r="MB2" s="414"/>
      <c r="MC2" s="414"/>
      <c r="MD2" s="414"/>
      <c r="ME2" s="414"/>
      <c r="MF2" s="414"/>
      <c r="MG2" s="414"/>
      <c r="MH2" s="414"/>
      <c r="MI2" s="414"/>
      <c r="MJ2" s="414"/>
      <c r="MK2" s="414"/>
      <c r="ML2" s="414"/>
      <c r="MM2" s="414"/>
      <c r="MN2" s="414"/>
      <c r="MO2" s="414"/>
      <c r="MP2" s="414"/>
      <c r="MQ2" s="414"/>
      <c r="MR2" s="414"/>
      <c r="MS2" s="414"/>
      <c r="MT2" s="414"/>
      <c r="MU2" s="414"/>
      <c r="MV2" s="414"/>
      <c r="MW2" s="414"/>
      <c r="MX2" s="414"/>
      <c r="MY2" s="414"/>
      <c r="MZ2" s="414"/>
      <c r="NA2" s="414"/>
      <c r="NB2" s="414"/>
      <c r="NC2" s="414"/>
      <c r="ND2" s="414"/>
      <c r="NE2" s="414"/>
      <c r="NF2" s="414"/>
      <c r="NG2" s="414"/>
      <c r="NH2" s="414"/>
      <c r="NI2" s="414"/>
      <c r="NJ2" s="414"/>
      <c r="NK2" s="414"/>
      <c r="NL2" s="414"/>
      <c r="NM2" s="414"/>
      <c r="NN2" s="414"/>
      <c r="NO2" s="414"/>
      <c r="NP2" s="414"/>
      <c r="NQ2" s="414"/>
      <c r="NR2" s="414"/>
      <c r="NS2" s="414"/>
      <c r="NT2" s="414"/>
      <c r="NU2" s="414"/>
      <c r="NV2" s="414"/>
      <c r="NW2" s="414"/>
      <c r="NX2" s="414"/>
      <c r="NY2" s="414"/>
      <c r="NZ2" s="414"/>
      <c r="OA2" s="414"/>
      <c r="OB2" s="414"/>
      <c r="OC2" s="414"/>
      <c r="OD2" s="414"/>
      <c r="OE2" s="414"/>
      <c r="OF2" s="414"/>
      <c r="OG2" s="414"/>
      <c r="OH2" s="414"/>
      <c r="OI2" s="414"/>
      <c r="OJ2" s="414"/>
      <c r="OK2" s="414"/>
      <c r="OL2" s="414"/>
      <c r="OM2" s="414"/>
      <c r="ON2" s="414"/>
      <c r="OO2" s="414"/>
      <c r="OP2" s="414"/>
      <c r="OQ2" s="414"/>
      <c r="OR2" s="414"/>
      <c r="OS2" s="414"/>
      <c r="OT2" s="414"/>
      <c r="OU2" s="414"/>
      <c r="OV2" s="414"/>
      <c r="OW2" s="414"/>
      <c r="OX2" s="414"/>
      <c r="OY2" s="414"/>
      <c r="OZ2" s="414"/>
      <c r="PA2" s="414"/>
      <c r="PB2" s="414"/>
      <c r="PC2" s="414"/>
      <c r="PD2" s="414"/>
      <c r="PE2" s="414"/>
      <c r="PF2" s="414"/>
      <c r="PG2" s="414"/>
      <c r="PH2" s="414"/>
      <c r="PI2" s="414"/>
      <c r="PJ2" s="414"/>
      <c r="PK2" s="414"/>
      <c r="PL2" s="414"/>
      <c r="PM2" s="414"/>
      <c r="PN2" s="414"/>
      <c r="PO2" s="414"/>
      <c r="PP2" s="414"/>
      <c r="PQ2" s="414"/>
      <c r="PR2" s="414"/>
      <c r="PS2" s="414"/>
      <c r="PT2" s="414"/>
      <c r="PU2" s="414"/>
      <c r="PV2" s="414"/>
      <c r="PW2" s="414"/>
      <c r="PX2" s="414"/>
      <c r="PY2" s="414"/>
      <c r="PZ2" s="414"/>
      <c r="QA2" s="414"/>
      <c r="QB2" s="414"/>
      <c r="QC2" s="414"/>
      <c r="QD2" s="414"/>
      <c r="QE2" s="414"/>
      <c r="QF2" s="414"/>
      <c r="QG2" s="414"/>
      <c r="QH2" s="414"/>
      <c r="QI2" s="414"/>
      <c r="QJ2" s="414"/>
      <c r="QK2" s="414"/>
      <c r="QL2" s="414"/>
      <c r="QM2" s="414"/>
      <c r="QN2" s="414"/>
      <c r="QO2" s="414"/>
      <c r="QP2" s="414"/>
      <c r="QQ2" s="414"/>
      <c r="QR2" s="414"/>
      <c r="QS2" s="414"/>
      <c r="QT2" s="414"/>
      <c r="QU2" s="414"/>
      <c r="QV2" s="414"/>
      <c r="QW2" s="414"/>
      <c r="QX2" s="414"/>
      <c r="QY2" s="414"/>
      <c r="QZ2" s="414"/>
      <c r="RA2" s="414"/>
      <c r="RB2" s="414"/>
      <c r="RC2" s="414"/>
      <c r="RD2" s="414"/>
      <c r="RE2" s="414"/>
      <c r="RF2" s="414"/>
      <c r="RG2" s="414"/>
      <c r="RH2" s="414"/>
      <c r="RI2" s="414"/>
      <c r="RJ2" s="414"/>
      <c r="RK2" s="414"/>
      <c r="RL2" s="414"/>
      <c r="RM2" s="414"/>
      <c r="RN2" s="414"/>
      <c r="RO2" s="414"/>
      <c r="RP2" s="414"/>
      <c r="RQ2" s="414"/>
      <c r="RR2" s="414"/>
      <c r="RS2" s="414"/>
      <c r="RT2" s="414"/>
      <c r="RU2" s="414"/>
      <c r="RV2" s="414"/>
      <c r="RW2" s="414"/>
      <c r="RX2" s="414"/>
      <c r="RY2" s="414"/>
      <c r="RZ2" s="414"/>
      <c r="SA2" s="414"/>
      <c r="SB2" s="414"/>
      <c r="SC2" s="414"/>
      <c r="SD2" s="414"/>
      <c r="SE2" s="414"/>
      <c r="SF2" s="414"/>
      <c r="SG2" s="414"/>
      <c r="SH2" s="414"/>
      <c r="SI2" s="414"/>
      <c r="SJ2" s="414"/>
      <c r="SK2" s="414"/>
      <c r="SL2" s="414"/>
      <c r="SM2" s="414"/>
      <c r="SN2" s="414"/>
      <c r="SO2" s="414"/>
      <c r="SP2" s="414"/>
      <c r="SQ2" s="414"/>
      <c r="SR2" s="414"/>
      <c r="SS2" s="414"/>
      <c r="ST2" s="414"/>
      <c r="SU2" s="414"/>
      <c r="SV2" s="414"/>
      <c r="SW2" s="414"/>
      <c r="SX2" s="414"/>
      <c r="SY2" s="414"/>
      <c r="SZ2" s="414"/>
      <c r="TA2" s="414"/>
      <c r="TB2" s="414"/>
      <c r="TC2" s="414"/>
      <c r="TD2" s="414"/>
      <c r="TE2" s="414"/>
      <c r="TF2" s="414"/>
      <c r="TG2" s="414"/>
      <c r="TH2" s="414"/>
      <c r="TI2" s="414"/>
      <c r="TJ2" s="414"/>
      <c r="TK2" s="414"/>
      <c r="TL2" s="414"/>
      <c r="TM2" s="414"/>
      <c r="TN2" s="414"/>
      <c r="TO2" s="414"/>
      <c r="TP2" s="414"/>
      <c r="TQ2" s="414"/>
      <c r="TR2" s="414"/>
      <c r="TS2" s="414"/>
      <c r="TT2" s="414"/>
      <c r="TU2" s="414"/>
      <c r="TV2" s="414"/>
      <c r="TW2" s="414"/>
      <c r="TX2" s="414"/>
      <c r="TY2" s="414"/>
      <c r="TZ2" s="414"/>
      <c r="UA2" s="414"/>
      <c r="UB2" s="414"/>
      <c r="UC2" s="414"/>
      <c r="UD2" s="414"/>
      <c r="UE2" s="414"/>
      <c r="UF2" s="414"/>
      <c r="UG2" s="414"/>
      <c r="UH2" s="414"/>
      <c r="UI2" s="414"/>
      <c r="UJ2" s="414"/>
      <c r="UK2" s="414"/>
      <c r="UL2" s="414"/>
      <c r="UM2" s="414"/>
      <c r="UN2" s="414"/>
      <c r="UO2" s="414"/>
      <c r="UP2" s="414"/>
      <c r="UQ2" s="414"/>
      <c r="UR2" s="414"/>
      <c r="US2" s="414"/>
      <c r="UT2" s="414"/>
      <c r="UU2" s="414"/>
      <c r="UV2" s="414"/>
      <c r="UW2" s="414"/>
      <c r="UX2" s="414"/>
      <c r="UY2" s="414"/>
      <c r="UZ2" s="414"/>
      <c r="VA2" s="414"/>
      <c r="VB2" s="414"/>
      <c r="VC2" s="414"/>
      <c r="VD2" s="414"/>
      <c r="VE2" s="414"/>
      <c r="VF2" s="414"/>
      <c r="VG2" s="414"/>
      <c r="VH2" s="414"/>
      <c r="VI2" s="414"/>
      <c r="VJ2" s="414"/>
      <c r="VK2" s="414"/>
      <c r="VL2" s="414"/>
      <c r="VM2" s="414"/>
      <c r="VN2" s="414"/>
      <c r="VO2" s="414"/>
      <c r="VP2" s="414"/>
      <c r="VQ2" s="414"/>
      <c r="VR2" s="414"/>
      <c r="VS2" s="414"/>
      <c r="VT2" s="414"/>
      <c r="VU2" s="414"/>
      <c r="VV2" s="414"/>
      <c r="VW2" s="414"/>
      <c r="VX2" s="414"/>
      <c r="VY2" s="414"/>
      <c r="VZ2" s="414"/>
      <c r="WA2" s="414"/>
      <c r="WB2" s="414"/>
      <c r="WC2" s="414"/>
      <c r="WD2" s="414"/>
      <c r="WE2" s="414"/>
      <c r="WF2" s="414"/>
      <c r="WG2" s="414"/>
      <c r="WH2" s="414"/>
      <c r="WI2" s="414"/>
      <c r="WJ2" s="414"/>
      <c r="WK2" s="414"/>
      <c r="WL2" s="414"/>
      <c r="WM2" s="414"/>
      <c r="WN2" s="414"/>
      <c r="WO2" s="414"/>
      <c r="WP2" s="414"/>
      <c r="WQ2" s="414"/>
      <c r="WR2" s="414"/>
      <c r="WS2" s="414"/>
      <c r="WT2" s="414"/>
      <c r="WU2" s="414"/>
      <c r="WV2" s="414"/>
      <c r="WW2" s="414"/>
      <c r="WX2" s="414"/>
      <c r="WY2" s="414"/>
      <c r="WZ2" s="414"/>
      <c r="XA2" s="414"/>
      <c r="XB2" s="414"/>
      <c r="XC2" s="414"/>
      <c r="XD2" s="414"/>
      <c r="XE2" s="414"/>
      <c r="XF2" s="414"/>
      <c r="XG2" s="414"/>
      <c r="XH2" s="414"/>
      <c r="XI2" s="414"/>
      <c r="XJ2" s="414"/>
      <c r="XK2" s="414"/>
      <c r="XL2" s="414"/>
      <c r="XM2" s="414"/>
      <c r="XN2" s="414"/>
      <c r="XO2" s="414"/>
      <c r="XP2" s="414"/>
      <c r="XQ2" s="414"/>
      <c r="XR2" s="414"/>
      <c r="XS2" s="414"/>
      <c r="XT2" s="414"/>
      <c r="XU2" s="414"/>
      <c r="XV2" s="414"/>
      <c r="XW2" s="414"/>
      <c r="XX2" s="414"/>
      <c r="XY2" s="414"/>
      <c r="XZ2" s="414"/>
      <c r="YA2" s="414"/>
      <c r="YB2" s="414"/>
      <c r="YC2" s="414"/>
      <c r="YD2" s="414"/>
      <c r="YE2" s="414"/>
      <c r="YF2" s="414"/>
      <c r="YG2" s="414"/>
      <c r="YH2" s="414"/>
      <c r="YI2" s="414"/>
      <c r="YJ2" s="414"/>
      <c r="YK2" s="414"/>
      <c r="YL2" s="414"/>
      <c r="YM2" s="414"/>
      <c r="YN2" s="414"/>
      <c r="YO2" s="414"/>
      <c r="YP2" s="414"/>
      <c r="YQ2" s="414"/>
      <c r="YR2" s="414"/>
      <c r="YS2" s="414"/>
      <c r="YT2" s="414"/>
      <c r="YU2" s="414"/>
      <c r="YV2" s="414"/>
      <c r="YW2" s="414"/>
      <c r="YX2" s="414"/>
      <c r="YY2" s="414"/>
      <c r="YZ2" s="414"/>
      <c r="ZA2" s="414"/>
      <c r="ZB2" s="414"/>
      <c r="ZC2" s="414"/>
      <c r="ZD2" s="414"/>
      <c r="ZE2" s="414"/>
      <c r="ZF2" s="414"/>
      <c r="ZG2" s="414"/>
      <c r="ZH2" s="414"/>
      <c r="ZI2" s="414"/>
      <c r="ZJ2" s="414"/>
      <c r="ZK2" s="414"/>
      <c r="ZL2" s="414"/>
      <c r="ZM2" s="414"/>
      <c r="ZN2" s="414"/>
      <c r="ZO2" s="414"/>
      <c r="ZP2" s="414"/>
      <c r="ZQ2" s="414"/>
      <c r="ZR2" s="414"/>
      <c r="ZS2" s="414"/>
      <c r="ZT2" s="414"/>
      <c r="ZU2" s="414"/>
      <c r="ZV2" s="414"/>
      <c r="ZW2" s="414"/>
      <c r="ZX2" s="414"/>
      <c r="ZY2" s="414"/>
      <c r="ZZ2" s="414"/>
      <c r="AAA2" s="414"/>
      <c r="AAB2" s="414"/>
      <c r="AAC2" s="414"/>
      <c r="AAD2" s="414"/>
      <c r="AAE2" s="414"/>
      <c r="AAF2" s="414"/>
      <c r="AAG2" s="414"/>
      <c r="AAH2" s="414"/>
      <c r="AAI2" s="414"/>
      <c r="AAJ2" s="414"/>
      <c r="AAK2" s="414"/>
      <c r="AAL2" s="414"/>
      <c r="AAM2" s="414"/>
      <c r="AAN2" s="414"/>
      <c r="AAO2" s="414"/>
      <c r="AAP2" s="414"/>
      <c r="AAQ2" s="414"/>
      <c r="AAR2" s="414"/>
      <c r="AAS2" s="414"/>
      <c r="AAT2" s="414"/>
      <c r="AAU2" s="414"/>
      <c r="AAV2" s="414"/>
      <c r="AAW2" s="414"/>
      <c r="AAX2" s="414"/>
      <c r="AAY2" s="414"/>
      <c r="AAZ2" s="414"/>
      <c r="ABA2" s="414"/>
      <c r="ABB2" s="414"/>
      <c r="ABC2" s="414"/>
      <c r="ABD2" s="414"/>
      <c r="ABE2" s="414"/>
      <c r="ABF2" s="414"/>
      <c r="ABG2" s="414"/>
      <c r="ABH2" s="414"/>
      <c r="ABI2" s="414"/>
      <c r="ABJ2" s="414"/>
      <c r="ABK2" s="414"/>
      <c r="ABL2" s="414"/>
      <c r="ABM2" s="414"/>
      <c r="ABN2" s="414"/>
      <c r="ABO2" s="414"/>
      <c r="ABP2" s="414"/>
      <c r="ABQ2" s="414"/>
      <c r="ABR2" s="414"/>
      <c r="ABS2" s="414"/>
      <c r="ABT2" s="414"/>
      <c r="ABU2" s="414"/>
      <c r="ABV2" s="414"/>
      <c r="ABW2" s="414"/>
      <c r="ABX2" s="414"/>
      <c r="ABY2" s="414"/>
      <c r="ABZ2" s="414"/>
      <c r="ACA2" s="414"/>
      <c r="ACB2" s="414"/>
      <c r="ACC2" s="414"/>
      <c r="ACD2" s="414"/>
      <c r="ACE2" s="414"/>
      <c r="ACF2" s="414"/>
      <c r="ACG2" s="414"/>
      <c r="ACH2" s="414"/>
      <c r="ACI2" s="414"/>
      <c r="ACJ2" s="414"/>
      <c r="ACK2" s="414"/>
      <c r="ACL2" s="414"/>
      <c r="ACM2" s="414"/>
      <c r="ACN2" s="414"/>
      <c r="ACO2" s="414"/>
      <c r="ACP2" s="414"/>
      <c r="ACQ2" s="414"/>
      <c r="ACR2" s="414"/>
      <c r="ACS2" s="414"/>
      <c r="ACT2" s="414"/>
      <c r="ACU2" s="414"/>
      <c r="ACV2" s="414"/>
      <c r="ACW2" s="414"/>
      <c r="ACX2" s="414"/>
      <c r="ACY2" s="414"/>
      <c r="ACZ2" s="414"/>
      <c r="ADA2" s="414"/>
      <c r="ADB2" s="414"/>
      <c r="ADC2" s="414"/>
      <c r="ADD2" s="414"/>
      <c r="ADE2" s="414"/>
      <c r="ADF2" s="414"/>
      <c r="ADG2" s="414"/>
      <c r="ADH2" s="414"/>
      <c r="ADI2" s="414"/>
      <c r="ADJ2" s="414"/>
      <c r="ADK2" s="414"/>
      <c r="ADL2" s="414"/>
      <c r="ADM2" s="414"/>
      <c r="ADN2" s="414"/>
      <c r="ADO2" s="414"/>
      <c r="ADP2" s="414"/>
      <c r="ADQ2" s="414"/>
      <c r="ADR2" s="414"/>
      <c r="ADS2" s="414"/>
      <c r="ADT2" s="414"/>
      <c r="ADU2" s="414"/>
      <c r="ADV2" s="414"/>
      <c r="ADW2" s="414"/>
      <c r="ADX2" s="414"/>
      <c r="ADY2" s="414"/>
      <c r="ADZ2" s="414"/>
      <c r="AEA2" s="414"/>
      <c r="AEB2" s="414"/>
      <c r="AEC2" s="414"/>
      <c r="AED2" s="414"/>
      <c r="AEE2" s="414"/>
      <c r="AEF2" s="414"/>
      <c r="AEG2" s="414"/>
      <c r="AEH2" s="414"/>
      <c r="AEI2" s="414"/>
      <c r="AEJ2" s="414"/>
      <c r="AEK2" s="414"/>
      <c r="AEL2" s="414"/>
      <c r="AEM2" s="414"/>
      <c r="AEN2" s="414"/>
      <c r="AEO2" s="414"/>
      <c r="AEP2" s="414"/>
      <c r="AEQ2" s="414"/>
      <c r="AER2" s="414"/>
      <c r="AES2" s="414"/>
      <c r="AET2" s="414"/>
      <c r="AEU2" s="414"/>
      <c r="AEV2" s="414"/>
      <c r="AEW2" s="414"/>
      <c r="AEX2" s="414"/>
      <c r="AEY2" s="414"/>
      <c r="AEZ2" s="414"/>
      <c r="AFA2" s="414"/>
      <c r="AFB2" s="414"/>
      <c r="AFC2" s="414"/>
      <c r="AFD2" s="414"/>
      <c r="AFE2" s="414"/>
      <c r="AFF2" s="414"/>
      <c r="AFG2" s="414"/>
      <c r="AFH2" s="414"/>
      <c r="AFI2" s="414"/>
      <c r="AFJ2" s="414"/>
      <c r="AFK2" s="414"/>
      <c r="AFL2" s="414"/>
      <c r="AFM2" s="414"/>
      <c r="AFN2" s="414"/>
      <c r="AFO2" s="414"/>
      <c r="AFP2" s="414"/>
      <c r="AFQ2" s="414"/>
      <c r="AFR2" s="414"/>
      <c r="AFS2" s="414"/>
      <c r="AFT2" s="414"/>
      <c r="AFU2" s="414"/>
      <c r="AFV2" s="414"/>
      <c r="AFW2" s="414"/>
      <c r="AFX2" s="414"/>
      <c r="AFY2" s="414"/>
      <c r="AFZ2" s="414"/>
      <c r="AGA2" s="414"/>
      <c r="AGB2" s="414"/>
      <c r="AGC2" s="414"/>
      <c r="AGD2" s="414"/>
      <c r="AGE2" s="414"/>
      <c r="AGF2" s="414"/>
      <c r="AGG2" s="414"/>
      <c r="AGH2" s="414"/>
      <c r="AGI2" s="414"/>
      <c r="AGJ2" s="414"/>
      <c r="AGK2" s="414"/>
      <c r="AGL2" s="414"/>
      <c r="AGM2" s="414"/>
      <c r="AGN2" s="414"/>
      <c r="AGO2" s="414"/>
      <c r="AGP2" s="414"/>
      <c r="AGQ2" s="414"/>
      <c r="AGR2" s="414"/>
      <c r="AGS2" s="414"/>
      <c r="AGT2" s="414"/>
      <c r="AGU2" s="414"/>
      <c r="AGV2" s="414"/>
      <c r="AGW2" s="414"/>
      <c r="AGX2" s="414"/>
      <c r="AGY2" s="414"/>
      <c r="AGZ2" s="414"/>
      <c r="AHA2" s="414"/>
      <c r="AHB2" s="414"/>
      <c r="AHC2" s="414"/>
      <c r="AHD2" s="414"/>
      <c r="AHE2" s="414"/>
      <c r="AHF2" s="414"/>
      <c r="AHG2" s="414"/>
      <c r="AHH2" s="414"/>
      <c r="AHI2" s="414"/>
      <c r="AHJ2" s="414"/>
      <c r="AHK2" s="414"/>
      <c r="AHL2" s="414"/>
      <c r="AHM2" s="414"/>
      <c r="AHN2" s="414"/>
      <c r="AHO2" s="414"/>
      <c r="AHP2" s="414"/>
      <c r="AHQ2" s="414"/>
      <c r="AHR2" s="414"/>
      <c r="AHS2" s="414"/>
      <c r="AHT2" s="414"/>
      <c r="AHU2" s="414"/>
      <c r="AHV2" s="414"/>
      <c r="AHW2" s="414"/>
      <c r="AHX2" s="414"/>
      <c r="AHY2" s="414"/>
      <c r="AHZ2" s="414"/>
      <c r="AIA2" s="414"/>
      <c r="AIB2" s="414"/>
      <c r="AIC2" s="414"/>
      <c r="AID2" s="414"/>
      <c r="AIE2" s="414"/>
      <c r="AIF2" s="414"/>
      <c r="AIG2" s="414"/>
      <c r="AIH2" s="414"/>
      <c r="AII2" s="414"/>
      <c r="AIJ2" s="414"/>
      <c r="AIK2" s="414"/>
      <c r="AIL2" s="414"/>
      <c r="AIM2" s="414"/>
      <c r="AIN2" s="414"/>
      <c r="AIO2" s="414"/>
      <c r="AIP2" s="414"/>
      <c r="AIQ2" s="414"/>
      <c r="AIR2" s="414"/>
      <c r="AIS2" s="414"/>
      <c r="AIT2" s="414"/>
      <c r="AIU2" s="414"/>
      <c r="AIV2" s="414"/>
      <c r="AIW2" s="414"/>
      <c r="AIX2" s="414"/>
      <c r="AIY2" s="414"/>
      <c r="AIZ2" s="414"/>
      <c r="AJA2" s="414"/>
      <c r="AJB2" s="414"/>
      <c r="AJC2" s="414"/>
      <c r="AJD2" s="414"/>
      <c r="AJE2" s="414"/>
      <c r="AJF2" s="414"/>
      <c r="AJG2" s="414"/>
      <c r="AJH2" s="414"/>
      <c r="AJI2" s="414"/>
      <c r="AJJ2" s="414"/>
      <c r="AJK2" s="414"/>
      <c r="AJL2" s="414"/>
      <c r="AJM2" s="414"/>
      <c r="AJN2" s="414"/>
      <c r="AJO2" s="414"/>
      <c r="AJP2" s="414"/>
      <c r="AJQ2" s="414"/>
      <c r="AJR2" s="414"/>
      <c r="AJS2" s="414"/>
      <c r="AJT2" s="414"/>
      <c r="AJU2" s="414"/>
      <c r="AJV2" s="414"/>
      <c r="AJW2" s="414"/>
      <c r="AJX2" s="414"/>
      <c r="AJY2" s="414"/>
      <c r="AJZ2" s="414"/>
      <c r="AKA2" s="414"/>
      <c r="AKB2" s="414"/>
      <c r="AKC2" s="414"/>
      <c r="AKD2" s="414"/>
      <c r="AKE2" s="414"/>
      <c r="AKF2" s="414"/>
      <c r="AKG2" s="414"/>
      <c r="AKH2" s="414"/>
      <c r="AKI2" s="414"/>
      <c r="AKJ2" s="414"/>
      <c r="AKK2" s="414"/>
      <c r="AKL2" s="414"/>
      <c r="AKM2" s="414"/>
      <c r="AKN2" s="414"/>
      <c r="AKO2" s="414"/>
      <c r="AKP2" s="414"/>
      <c r="AKQ2" s="414"/>
      <c r="AKR2" s="414"/>
      <c r="AKS2" s="414"/>
      <c r="AKT2" s="414"/>
      <c r="AKU2" s="414"/>
      <c r="AKV2" s="414"/>
      <c r="AKW2" s="414"/>
      <c r="AKX2" s="414"/>
      <c r="AKY2" s="414"/>
      <c r="AKZ2" s="414"/>
      <c r="ALA2" s="414"/>
      <c r="ALB2" s="414"/>
      <c r="ALC2" s="414"/>
      <c r="ALD2" s="414"/>
      <c r="ALE2" s="414"/>
      <c r="ALF2" s="414"/>
      <c r="ALG2" s="414"/>
      <c r="ALH2" s="414"/>
      <c r="ALI2" s="414"/>
      <c r="ALJ2" s="414"/>
      <c r="ALK2" s="414"/>
      <c r="ALL2" s="414"/>
      <c r="ALM2" s="414"/>
      <c r="ALN2" s="414"/>
      <c r="ALO2" s="414"/>
      <c r="ALP2" s="414"/>
      <c r="ALQ2" s="414"/>
      <c r="ALR2" s="414"/>
      <c r="ALS2" s="414"/>
      <c r="ALT2" s="414"/>
      <c r="ALU2" s="414"/>
      <c r="ALV2" s="414"/>
      <c r="ALW2" s="414"/>
      <c r="ALX2" s="414"/>
      <c r="ALY2" s="414"/>
      <c r="ALZ2" s="414"/>
      <c r="AMA2" s="414"/>
      <c r="AMB2" s="414"/>
      <c r="AMC2" s="414"/>
      <c r="AMD2" s="414"/>
      <c r="AME2" s="414"/>
      <c r="AMF2" s="414"/>
      <c r="AMG2" s="414"/>
      <c r="AMH2" s="414"/>
      <c r="AMI2" s="414"/>
      <c r="AMJ2" s="414"/>
      <c r="AMK2" s="414"/>
      <c r="AML2" s="414"/>
      <c r="AMM2" s="414"/>
      <c r="AMN2" s="414"/>
      <c r="AMO2" s="414"/>
      <c r="AMP2" s="414"/>
      <c r="AMQ2" s="414"/>
      <c r="AMR2" s="414"/>
      <c r="AMS2" s="414"/>
      <c r="AMT2" s="414"/>
      <c r="AMU2" s="414"/>
      <c r="AMV2" s="414"/>
      <c r="AMW2" s="414"/>
      <c r="AMX2" s="414"/>
      <c r="AMY2" s="414"/>
      <c r="AMZ2" s="414"/>
      <c r="ANA2" s="414"/>
      <c r="ANB2" s="414"/>
      <c r="ANC2" s="414"/>
      <c r="AND2" s="414"/>
      <c r="ANE2" s="414"/>
      <c r="ANF2" s="414"/>
      <c r="ANG2" s="414"/>
      <c r="ANH2" s="414"/>
      <c r="ANI2" s="414"/>
      <c r="ANJ2" s="414"/>
      <c r="ANK2" s="414"/>
      <c r="ANL2" s="414"/>
      <c r="ANM2" s="414"/>
      <c r="ANN2" s="414"/>
      <c r="ANO2" s="414"/>
      <c r="ANP2" s="414"/>
      <c r="ANQ2" s="414"/>
      <c r="ANR2" s="414"/>
      <c r="ANS2" s="414"/>
      <c r="ANT2" s="414"/>
      <c r="ANU2" s="414"/>
      <c r="ANV2" s="414"/>
      <c r="ANW2" s="414"/>
      <c r="ANX2" s="414"/>
      <c r="ANY2" s="414"/>
      <c r="ANZ2" s="414"/>
      <c r="AOA2" s="414"/>
      <c r="AOB2" s="414"/>
      <c r="AOC2" s="414"/>
      <c r="AOD2" s="414"/>
      <c r="AOE2" s="414"/>
      <c r="AOF2" s="414"/>
      <c r="AOG2" s="414"/>
      <c r="AOH2" s="414"/>
      <c r="AOI2" s="414"/>
      <c r="AOJ2" s="414"/>
      <c r="AOK2" s="414"/>
      <c r="AOL2" s="414"/>
      <c r="AOM2" s="414"/>
      <c r="AON2" s="414"/>
      <c r="AOO2" s="414"/>
      <c r="AOP2" s="414"/>
      <c r="AOQ2" s="414"/>
      <c r="AOR2" s="414"/>
      <c r="AOS2" s="414"/>
      <c r="AOT2" s="414"/>
      <c r="AOU2" s="414"/>
      <c r="AOV2" s="414"/>
      <c r="AOW2" s="414"/>
      <c r="AOX2" s="414"/>
      <c r="AOY2" s="414"/>
      <c r="AOZ2" s="414"/>
      <c r="APA2" s="414"/>
      <c r="APB2" s="414"/>
      <c r="APC2" s="414"/>
      <c r="APD2" s="414"/>
      <c r="APE2" s="414"/>
      <c r="APF2" s="414"/>
      <c r="APG2" s="414"/>
      <c r="APH2" s="414"/>
      <c r="API2" s="414"/>
      <c r="APJ2" s="414"/>
      <c r="APK2" s="414"/>
      <c r="APL2" s="414"/>
      <c r="APM2" s="414"/>
      <c r="APN2" s="414"/>
      <c r="APO2" s="414"/>
      <c r="APP2" s="414"/>
      <c r="APQ2" s="414"/>
      <c r="APR2" s="414"/>
      <c r="APS2" s="414"/>
      <c r="APT2" s="414"/>
      <c r="APU2" s="414"/>
      <c r="APV2" s="414"/>
      <c r="APW2" s="414"/>
      <c r="APX2" s="414"/>
      <c r="APY2" s="414"/>
      <c r="APZ2" s="414"/>
      <c r="AQA2" s="414"/>
      <c r="AQB2" s="414"/>
      <c r="AQC2" s="414"/>
      <c r="AQD2" s="414"/>
      <c r="AQE2" s="414"/>
      <c r="AQF2" s="414"/>
      <c r="AQG2" s="414"/>
      <c r="AQH2" s="414"/>
      <c r="AQI2" s="414"/>
      <c r="AQJ2" s="414"/>
      <c r="AQK2" s="414"/>
      <c r="AQL2" s="414"/>
      <c r="AQM2" s="414"/>
      <c r="AQN2" s="414"/>
      <c r="AQO2" s="414"/>
      <c r="AQP2" s="414"/>
      <c r="AQQ2" s="414"/>
      <c r="AQR2" s="414"/>
      <c r="AQS2" s="414"/>
      <c r="AQT2" s="414"/>
      <c r="AQU2" s="414"/>
      <c r="AQV2" s="414"/>
      <c r="AQW2" s="414"/>
      <c r="AQX2" s="414"/>
      <c r="AQY2" s="414"/>
      <c r="AQZ2" s="414"/>
      <c r="ARA2" s="414"/>
      <c r="ARB2" s="414"/>
      <c r="ARC2" s="414"/>
      <c r="ARD2" s="414"/>
      <c r="ARE2" s="414"/>
      <c r="ARF2" s="414"/>
      <c r="ARG2" s="414"/>
      <c r="ARH2" s="414"/>
      <c r="ARI2" s="414"/>
      <c r="ARJ2" s="414"/>
      <c r="ARK2" s="414"/>
      <c r="ARL2" s="414"/>
      <c r="ARM2" s="414"/>
      <c r="ARN2" s="414"/>
      <c r="ARO2" s="414"/>
      <c r="ARP2" s="414"/>
      <c r="ARQ2" s="414"/>
      <c r="ARR2" s="414"/>
      <c r="ARS2" s="414"/>
      <c r="ART2" s="414"/>
      <c r="ARU2" s="414"/>
      <c r="ARV2" s="414"/>
      <c r="ARW2" s="414"/>
      <c r="ARX2" s="414"/>
      <c r="ARY2" s="414"/>
      <c r="ARZ2" s="414"/>
      <c r="ASA2" s="414"/>
      <c r="ASB2" s="414"/>
      <c r="ASC2" s="414"/>
      <c r="ASD2" s="414"/>
      <c r="ASE2" s="414"/>
      <c r="ASF2" s="414"/>
      <c r="ASG2" s="414"/>
      <c r="ASH2" s="414"/>
      <c r="ASI2" s="414"/>
      <c r="ASJ2" s="414"/>
      <c r="ASK2" s="414"/>
      <c r="ASL2" s="414"/>
      <c r="ASM2" s="414"/>
      <c r="ASN2" s="414"/>
      <c r="ASO2" s="414"/>
      <c r="ASP2" s="414"/>
      <c r="ASQ2" s="414"/>
      <c r="ASR2" s="414"/>
      <c r="ASS2" s="414"/>
      <c r="AST2" s="414"/>
      <c r="ASU2" s="414"/>
      <c r="ASV2" s="414"/>
      <c r="ASW2" s="414"/>
      <c r="ASX2" s="414"/>
      <c r="ASY2" s="414"/>
      <c r="ASZ2" s="414"/>
      <c r="ATA2" s="414"/>
      <c r="ATB2" s="414"/>
      <c r="ATC2" s="414"/>
      <c r="ATD2" s="414"/>
      <c r="ATE2" s="414"/>
      <c r="ATF2" s="414"/>
      <c r="ATG2" s="414"/>
      <c r="ATH2" s="414"/>
      <c r="ATI2" s="414"/>
      <c r="ATJ2" s="414"/>
      <c r="ATK2" s="414"/>
      <c r="ATL2" s="414"/>
      <c r="ATM2" s="414"/>
      <c r="ATN2" s="414"/>
      <c r="ATO2" s="414"/>
      <c r="ATP2" s="414"/>
      <c r="ATQ2" s="414"/>
      <c r="ATR2" s="414"/>
      <c r="ATS2" s="414"/>
      <c r="ATT2" s="414"/>
      <c r="ATU2" s="414"/>
      <c r="ATV2" s="414"/>
      <c r="ATW2" s="414"/>
      <c r="ATX2" s="414"/>
      <c r="ATY2" s="414"/>
      <c r="ATZ2" s="414"/>
      <c r="AUA2" s="414"/>
      <c r="AUB2" s="414"/>
      <c r="AUC2" s="414"/>
      <c r="AUD2" s="414"/>
      <c r="AUE2" s="414"/>
      <c r="AUF2" s="414"/>
      <c r="AUG2" s="414"/>
      <c r="AUH2" s="414"/>
      <c r="AUI2" s="414"/>
      <c r="AUJ2" s="414"/>
      <c r="AUK2" s="414"/>
      <c r="AUL2" s="414"/>
      <c r="AUM2" s="414"/>
      <c r="AUN2" s="414"/>
      <c r="AUO2" s="414"/>
      <c r="AUP2" s="414"/>
      <c r="AUQ2" s="414"/>
      <c r="AUR2" s="414"/>
      <c r="AUS2" s="414"/>
      <c r="AUT2" s="414"/>
      <c r="AUU2" s="414"/>
      <c r="AUV2" s="414"/>
      <c r="AUW2" s="414"/>
      <c r="AUX2" s="414"/>
      <c r="AUY2" s="414"/>
      <c r="AUZ2" s="414"/>
      <c r="AVA2" s="414"/>
      <c r="AVB2" s="414"/>
      <c r="AVC2" s="414"/>
      <c r="AVD2" s="414"/>
      <c r="AVE2" s="414"/>
      <c r="AVF2" s="414"/>
      <c r="AVG2" s="414"/>
      <c r="AVH2" s="414"/>
      <c r="AVI2" s="414"/>
      <c r="AVJ2" s="414"/>
      <c r="AVK2" s="414"/>
      <c r="AVL2" s="414"/>
      <c r="AVM2" s="414"/>
      <c r="AVN2" s="414"/>
      <c r="AVO2" s="414"/>
      <c r="AVP2" s="414"/>
      <c r="AVQ2" s="414"/>
      <c r="AVR2" s="414"/>
      <c r="AVS2" s="414"/>
      <c r="AVT2" s="414"/>
      <c r="AVU2" s="414"/>
      <c r="AVV2" s="414"/>
      <c r="AVW2" s="414"/>
      <c r="AVX2" s="414"/>
      <c r="AVY2" s="414"/>
      <c r="AVZ2" s="414"/>
      <c r="AWA2" s="414"/>
      <c r="AWB2" s="414"/>
      <c r="AWC2" s="414"/>
      <c r="AWD2" s="414"/>
      <c r="AWE2" s="414"/>
      <c r="AWF2" s="414"/>
      <c r="AWG2" s="414"/>
      <c r="AWH2" s="414"/>
      <c r="AWI2" s="414"/>
      <c r="AWJ2" s="414"/>
      <c r="AWK2" s="414"/>
      <c r="AWL2" s="414"/>
      <c r="AWM2" s="414"/>
      <c r="AWN2" s="414"/>
      <c r="AWO2" s="414"/>
      <c r="AWP2" s="414"/>
      <c r="AWQ2" s="414"/>
      <c r="AWR2" s="414"/>
      <c r="AWS2" s="414"/>
      <c r="AWT2" s="414"/>
      <c r="AWU2" s="414"/>
      <c r="AWV2" s="414"/>
      <c r="AWW2" s="414"/>
      <c r="AWX2" s="414"/>
      <c r="AWY2" s="414"/>
      <c r="AWZ2" s="414"/>
      <c r="AXA2" s="414"/>
      <c r="AXB2" s="414"/>
      <c r="AXC2" s="414"/>
      <c r="AXD2" s="414"/>
      <c r="AXE2" s="414"/>
      <c r="AXF2" s="414"/>
      <c r="AXG2" s="414"/>
      <c r="AXH2" s="414"/>
      <c r="AXI2" s="414"/>
      <c r="AXJ2" s="414"/>
      <c r="AXK2" s="414"/>
      <c r="AXL2" s="414"/>
      <c r="AXM2" s="414"/>
      <c r="AXN2" s="414"/>
      <c r="AXO2" s="414"/>
      <c r="AXP2" s="414"/>
      <c r="AXQ2" s="414"/>
      <c r="AXR2" s="414"/>
      <c r="AXS2" s="414"/>
      <c r="AXT2" s="414"/>
      <c r="AXU2" s="414"/>
      <c r="AXV2" s="414"/>
      <c r="AXW2" s="414"/>
      <c r="AXX2" s="414"/>
      <c r="AXY2" s="414"/>
      <c r="AXZ2" s="414"/>
      <c r="AYA2" s="414"/>
      <c r="AYB2" s="414"/>
      <c r="AYC2" s="414"/>
      <c r="AYD2" s="414"/>
      <c r="AYE2" s="414"/>
      <c r="AYF2" s="414"/>
      <c r="AYG2" s="414"/>
      <c r="AYH2" s="414"/>
      <c r="AYI2" s="414"/>
      <c r="AYJ2" s="414"/>
      <c r="AYK2" s="414"/>
      <c r="AYL2" s="414"/>
      <c r="AYM2" s="414"/>
      <c r="AYN2" s="414"/>
      <c r="AYO2" s="414"/>
      <c r="AYP2" s="414"/>
      <c r="AYQ2" s="414"/>
      <c r="AYR2" s="414"/>
      <c r="AYS2" s="414"/>
      <c r="AYT2" s="414"/>
      <c r="AYU2" s="414"/>
      <c r="AYV2" s="414"/>
      <c r="AYW2" s="414"/>
      <c r="AYX2" s="414"/>
      <c r="AYY2" s="414"/>
      <c r="AYZ2" s="414"/>
      <c r="AZA2" s="414"/>
      <c r="AZB2" s="414"/>
      <c r="AZC2" s="414"/>
      <c r="AZD2" s="414"/>
      <c r="AZE2" s="414"/>
      <c r="AZF2" s="414"/>
      <c r="AZG2" s="414"/>
      <c r="AZH2" s="414"/>
      <c r="AZI2" s="414"/>
      <c r="AZJ2" s="414"/>
      <c r="AZK2" s="414"/>
      <c r="AZL2" s="414"/>
      <c r="AZM2" s="414"/>
      <c r="AZN2" s="414"/>
      <c r="AZO2" s="414"/>
      <c r="AZP2" s="414"/>
      <c r="AZQ2" s="414"/>
      <c r="AZR2" s="414"/>
      <c r="AZS2" s="414"/>
      <c r="AZT2" s="414"/>
      <c r="AZU2" s="414"/>
      <c r="AZV2" s="414"/>
      <c r="AZW2" s="414"/>
      <c r="AZX2" s="414"/>
      <c r="AZY2" s="414"/>
      <c r="AZZ2" s="414"/>
      <c r="BAA2" s="414"/>
      <c r="BAB2" s="414"/>
      <c r="BAC2" s="414"/>
      <c r="BAD2" s="414"/>
      <c r="BAE2" s="414"/>
      <c r="BAF2" s="414"/>
      <c r="BAG2" s="414"/>
      <c r="BAH2" s="414"/>
      <c r="BAI2" s="414"/>
      <c r="BAJ2" s="414"/>
      <c r="BAK2" s="414"/>
      <c r="BAL2" s="414"/>
      <c r="BAM2" s="414"/>
      <c r="BAN2" s="414"/>
      <c r="BAO2" s="414"/>
      <c r="BAP2" s="414"/>
      <c r="BAQ2" s="414"/>
      <c r="BAR2" s="414"/>
      <c r="BAS2" s="414"/>
      <c r="BAT2" s="414"/>
      <c r="BAU2" s="414"/>
      <c r="BAV2" s="414"/>
      <c r="BAW2" s="414"/>
      <c r="BAX2" s="414"/>
      <c r="BAY2" s="414"/>
      <c r="BAZ2" s="414"/>
      <c r="BBA2" s="414"/>
      <c r="BBB2" s="414"/>
      <c r="BBC2" s="414"/>
      <c r="BBD2" s="414"/>
      <c r="BBE2" s="414"/>
      <c r="BBF2" s="414"/>
      <c r="BBG2" s="414"/>
      <c r="BBH2" s="414"/>
      <c r="BBI2" s="414"/>
      <c r="BBJ2" s="414"/>
      <c r="BBK2" s="414"/>
      <c r="BBL2" s="414"/>
      <c r="BBM2" s="414"/>
      <c r="BBN2" s="414"/>
      <c r="BBO2" s="414"/>
      <c r="BBP2" s="414"/>
      <c r="BBQ2" s="414"/>
      <c r="BBR2" s="414"/>
      <c r="BBS2" s="414"/>
      <c r="BBT2" s="414"/>
      <c r="BBU2" s="414"/>
      <c r="BBV2" s="414"/>
      <c r="BBW2" s="414"/>
      <c r="BBX2" s="414"/>
      <c r="BBY2" s="414"/>
      <c r="BBZ2" s="414"/>
      <c r="BCA2" s="414"/>
      <c r="BCB2" s="414"/>
      <c r="BCC2" s="414"/>
      <c r="BCD2" s="414"/>
      <c r="BCE2" s="414"/>
      <c r="BCF2" s="414"/>
      <c r="BCG2" s="414"/>
      <c r="BCH2" s="414"/>
      <c r="BCI2" s="414"/>
      <c r="BCJ2" s="414"/>
      <c r="BCK2" s="414"/>
      <c r="BCL2" s="414"/>
      <c r="BCM2" s="414"/>
      <c r="BCN2" s="414"/>
      <c r="BCO2" s="414"/>
      <c r="BCP2" s="414"/>
      <c r="BCQ2" s="414"/>
      <c r="BCR2" s="414"/>
      <c r="BCS2" s="414"/>
      <c r="BCT2" s="414"/>
      <c r="BCU2" s="414"/>
      <c r="BCV2" s="414"/>
      <c r="BCW2" s="414"/>
      <c r="BCX2" s="414"/>
      <c r="BCY2" s="414"/>
      <c r="BCZ2" s="414"/>
      <c r="BDA2" s="414"/>
      <c r="BDB2" s="414"/>
      <c r="BDC2" s="414"/>
      <c r="BDD2" s="414"/>
      <c r="BDE2" s="414"/>
      <c r="BDF2" s="414"/>
      <c r="BDG2" s="414"/>
      <c r="BDH2" s="414"/>
      <c r="BDI2" s="414"/>
      <c r="BDJ2" s="414"/>
      <c r="BDK2" s="414"/>
      <c r="BDL2" s="414"/>
      <c r="BDM2" s="414"/>
      <c r="BDN2" s="414"/>
      <c r="BDO2" s="414"/>
      <c r="BDP2" s="414"/>
      <c r="BDQ2" s="414"/>
      <c r="BDR2" s="414"/>
      <c r="BDS2" s="414"/>
      <c r="BDT2" s="414"/>
      <c r="BDU2" s="414"/>
      <c r="BDV2" s="414"/>
      <c r="BDW2" s="414"/>
      <c r="BDX2" s="414"/>
      <c r="BDY2" s="414"/>
      <c r="BDZ2" s="414"/>
      <c r="BEA2" s="414"/>
      <c r="BEB2" s="414"/>
      <c r="BEC2" s="414"/>
      <c r="BED2" s="414"/>
      <c r="BEE2" s="414"/>
      <c r="BEF2" s="414"/>
      <c r="BEG2" s="414"/>
      <c r="BEH2" s="414"/>
      <c r="BEI2" s="414"/>
      <c r="BEJ2" s="414"/>
      <c r="BEK2" s="414"/>
      <c r="BEL2" s="414"/>
      <c r="BEM2" s="414"/>
      <c r="BEN2" s="414"/>
      <c r="BEO2" s="414"/>
      <c r="BEP2" s="414"/>
      <c r="BEQ2" s="414"/>
      <c r="BER2" s="414"/>
      <c r="BES2" s="414"/>
      <c r="BET2" s="414"/>
      <c r="BEU2" s="414"/>
      <c r="BEV2" s="414"/>
      <c r="BEW2" s="414"/>
      <c r="BEX2" s="414"/>
      <c r="BEY2" s="414"/>
      <c r="BEZ2" s="414"/>
      <c r="BFA2" s="414"/>
      <c r="BFB2" s="414"/>
      <c r="BFC2" s="414"/>
      <c r="BFD2" s="414"/>
      <c r="BFE2" s="414"/>
      <c r="BFF2" s="414"/>
      <c r="BFG2" s="414"/>
      <c r="BFH2" s="414"/>
      <c r="BFI2" s="414"/>
      <c r="BFJ2" s="414"/>
      <c r="BFK2" s="414"/>
      <c r="BFL2" s="414"/>
      <c r="BFM2" s="414"/>
      <c r="BFN2" s="414"/>
      <c r="BFO2" s="414"/>
      <c r="BFP2" s="414"/>
      <c r="BFQ2" s="414"/>
      <c r="BFR2" s="414"/>
      <c r="BFS2" s="414"/>
      <c r="BFT2" s="414"/>
      <c r="BFU2" s="414"/>
      <c r="BFV2" s="414"/>
      <c r="BFW2" s="414"/>
      <c r="BFX2" s="414"/>
      <c r="BFY2" s="414"/>
      <c r="BFZ2" s="414"/>
      <c r="BGA2" s="414"/>
      <c r="BGB2" s="414"/>
      <c r="BGC2" s="414"/>
      <c r="BGD2" s="414"/>
      <c r="BGE2" s="414"/>
      <c r="BGF2" s="414"/>
      <c r="BGG2" s="414"/>
      <c r="BGH2" s="414"/>
      <c r="BGI2" s="414"/>
      <c r="BGJ2" s="414"/>
      <c r="BGK2" s="414"/>
      <c r="BGL2" s="414"/>
      <c r="BGM2" s="414"/>
      <c r="BGN2" s="414"/>
      <c r="BGO2" s="414"/>
      <c r="BGP2" s="414"/>
      <c r="BGQ2" s="414"/>
      <c r="BGR2" s="414"/>
      <c r="BGS2" s="414"/>
      <c r="BGT2" s="414"/>
      <c r="BGU2" s="414"/>
      <c r="BGV2" s="414"/>
      <c r="BGW2" s="414"/>
      <c r="BGX2" s="414"/>
      <c r="BGY2" s="414"/>
      <c r="BGZ2" s="414"/>
      <c r="BHA2" s="414"/>
      <c r="BHB2" s="414"/>
      <c r="BHC2" s="414"/>
      <c r="BHD2" s="414"/>
      <c r="BHE2" s="414"/>
      <c r="BHF2" s="414"/>
      <c r="BHG2" s="414"/>
      <c r="BHH2" s="414"/>
      <c r="BHI2" s="414"/>
      <c r="BHJ2" s="414"/>
      <c r="BHK2" s="414"/>
      <c r="BHL2" s="414"/>
      <c r="BHM2" s="414"/>
      <c r="BHN2" s="414"/>
      <c r="BHO2" s="414"/>
      <c r="BHP2" s="414"/>
      <c r="BHQ2" s="414"/>
      <c r="BHR2" s="414"/>
      <c r="BHS2" s="414"/>
      <c r="BHT2" s="414"/>
      <c r="BHU2" s="414"/>
      <c r="BHV2" s="414"/>
      <c r="BHW2" s="414"/>
      <c r="BHX2" s="414"/>
      <c r="BHY2" s="414"/>
      <c r="BHZ2" s="414"/>
      <c r="BIA2" s="414"/>
      <c r="BIB2" s="414"/>
      <c r="BIC2" s="414"/>
      <c r="BID2" s="414"/>
      <c r="BIE2" s="414"/>
      <c r="BIF2" s="414"/>
      <c r="BIG2" s="414"/>
      <c r="BIH2" s="414"/>
      <c r="BII2" s="414"/>
      <c r="BIJ2" s="414"/>
      <c r="BIK2" s="414"/>
      <c r="BIL2" s="414"/>
      <c r="BIM2" s="414"/>
      <c r="BIN2" s="414"/>
      <c r="BIO2" s="414"/>
      <c r="BIP2" s="414"/>
      <c r="BIQ2" s="414"/>
      <c r="BIR2" s="414"/>
      <c r="BIS2" s="414"/>
      <c r="BIT2" s="414"/>
      <c r="BIU2" s="414"/>
      <c r="BIV2" s="414"/>
      <c r="BIW2" s="414"/>
      <c r="BIX2" s="414"/>
      <c r="BIY2" s="414"/>
      <c r="BIZ2" s="414"/>
      <c r="BJA2" s="414"/>
      <c r="BJB2" s="414"/>
      <c r="BJC2" s="414"/>
      <c r="BJD2" s="414"/>
      <c r="BJE2" s="414"/>
      <c r="BJF2" s="414"/>
      <c r="BJG2" s="414"/>
      <c r="BJH2" s="414"/>
      <c r="BJI2" s="414"/>
      <c r="BJJ2" s="414"/>
      <c r="BJK2" s="414"/>
      <c r="BJL2" s="414"/>
      <c r="BJM2" s="414"/>
      <c r="BJN2" s="414"/>
      <c r="BJO2" s="414"/>
      <c r="BJP2" s="414"/>
      <c r="BJQ2" s="414"/>
      <c r="BJR2" s="414"/>
      <c r="BJS2" s="414"/>
      <c r="BJT2" s="414"/>
      <c r="BJU2" s="414"/>
      <c r="BJV2" s="414"/>
      <c r="BJW2" s="414"/>
      <c r="BJX2" s="414"/>
      <c r="BJY2" s="414"/>
      <c r="BJZ2" s="414"/>
      <c r="BKA2" s="414"/>
      <c r="BKB2" s="414"/>
      <c r="BKC2" s="414"/>
      <c r="BKD2" s="414"/>
      <c r="BKE2" s="414"/>
      <c r="BKF2" s="414"/>
      <c r="BKG2" s="414"/>
      <c r="BKH2" s="414"/>
      <c r="BKI2" s="414"/>
      <c r="BKJ2" s="414"/>
      <c r="BKK2" s="414"/>
      <c r="BKL2" s="414"/>
      <c r="BKM2" s="414"/>
      <c r="BKN2" s="414"/>
      <c r="BKO2" s="414"/>
      <c r="BKP2" s="414"/>
      <c r="BKQ2" s="414"/>
      <c r="BKR2" s="414"/>
      <c r="BKS2" s="414"/>
      <c r="BKT2" s="414"/>
      <c r="BKU2" s="414"/>
      <c r="BKV2" s="414"/>
      <c r="BKW2" s="414"/>
      <c r="BKX2" s="414"/>
      <c r="BKY2" s="414"/>
      <c r="BKZ2" s="414"/>
      <c r="BLA2" s="414"/>
      <c r="BLB2" s="414"/>
      <c r="BLC2" s="414"/>
      <c r="BLD2" s="414"/>
      <c r="BLE2" s="414"/>
      <c r="BLF2" s="414"/>
      <c r="BLG2" s="414"/>
      <c r="BLH2" s="414"/>
      <c r="BLI2" s="414"/>
      <c r="BLJ2" s="414"/>
      <c r="BLK2" s="414"/>
      <c r="BLL2" s="414"/>
      <c r="BLM2" s="414"/>
      <c r="BLN2" s="414"/>
      <c r="BLO2" s="414"/>
      <c r="BLP2" s="414"/>
      <c r="BLQ2" s="414"/>
      <c r="BLR2" s="414"/>
      <c r="BLS2" s="414"/>
      <c r="BLT2" s="414"/>
      <c r="BLU2" s="414"/>
      <c r="BLV2" s="414"/>
      <c r="BLW2" s="414"/>
      <c r="BLX2" s="414"/>
      <c r="BLY2" s="414"/>
      <c r="BLZ2" s="414"/>
      <c r="BMA2" s="414"/>
      <c r="BMB2" s="414"/>
      <c r="BMC2" s="414"/>
      <c r="BMD2" s="414"/>
      <c r="BME2" s="414"/>
      <c r="BMF2" s="414"/>
      <c r="BMG2" s="414"/>
      <c r="BMH2" s="414"/>
      <c r="BMI2" s="414"/>
      <c r="BMJ2" s="414"/>
      <c r="BMK2" s="414"/>
      <c r="BML2" s="414"/>
      <c r="BMM2" s="414"/>
      <c r="BMN2" s="414"/>
      <c r="BMO2" s="414"/>
      <c r="BMP2" s="414"/>
      <c r="BMQ2" s="414"/>
      <c r="BMR2" s="414"/>
      <c r="BMS2" s="414"/>
      <c r="BMT2" s="414"/>
      <c r="BMU2" s="414"/>
      <c r="BMV2" s="414"/>
      <c r="BMW2" s="414"/>
      <c r="BMX2" s="414"/>
      <c r="BMY2" s="414"/>
      <c r="BMZ2" s="414"/>
      <c r="BNA2" s="414"/>
      <c r="BNB2" s="414"/>
      <c r="BNC2" s="414"/>
      <c r="BND2" s="414"/>
      <c r="BNE2" s="414"/>
      <c r="BNF2" s="414"/>
      <c r="BNG2" s="414"/>
      <c r="BNH2" s="414"/>
      <c r="BNI2" s="414"/>
      <c r="BNJ2" s="414"/>
      <c r="BNK2" s="414"/>
      <c r="BNL2" s="414"/>
      <c r="BNM2" s="414"/>
      <c r="BNN2" s="414"/>
      <c r="BNO2" s="414"/>
      <c r="BNP2" s="414"/>
      <c r="BNQ2" s="414"/>
      <c r="BNR2" s="414"/>
      <c r="BNS2" s="414"/>
      <c r="BNT2" s="414"/>
      <c r="BNU2" s="414"/>
      <c r="BNV2" s="414"/>
      <c r="BNW2" s="414"/>
      <c r="BNX2" s="414"/>
      <c r="BNY2" s="414"/>
      <c r="BNZ2" s="414"/>
      <c r="BOA2" s="414"/>
      <c r="BOB2" s="414"/>
      <c r="BOC2" s="414"/>
      <c r="BOD2" s="414"/>
      <c r="BOE2" s="414"/>
      <c r="BOF2" s="414"/>
      <c r="BOG2" s="414"/>
      <c r="BOH2" s="414"/>
      <c r="BOI2" s="414"/>
      <c r="BOJ2" s="414"/>
      <c r="BOK2" s="414"/>
      <c r="BOL2" s="414"/>
      <c r="BOM2" s="414"/>
      <c r="BON2" s="414"/>
      <c r="BOO2" s="414"/>
      <c r="BOP2" s="414"/>
      <c r="BOQ2" s="414"/>
      <c r="BOR2" s="414"/>
      <c r="BOS2" s="414"/>
      <c r="BOT2" s="414"/>
      <c r="BOU2" s="414"/>
      <c r="BOV2" s="414"/>
      <c r="BOW2" s="414"/>
      <c r="BOX2" s="414"/>
      <c r="BOY2" s="414"/>
      <c r="BOZ2" s="414"/>
      <c r="BPA2" s="414"/>
      <c r="BPB2" s="414"/>
      <c r="BPC2" s="414"/>
      <c r="BPD2" s="414"/>
      <c r="BPE2" s="414"/>
      <c r="BPF2" s="414"/>
      <c r="BPG2" s="414"/>
      <c r="BPH2" s="414"/>
      <c r="BPI2" s="414"/>
      <c r="BPJ2" s="414"/>
      <c r="BPK2" s="414"/>
      <c r="BPL2" s="414"/>
      <c r="BPM2" s="414"/>
      <c r="BPN2" s="414"/>
      <c r="BPO2" s="414"/>
      <c r="BPP2" s="414"/>
      <c r="BPQ2" s="414"/>
      <c r="BPR2" s="414"/>
      <c r="BPS2" s="414"/>
      <c r="BPT2" s="414"/>
      <c r="BPU2" s="414"/>
      <c r="BPV2" s="414"/>
      <c r="BPW2" s="414"/>
      <c r="BPX2" s="414"/>
      <c r="BPY2" s="414"/>
      <c r="BPZ2" s="414"/>
      <c r="BQA2" s="414"/>
      <c r="BQB2" s="414"/>
      <c r="BQC2" s="414"/>
      <c r="BQD2" s="414"/>
      <c r="BQE2" s="414"/>
      <c r="BQF2" s="414"/>
      <c r="BQG2" s="414"/>
      <c r="BQH2" s="414"/>
      <c r="BQI2" s="414"/>
      <c r="BQJ2" s="414"/>
      <c r="BQK2" s="414"/>
      <c r="BQL2" s="414"/>
      <c r="BQM2" s="414"/>
      <c r="BQN2" s="414"/>
      <c r="BQO2" s="414"/>
      <c r="BQP2" s="414"/>
      <c r="BQQ2" s="414"/>
      <c r="BQR2" s="414"/>
      <c r="BQS2" s="414"/>
      <c r="BQT2" s="414"/>
      <c r="BQU2" s="414"/>
      <c r="BQV2" s="414"/>
      <c r="BQW2" s="414"/>
      <c r="BQX2" s="414"/>
      <c r="BQY2" s="414"/>
      <c r="BQZ2" s="414"/>
      <c r="BRA2" s="414"/>
      <c r="BRB2" s="414"/>
      <c r="BRC2" s="414"/>
      <c r="BRD2" s="414"/>
      <c r="BRE2" s="414"/>
      <c r="BRF2" s="414"/>
      <c r="BRG2" s="414"/>
      <c r="BRH2" s="414"/>
      <c r="BRI2" s="414"/>
      <c r="BRJ2" s="414"/>
      <c r="BRK2" s="414"/>
      <c r="BRL2" s="414"/>
      <c r="BRM2" s="414"/>
      <c r="BRN2" s="414"/>
      <c r="BRO2" s="414"/>
      <c r="BRP2" s="414"/>
      <c r="BRQ2" s="414"/>
      <c r="BRR2" s="414"/>
      <c r="BRS2" s="414"/>
      <c r="BRT2" s="414"/>
      <c r="BRU2" s="414"/>
      <c r="BRV2" s="414"/>
      <c r="BRW2" s="414"/>
      <c r="BRX2" s="414"/>
      <c r="BRY2" s="414"/>
      <c r="BRZ2" s="414"/>
      <c r="BSA2" s="414"/>
      <c r="BSB2" s="414"/>
      <c r="BSC2" s="414"/>
      <c r="BSD2" s="414"/>
      <c r="BSE2" s="414"/>
      <c r="BSF2" s="414"/>
      <c r="BSG2" s="414"/>
      <c r="BSH2" s="414"/>
      <c r="BSI2" s="414"/>
      <c r="BSJ2" s="414"/>
      <c r="BSK2" s="414"/>
      <c r="BSL2" s="414"/>
      <c r="BSM2" s="414"/>
      <c r="BSN2" s="414"/>
      <c r="BSO2" s="414"/>
      <c r="BSP2" s="414"/>
      <c r="BSQ2" s="414"/>
      <c r="BSR2" s="414"/>
      <c r="BSS2" s="414"/>
      <c r="BST2" s="414"/>
      <c r="BSU2" s="414"/>
      <c r="BSV2" s="414"/>
      <c r="BSW2" s="414"/>
      <c r="BSX2" s="414"/>
      <c r="BSY2" s="414"/>
      <c r="BSZ2" s="414"/>
      <c r="BTA2" s="414"/>
      <c r="BTB2" s="414"/>
      <c r="BTC2" s="414"/>
      <c r="BTD2" s="414"/>
      <c r="BTE2" s="414"/>
      <c r="BTF2" s="414"/>
      <c r="BTG2" s="414"/>
      <c r="BTH2" s="414"/>
      <c r="BTI2" s="414"/>
      <c r="BTJ2" s="414"/>
      <c r="BTK2" s="414"/>
      <c r="BTL2" s="414"/>
      <c r="BTM2" s="414"/>
      <c r="BTN2" s="414"/>
      <c r="BTO2" s="414"/>
      <c r="BTP2" s="414"/>
      <c r="BTQ2" s="414"/>
      <c r="BTR2" s="414"/>
      <c r="BTS2" s="414"/>
      <c r="BTT2" s="414"/>
      <c r="BTU2" s="414"/>
      <c r="BTV2" s="414"/>
      <c r="BTW2" s="414"/>
      <c r="BTX2" s="414"/>
      <c r="BTY2" s="414"/>
      <c r="BTZ2" s="414"/>
      <c r="BUA2" s="414"/>
      <c r="BUB2" s="414"/>
      <c r="BUC2" s="414"/>
      <c r="BUD2" s="414"/>
      <c r="BUE2" s="414"/>
      <c r="BUF2" s="414"/>
      <c r="BUG2" s="414"/>
      <c r="BUH2" s="414"/>
      <c r="BUI2" s="414"/>
      <c r="BUJ2" s="414"/>
      <c r="BUK2" s="414"/>
      <c r="BUL2" s="414"/>
      <c r="BUM2" s="414"/>
      <c r="BUN2" s="414"/>
      <c r="BUO2" s="414"/>
      <c r="BUP2" s="414"/>
      <c r="BUQ2" s="414"/>
      <c r="BUR2" s="414"/>
      <c r="BUS2" s="414"/>
      <c r="BUT2" s="414"/>
      <c r="BUU2" s="414"/>
      <c r="BUV2" s="414"/>
      <c r="BUW2" s="414"/>
      <c r="BUX2" s="414"/>
      <c r="BUY2" s="414"/>
      <c r="BUZ2" s="414"/>
      <c r="BVA2" s="414"/>
      <c r="BVB2" s="414"/>
      <c r="BVC2" s="414"/>
      <c r="BVD2" s="414"/>
      <c r="BVE2" s="414"/>
      <c r="BVF2" s="414"/>
      <c r="BVG2" s="414"/>
      <c r="BVH2" s="414"/>
      <c r="BVI2" s="414"/>
      <c r="BVJ2" s="414"/>
      <c r="BVK2" s="414"/>
      <c r="BVL2" s="414"/>
      <c r="BVM2" s="414"/>
      <c r="BVN2" s="414"/>
      <c r="BVO2" s="414"/>
      <c r="BVP2" s="414"/>
      <c r="BVQ2" s="414"/>
      <c r="BVR2" s="414"/>
      <c r="BVS2" s="414"/>
      <c r="BVT2" s="414"/>
      <c r="BVU2" s="414"/>
      <c r="BVV2" s="414"/>
      <c r="BVW2" s="414"/>
      <c r="BVX2" s="414"/>
      <c r="BVY2" s="414"/>
      <c r="BVZ2" s="414"/>
      <c r="BWA2" s="414"/>
      <c r="BWB2" s="414"/>
      <c r="BWC2" s="414"/>
      <c r="BWD2" s="414"/>
      <c r="BWE2" s="414"/>
      <c r="BWF2" s="414"/>
      <c r="BWG2" s="414"/>
      <c r="BWH2" s="414"/>
      <c r="BWI2" s="414"/>
      <c r="BWJ2" s="414"/>
      <c r="BWK2" s="414"/>
      <c r="BWL2" s="414"/>
      <c r="BWM2" s="414"/>
      <c r="BWN2" s="414"/>
      <c r="BWO2" s="414"/>
      <c r="BWP2" s="414"/>
      <c r="BWQ2" s="414"/>
      <c r="BWR2" s="414"/>
      <c r="BWS2" s="414"/>
      <c r="BWT2" s="414"/>
      <c r="BWU2" s="414"/>
      <c r="BWV2" s="414"/>
      <c r="BWW2" s="414"/>
      <c r="BWX2" s="414"/>
      <c r="BWY2" s="414"/>
      <c r="BWZ2" s="414"/>
      <c r="BXA2" s="414"/>
      <c r="BXB2" s="414"/>
      <c r="BXC2" s="414"/>
      <c r="BXD2" s="414"/>
      <c r="BXE2" s="414"/>
      <c r="BXF2" s="414"/>
      <c r="BXG2" s="414"/>
      <c r="BXH2" s="414"/>
      <c r="BXI2" s="414"/>
      <c r="BXJ2" s="414"/>
      <c r="BXK2" s="414"/>
      <c r="BXL2" s="414"/>
      <c r="BXM2" s="414"/>
      <c r="BXN2" s="414"/>
      <c r="BXO2" s="414"/>
      <c r="BXP2" s="414"/>
      <c r="BXQ2" s="414"/>
      <c r="BXR2" s="414"/>
      <c r="BXS2" s="414"/>
      <c r="BXT2" s="414"/>
      <c r="BXU2" s="414"/>
      <c r="BXV2" s="414"/>
      <c r="BXW2" s="414"/>
      <c r="BXX2" s="414"/>
      <c r="BXY2" s="414"/>
      <c r="BXZ2" s="414"/>
      <c r="BYA2" s="414"/>
      <c r="BYB2" s="414"/>
      <c r="BYC2" s="414"/>
      <c r="BYD2" s="414"/>
      <c r="BYE2" s="414"/>
      <c r="BYF2" s="414"/>
      <c r="BYG2" s="414"/>
      <c r="BYH2" s="414"/>
      <c r="BYI2" s="414"/>
      <c r="BYJ2" s="414"/>
      <c r="BYK2" s="414"/>
      <c r="BYL2" s="414"/>
      <c r="BYM2" s="414"/>
      <c r="BYN2" s="414"/>
      <c r="BYO2" s="414"/>
      <c r="BYP2" s="414"/>
      <c r="BYQ2" s="414"/>
      <c r="BYR2" s="414"/>
      <c r="BYS2" s="414"/>
      <c r="BYT2" s="414"/>
      <c r="BYU2" s="414"/>
      <c r="BYV2" s="414"/>
      <c r="BYW2" s="414"/>
      <c r="BYX2" s="414"/>
      <c r="BYY2" s="414"/>
      <c r="BYZ2" s="414"/>
      <c r="BZA2" s="414"/>
      <c r="BZB2" s="414"/>
      <c r="BZC2" s="414"/>
      <c r="BZD2" s="414"/>
      <c r="BZE2" s="414"/>
      <c r="BZF2" s="414"/>
      <c r="BZG2" s="414"/>
      <c r="BZH2" s="414"/>
      <c r="BZI2" s="414"/>
      <c r="BZJ2" s="414"/>
      <c r="BZK2" s="414"/>
      <c r="BZL2" s="414"/>
      <c r="BZM2" s="414"/>
      <c r="BZN2" s="414"/>
      <c r="BZO2" s="414"/>
      <c r="BZP2" s="414"/>
      <c r="BZQ2" s="414"/>
      <c r="BZR2" s="414"/>
      <c r="BZS2" s="414"/>
      <c r="BZT2" s="414"/>
      <c r="BZU2" s="414"/>
      <c r="BZV2" s="414"/>
      <c r="BZW2" s="414"/>
      <c r="BZX2" s="414"/>
      <c r="BZY2" s="414"/>
      <c r="BZZ2" s="414"/>
      <c r="CAA2" s="414"/>
      <c r="CAB2" s="414"/>
      <c r="CAC2" s="414"/>
      <c r="CAD2" s="414"/>
      <c r="CAE2" s="414"/>
      <c r="CAF2" s="414"/>
      <c r="CAG2" s="414"/>
      <c r="CAH2" s="414"/>
      <c r="CAI2" s="414"/>
      <c r="CAJ2" s="414"/>
      <c r="CAK2" s="414"/>
      <c r="CAL2" s="414"/>
      <c r="CAM2" s="414"/>
      <c r="CAN2" s="414"/>
      <c r="CAO2" s="414"/>
      <c r="CAP2" s="414"/>
      <c r="CAQ2" s="414"/>
      <c r="CAR2" s="414"/>
      <c r="CAS2" s="414"/>
      <c r="CAT2" s="414"/>
      <c r="CAU2" s="414"/>
      <c r="CAV2" s="414"/>
      <c r="CAW2" s="414"/>
      <c r="CAX2" s="414"/>
      <c r="CAY2" s="414"/>
      <c r="CAZ2" s="414"/>
      <c r="CBA2" s="414"/>
      <c r="CBB2" s="414"/>
      <c r="CBC2" s="414"/>
      <c r="CBD2" s="414"/>
      <c r="CBE2" s="414"/>
      <c r="CBF2" s="414"/>
      <c r="CBG2" s="414"/>
      <c r="CBH2" s="414"/>
      <c r="CBI2" s="414"/>
      <c r="CBJ2" s="414"/>
      <c r="CBK2" s="414"/>
      <c r="CBL2" s="414"/>
      <c r="CBM2" s="414"/>
      <c r="CBN2" s="414"/>
      <c r="CBO2" s="414"/>
      <c r="CBP2" s="414"/>
      <c r="CBQ2" s="414"/>
      <c r="CBR2" s="414"/>
      <c r="CBS2" s="414"/>
      <c r="CBT2" s="414"/>
      <c r="CBU2" s="414"/>
      <c r="CBV2" s="414"/>
      <c r="CBW2" s="414"/>
      <c r="CBX2" s="414"/>
      <c r="CBY2" s="414"/>
      <c r="CBZ2" s="414"/>
      <c r="CCA2" s="414"/>
      <c r="CCB2" s="414"/>
      <c r="CCC2" s="414"/>
      <c r="CCD2" s="414"/>
      <c r="CCE2" s="414"/>
      <c r="CCF2" s="414"/>
      <c r="CCG2" s="414"/>
      <c r="CCH2" s="414"/>
      <c r="CCI2" s="414"/>
      <c r="CCJ2" s="414"/>
      <c r="CCK2" s="414"/>
      <c r="CCL2" s="414"/>
      <c r="CCM2" s="414"/>
      <c r="CCN2" s="414"/>
      <c r="CCO2" s="414"/>
      <c r="CCP2" s="414"/>
      <c r="CCQ2" s="414"/>
      <c r="CCR2" s="414"/>
      <c r="CCS2" s="414"/>
      <c r="CCT2" s="414"/>
      <c r="CCU2" s="414"/>
      <c r="CCV2" s="414"/>
      <c r="CCW2" s="414"/>
      <c r="CCX2" s="414"/>
      <c r="CCY2" s="414"/>
      <c r="CCZ2" s="414"/>
      <c r="CDA2" s="414"/>
      <c r="CDB2" s="414"/>
      <c r="CDC2" s="414"/>
      <c r="CDD2" s="414"/>
      <c r="CDE2" s="414"/>
      <c r="CDF2" s="414"/>
      <c r="CDG2" s="414"/>
      <c r="CDH2" s="414"/>
      <c r="CDI2" s="414"/>
      <c r="CDJ2" s="414"/>
      <c r="CDK2" s="414"/>
      <c r="CDL2" s="414"/>
      <c r="CDM2" s="414"/>
      <c r="CDN2" s="414"/>
      <c r="CDO2" s="414"/>
      <c r="CDP2" s="414"/>
      <c r="CDQ2" s="414"/>
      <c r="CDR2" s="414"/>
      <c r="CDS2" s="414"/>
      <c r="CDT2" s="414"/>
      <c r="CDU2" s="414"/>
      <c r="CDV2" s="414"/>
      <c r="CDW2" s="414"/>
      <c r="CDX2" s="414"/>
      <c r="CDY2" s="414"/>
      <c r="CDZ2" s="414"/>
      <c r="CEA2" s="414"/>
      <c r="CEB2" s="414"/>
      <c r="CEC2" s="414"/>
      <c r="CED2" s="414"/>
      <c r="CEE2" s="414"/>
      <c r="CEF2" s="414"/>
      <c r="CEG2" s="414"/>
      <c r="CEH2" s="414"/>
      <c r="CEI2" s="414"/>
      <c r="CEJ2" s="414"/>
      <c r="CEK2" s="414"/>
      <c r="CEL2" s="414"/>
      <c r="CEM2" s="414"/>
      <c r="CEN2" s="414"/>
      <c r="CEO2" s="414"/>
      <c r="CEP2" s="414"/>
      <c r="CEQ2" s="414"/>
      <c r="CER2" s="414"/>
      <c r="CES2" s="414"/>
      <c r="CET2" s="414"/>
      <c r="CEU2" s="414"/>
      <c r="CEV2" s="414"/>
      <c r="CEW2" s="414"/>
      <c r="CEX2" s="414"/>
      <c r="CEY2" s="414"/>
      <c r="CEZ2" s="414"/>
      <c r="CFA2" s="414"/>
      <c r="CFB2" s="414"/>
      <c r="CFC2" s="414"/>
      <c r="CFD2" s="414"/>
      <c r="CFE2" s="414"/>
      <c r="CFF2" s="414"/>
      <c r="CFG2" s="414"/>
      <c r="CFH2" s="414"/>
      <c r="CFI2" s="414"/>
      <c r="CFJ2" s="414"/>
      <c r="CFK2" s="414"/>
      <c r="CFL2" s="414"/>
      <c r="CFM2" s="414"/>
      <c r="CFN2" s="414"/>
      <c r="CFO2" s="414"/>
      <c r="CFP2" s="414"/>
      <c r="CFQ2" s="414"/>
      <c r="CFR2" s="414"/>
      <c r="CFS2" s="414"/>
      <c r="CFT2" s="414"/>
      <c r="CFU2" s="414"/>
      <c r="CFV2" s="414"/>
      <c r="CFW2" s="414"/>
      <c r="CFX2" s="414"/>
      <c r="CFY2" s="414"/>
      <c r="CFZ2" s="414"/>
      <c r="CGA2" s="414"/>
      <c r="CGB2" s="414"/>
      <c r="CGC2" s="414"/>
      <c r="CGD2" s="414"/>
      <c r="CGE2" s="414"/>
      <c r="CGF2" s="414"/>
      <c r="CGG2" s="414"/>
      <c r="CGH2" s="414"/>
      <c r="CGI2" s="414"/>
      <c r="CGJ2" s="414"/>
      <c r="CGK2" s="414"/>
      <c r="CGL2" s="414"/>
      <c r="CGM2" s="414"/>
      <c r="CGN2" s="414"/>
      <c r="CGO2" s="414"/>
      <c r="CGP2" s="414"/>
      <c r="CGQ2" s="414"/>
      <c r="CGR2" s="414"/>
      <c r="CGS2" s="414"/>
      <c r="CGT2" s="414"/>
      <c r="CGU2" s="414"/>
      <c r="CGV2" s="414"/>
      <c r="CGW2" s="414"/>
      <c r="CGX2" s="414"/>
      <c r="CGY2" s="414"/>
      <c r="CGZ2" s="414"/>
      <c r="CHA2" s="414"/>
      <c r="CHB2" s="414"/>
      <c r="CHC2" s="414"/>
      <c r="CHD2" s="414"/>
      <c r="CHE2" s="414"/>
      <c r="CHF2" s="414"/>
      <c r="CHG2" s="414"/>
      <c r="CHH2" s="414"/>
      <c r="CHI2" s="414"/>
      <c r="CHJ2" s="414"/>
      <c r="CHK2" s="414"/>
      <c r="CHL2" s="414"/>
      <c r="CHM2" s="414"/>
      <c r="CHN2" s="414"/>
      <c r="CHO2" s="414"/>
      <c r="CHP2" s="414"/>
      <c r="CHQ2" s="414"/>
      <c r="CHR2" s="414"/>
      <c r="CHS2" s="414"/>
      <c r="CHT2" s="414"/>
      <c r="CHU2" s="414"/>
      <c r="CHV2" s="414"/>
      <c r="CHW2" s="414"/>
      <c r="CHX2" s="414"/>
      <c r="CHY2" s="414"/>
      <c r="CHZ2" s="414"/>
      <c r="CIA2" s="414"/>
      <c r="CIB2" s="414"/>
      <c r="CIC2" s="414"/>
      <c r="CID2" s="414"/>
      <c r="CIE2" s="414"/>
      <c r="CIF2" s="414"/>
      <c r="CIG2" s="414"/>
      <c r="CIH2" s="414"/>
      <c r="CII2" s="414"/>
      <c r="CIJ2" s="414"/>
      <c r="CIK2" s="414"/>
      <c r="CIL2" s="414"/>
      <c r="CIM2" s="414"/>
      <c r="CIN2" s="414"/>
      <c r="CIO2" s="414"/>
      <c r="CIP2" s="414"/>
      <c r="CIQ2" s="414"/>
      <c r="CIR2" s="414"/>
      <c r="CIS2" s="414"/>
      <c r="CIT2" s="414"/>
      <c r="CIU2" s="414"/>
      <c r="CIV2" s="414"/>
      <c r="CIW2" s="414"/>
      <c r="CIX2" s="414"/>
      <c r="CIY2" s="414"/>
      <c r="CIZ2" s="414"/>
      <c r="CJA2" s="414"/>
      <c r="CJB2" s="414"/>
      <c r="CJC2" s="414"/>
      <c r="CJD2" s="414"/>
      <c r="CJE2" s="414"/>
      <c r="CJF2" s="414"/>
      <c r="CJG2" s="414"/>
      <c r="CJH2" s="414"/>
      <c r="CJI2" s="414"/>
      <c r="CJJ2" s="414"/>
      <c r="CJK2" s="414"/>
      <c r="CJL2" s="414"/>
      <c r="CJM2" s="414"/>
      <c r="CJN2" s="414"/>
      <c r="CJO2" s="414"/>
      <c r="CJP2" s="414"/>
      <c r="CJQ2" s="414"/>
      <c r="CJR2" s="414"/>
      <c r="CJS2" s="414"/>
      <c r="CJT2" s="414"/>
      <c r="CJU2" s="414"/>
      <c r="CJV2" s="414"/>
      <c r="CJW2" s="414"/>
      <c r="CJX2" s="414"/>
      <c r="CJY2" s="414"/>
      <c r="CJZ2" s="414"/>
      <c r="CKA2" s="414"/>
      <c r="CKB2" s="414"/>
      <c r="CKC2" s="414"/>
      <c r="CKD2" s="414"/>
      <c r="CKE2" s="414"/>
      <c r="CKF2" s="414"/>
      <c r="CKG2" s="414"/>
      <c r="CKH2" s="414"/>
      <c r="CKI2" s="414"/>
      <c r="CKJ2" s="414"/>
      <c r="CKK2" s="414"/>
      <c r="CKL2" s="414"/>
      <c r="CKM2" s="414"/>
      <c r="CKN2" s="414"/>
      <c r="CKO2" s="414"/>
      <c r="CKP2" s="414"/>
      <c r="CKQ2" s="414"/>
      <c r="CKR2" s="414"/>
      <c r="CKS2" s="414"/>
      <c r="CKT2" s="414"/>
      <c r="CKU2" s="414"/>
      <c r="CKV2" s="414"/>
      <c r="CKW2" s="414"/>
      <c r="CKX2" s="414"/>
      <c r="CKY2" s="414"/>
      <c r="CKZ2" s="414"/>
      <c r="CLA2" s="414"/>
      <c r="CLB2" s="414"/>
      <c r="CLC2" s="414"/>
      <c r="CLD2" s="414"/>
      <c r="CLE2" s="414"/>
      <c r="CLF2" s="414"/>
      <c r="CLG2" s="414"/>
      <c r="CLH2" s="414"/>
      <c r="CLI2" s="414"/>
      <c r="CLJ2" s="414"/>
      <c r="CLK2" s="414"/>
      <c r="CLL2" s="414"/>
      <c r="CLM2" s="414"/>
      <c r="CLN2" s="414"/>
      <c r="CLO2" s="414"/>
      <c r="CLP2" s="414"/>
      <c r="CLQ2" s="414"/>
      <c r="CLR2" s="414"/>
      <c r="CLS2" s="414"/>
      <c r="CLT2" s="414"/>
      <c r="CLU2" s="414"/>
      <c r="CLV2" s="414"/>
      <c r="CLW2" s="414"/>
      <c r="CLX2" s="414"/>
      <c r="CLY2" s="414"/>
      <c r="CLZ2" s="414"/>
      <c r="CMA2" s="414"/>
      <c r="CMB2" s="414"/>
      <c r="CMC2" s="414"/>
      <c r="CMD2" s="414"/>
      <c r="CME2" s="414"/>
      <c r="CMF2" s="414"/>
      <c r="CMG2" s="414"/>
      <c r="CMH2" s="414"/>
      <c r="CMI2" s="414"/>
      <c r="CMJ2" s="414"/>
      <c r="CMK2" s="414"/>
      <c r="CML2" s="414"/>
      <c r="CMM2" s="414"/>
      <c r="CMN2" s="414"/>
      <c r="CMO2" s="414"/>
      <c r="CMP2" s="414"/>
      <c r="CMQ2" s="414"/>
      <c r="CMR2" s="414"/>
      <c r="CMS2" s="414"/>
      <c r="CMT2" s="414"/>
      <c r="CMU2" s="414"/>
      <c r="CMV2" s="414"/>
      <c r="CMW2" s="414"/>
      <c r="CMX2" s="414"/>
      <c r="CMY2" s="414"/>
      <c r="CMZ2" s="414"/>
      <c r="CNA2" s="414"/>
      <c r="CNB2" s="414"/>
      <c r="CNC2" s="414"/>
      <c r="CND2" s="414"/>
      <c r="CNE2" s="414"/>
      <c r="CNF2" s="414"/>
      <c r="CNG2" s="414"/>
      <c r="CNH2" s="414"/>
      <c r="CNI2" s="414"/>
      <c r="CNJ2" s="414"/>
      <c r="CNK2" s="414"/>
      <c r="CNL2" s="414"/>
      <c r="CNM2" s="414"/>
      <c r="CNN2" s="414"/>
      <c r="CNO2" s="414"/>
      <c r="CNP2" s="414"/>
      <c r="CNQ2" s="414"/>
      <c r="CNR2" s="414"/>
      <c r="CNS2" s="414"/>
      <c r="CNT2" s="414"/>
      <c r="CNU2" s="414"/>
      <c r="CNV2" s="414"/>
      <c r="CNW2" s="414"/>
      <c r="CNX2" s="414"/>
      <c r="CNY2" s="414"/>
      <c r="CNZ2" s="414"/>
      <c r="COA2" s="414"/>
      <c r="COB2" s="414"/>
      <c r="COC2" s="414"/>
      <c r="COD2" s="414"/>
      <c r="COE2" s="414"/>
      <c r="COF2" s="414"/>
      <c r="COG2" s="414"/>
      <c r="COH2" s="414"/>
      <c r="COI2" s="414"/>
      <c r="COJ2" s="414"/>
      <c r="COK2" s="414"/>
      <c r="COL2" s="414"/>
      <c r="COM2" s="414"/>
      <c r="CON2" s="414"/>
      <c r="COO2" s="414"/>
      <c r="COP2" s="414"/>
      <c r="COQ2" s="414"/>
      <c r="COR2" s="414"/>
      <c r="COS2" s="414"/>
      <c r="COT2" s="414"/>
      <c r="COU2" s="414"/>
      <c r="COV2" s="414"/>
      <c r="COW2" s="414"/>
      <c r="COX2" s="414"/>
      <c r="COY2" s="414"/>
      <c r="COZ2" s="414"/>
      <c r="CPA2" s="414"/>
      <c r="CPB2" s="414"/>
      <c r="CPC2" s="414"/>
      <c r="CPD2" s="414"/>
      <c r="CPE2" s="414"/>
      <c r="CPF2" s="414"/>
      <c r="CPG2" s="414"/>
      <c r="CPH2" s="414"/>
      <c r="CPI2" s="414"/>
      <c r="CPJ2" s="414"/>
      <c r="CPK2" s="414"/>
      <c r="CPL2" s="414"/>
      <c r="CPM2" s="414"/>
      <c r="CPN2" s="414"/>
      <c r="CPO2" s="414"/>
      <c r="CPP2" s="414"/>
      <c r="CPQ2" s="414"/>
      <c r="CPR2" s="414"/>
      <c r="CPS2" s="414"/>
      <c r="CPT2" s="414"/>
      <c r="CPU2" s="414"/>
      <c r="CPV2" s="414"/>
      <c r="CPW2" s="414"/>
      <c r="CPX2" s="414"/>
      <c r="CPY2" s="414"/>
      <c r="CPZ2" s="414"/>
      <c r="CQA2" s="414"/>
      <c r="CQB2" s="414"/>
      <c r="CQC2" s="414"/>
      <c r="CQD2" s="414"/>
      <c r="CQE2" s="414"/>
      <c r="CQF2" s="414"/>
      <c r="CQG2" s="414"/>
      <c r="CQH2" s="414"/>
      <c r="CQI2" s="414"/>
      <c r="CQJ2" s="414"/>
      <c r="CQK2" s="414"/>
      <c r="CQL2" s="414"/>
      <c r="CQM2" s="414"/>
      <c r="CQN2" s="414"/>
      <c r="CQO2" s="414"/>
      <c r="CQP2" s="414"/>
      <c r="CQQ2" s="414"/>
      <c r="CQR2" s="414"/>
      <c r="CQS2" s="414"/>
      <c r="CQT2" s="414"/>
      <c r="CQU2" s="414"/>
      <c r="CQV2" s="414"/>
      <c r="CQW2" s="414"/>
      <c r="CQX2" s="414"/>
      <c r="CQY2" s="414"/>
      <c r="CQZ2" s="414"/>
      <c r="CRA2" s="414"/>
      <c r="CRB2" s="414"/>
      <c r="CRC2" s="414"/>
      <c r="CRD2" s="414"/>
      <c r="CRE2" s="414"/>
      <c r="CRF2" s="414"/>
      <c r="CRG2" s="414"/>
      <c r="CRH2" s="414"/>
      <c r="CRI2" s="414"/>
      <c r="CRJ2" s="414"/>
      <c r="CRK2" s="414"/>
      <c r="CRL2" s="414"/>
      <c r="CRM2" s="414"/>
      <c r="CRN2" s="414"/>
      <c r="CRO2" s="414"/>
      <c r="CRP2" s="414"/>
      <c r="CRQ2" s="414"/>
      <c r="CRR2" s="414"/>
      <c r="CRS2" s="414"/>
      <c r="CRT2" s="414"/>
      <c r="CRU2" s="414"/>
      <c r="CRV2" s="414"/>
      <c r="CRW2" s="414"/>
      <c r="CRX2" s="414"/>
      <c r="CRY2" s="414"/>
      <c r="CRZ2" s="414"/>
      <c r="CSA2" s="414"/>
      <c r="CSB2" s="414"/>
      <c r="CSC2" s="414"/>
      <c r="CSD2" s="414"/>
      <c r="CSE2" s="414"/>
      <c r="CSF2" s="414"/>
      <c r="CSG2" s="414"/>
      <c r="CSH2" s="414"/>
      <c r="CSI2" s="414"/>
      <c r="CSJ2" s="414"/>
      <c r="CSK2" s="414"/>
      <c r="CSL2" s="414"/>
      <c r="CSM2" s="414"/>
      <c r="CSN2" s="414"/>
      <c r="CSO2" s="414"/>
      <c r="CSP2" s="414"/>
      <c r="CSQ2" s="414"/>
      <c r="CSR2" s="414"/>
      <c r="CSS2" s="414"/>
      <c r="CST2" s="414"/>
      <c r="CSU2" s="414"/>
      <c r="CSV2" s="414"/>
      <c r="CSW2" s="414"/>
      <c r="CSX2" s="414"/>
      <c r="CSY2" s="414"/>
      <c r="CSZ2" s="414"/>
      <c r="CTA2" s="414"/>
      <c r="CTB2" s="414"/>
      <c r="CTC2" s="414"/>
      <c r="CTD2" s="414"/>
      <c r="CTE2" s="414"/>
      <c r="CTF2" s="414"/>
      <c r="CTG2" s="414"/>
      <c r="CTH2" s="414"/>
      <c r="CTI2" s="414"/>
      <c r="CTJ2" s="414"/>
      <c r="CTK2" s="414"/>
      <c r="CTL2" s="414"/>
      <c r="CTM2" s="414"/>
      <c r="CTN2" s="414"/>
      <c r="CTO2" s="414"/>
      <c r="CTP2" s="414"/>
      <c r="CTQ2" s="414"/>
      <c r="CTR2" s="414"/>
      <c r="CTS2" s="414"/>
      <c r="CTT2" s="414"/>
      <c r="CTU2" s="414"/>
      <c r="CTV2" s="414"/>
      <c r="CTW2" s="414"/>
      <c r="CTX2" s="414"/>
      <c r="CTY2" s="414"/>
      <c r="CTZ2" s="414"/>
      <c r="CUA2" s="414"/>
      <c r="CUB2" s="414"/>
      <c r="CUC2" s="414"/>
      <c r="CUD2" s="414"/>
      <c r="CUE2" s="414"/>
      <c r="CUF2" s="414"/>
      <c r="CUG2" s="414"/>
      <c r="CUH2" s="414"/>
      <c r="CUI2" s="414"/>
      <c r="CUJ2" s="414"/>
      <c r="CUK2" s="414"/>
      <c r="CUL2" s="414"/>
      <c r="CUM2" s="414"/>
      <c r="CUN2" s="414"/>
      <c r="CUO2" s="414"/>
      <c r="CUP2" s="414"/>
      <c r="CUQ2" s="414"/>
      <c r="CUR2" s="414"/>
      <c r="CUS2" s="414"/>
      <c r="CUT2" s="414"/>
      <c r="CUU2" s="414"/>
      <c r="CUV2" s="414"/>
      <c r="CUW2" s="414"/>
      <c r="CUX2" s="414"/>
      <c r="CUY2" s="414"/>
      <c r="CUZ2" s="414"/>
      <c r="CVA2" s="414"/>
      <c r="CVB2" s="414"/>
      <c r="CVC2" s="414"/>
      <c r="CVD2" s="414"/>
      <c r="CVE2" s="414"/>
      <c r="CVF2" s="414"/>
      <c r="CVG2" s="414"/>
      <c r="CVH2" s="414"/>
      <c r="CVI2" s="414"/>
      <c r="CVJ2" s="414"/>
      <c r="CVK2" s="414"/>
      <c r="CVL2" s="414"/>
      <c r="CVM2" s="414"/>
      <c r="CVN2" s="414"/>
      <c r="CVO2" s="414"/>
      <c r="CVP2" s="414"/>
      <c r="CVQ2" s="414"/>
      <c r="CVR2" s="414"/>
      <c r="CVS2" s="414"/>
      <c r="CVT2" s="414"/>
      <c r="CVU2" s="414"/>
      <c r="CVV2" s="414"/>
      <c r="CVW2" s="414"/>
      <c r="CVX2" s="414"/>
      <c r="CVY2" s="414"/>
      <c r="CVZ2" s="414"/>
      <c r="CWA2" s="414"/>
      <c r="CWB2" s="414"/>
      <c r="CWC2" s="414"/>
      <c r="CWD2" s="414"/>
      <c r="CWE2" s="414"/>
      <c r="CWF2" s="414"/>
      <c r="CWG2" s="414"/>
      <c r="CWH2" s="414"/>
      <c r="CWI2" s="414"/>
      <c r="CWJ2" s="414"/>
      <c r="CWK2" s="414"/>
      <c r="CWL2" s="414"/>
      <c r="CWM2" s="414"/>
      <c r="CWN2" s="414"/>
      <c r="CWO2" s="414"/>
      <c r="CWP2" s="414"/>
      <c r="CWQ2" s="414"/>
      <c r="CWR2" s="414"/>
      <c r="CWS2" s="414"/>
      <c r="CWT2" s="414"/>
      <c r="CWU2" s="414"/>
      <c r="CWV2" s="414"/>
      <c r="CWW2" s="414"/>
      <c r="CWX2" s="414"/>
      <c r="CWY2" s="414"/>
      <c r="CWZ2" s="414"/>
      <c r="CXA2" s="414"/>
      <c r="CXB2" s="414"/>
      <c r="CXC2" s="414"/>
      <c r="CXD2" s="414"/>
      <c r="CXE2" s="414"/>
      <c r="CXF2" s="414"/>
      <c r="CXG2" s="414"/>
      <c r="CXH2" s="414"/>
      <c r="CXI2" s="414"/>
      <c r="CXJ2" s="414"/>
      <c r="CXK2" s="414"/>
      <c r="CXL2" s="414"/>
      <c r="CXM2" s="414"/>
      <c r="CXN2" s="414"/>
      <c r="CXO2" s="414"/>
      <c r="CXP2" s="414"/>
      <c r="CXQ2" s="414"/>
      <c r="CXR2" s="414"/>
      <c r="CXS2" s="414"/>
      <c r="CXT2" s="414"/>
      <c r="CXU2" s="414"/>
      <c r="CXV2" s="414"/>
      <c r="CXW2" s="414"/>
      <c r="CXX2" s="414"/>
      <c r="CXY2" s="414"/>
      <c r="CXZ2" s="414"/>
      <c r="CYA2" s="414"/>
      <c r="CYB2" s="414"/>
      <c r="CYC2" s="414"/>
      <c r="CYD2" s="414"/>
      <c r="CYE2" s="414"/>
      <c r="CYF2" s="414"/>
      <c r="CYG2" s="414"/>
      <c r="CYH2" s="414"/>
      <c r="CYI2" s="414"/>
      <c r="CYJ2" s="414"/>
      <c r="CYK2" s="414"/>
      <c r="CYL2" s="414"/>
      <c r="CYM2" s="414"/>
      <c r="CYN2" s="414"/>
      <c r="CYO2" s="414"/>
      <c r="CYP2" s="414"/>
      <c r="CYQ2" s="414"/>
      <c r="CYR2" s="414"/>
      <c r="CYS2" s="414"/>
      <c r="CYT2" s="414"/>
      <c r="CYU2" s="414"/>
      <c r="CYV2" s="414"/>
      <c r="CYW2" s="414"/>
      <c r="CYX2" s="414"/>
      <c r="CYY2" s="414"/>
      <c r="CYZ2" s="414"/>
      <c r="CZA2" s="414"/>
      <c r="CZB2" s="414"/>
      <c r="CZC2" s="414"/>
      <c r="CZD2" s="414"/>
      <c r="CZE2" s="414"/>
      <c r="CZF2" s="414"/>
      <c r="CZG2" s="414"/>
      <c r="CZH2" s="414"/>
      <c r="CZI2" s="414"/>
      <c r="CZJ2" s="414"/>
      <c r="CZK2" s="414"/>
      <c r="CZL2" s="414"/>
      <c r="CZM2" s="414"/>
      <c r="CZN2" s="414"/>
      <c r="CZO2" s="414"/>
      <c r="CZP2" s="414"/>
      <c r="CZQ2" s="414"/>
      <c r="CZR2" s="414"/>
      <c r="CZS2" s="414"/>
      <c r="CZT2" s="414"/>
      <c r="CZU2" s="414"/>
      <c r="CZV2" s="414"/>
      <c r="CZW2" s="414"/>
      <c r="CZX2" s="414"/>
      <c r="CZY2" s="414"/>
      <c r="CZZ2" s="414"/>
      <c r="DAA2" s="414"/>
      <c r="DAB2" s="414"/>
      <c r="DAC2" s="414"/>
      <c r="DAD2" s="414"/>
      <c r="DAE2" s="414"/>
      <c r="DAF2" s="414"/>
      <c r="DAG2" s="414"/>
      <c r="DAH2" s="414"/>
      <c r="DAI2" s="414"/>
      <c r="DAJ2" s="414"/>
      <c r="DAK2" s="414"/>
      <c r="DAL2" s="414"/>
      <c r="DAM2" s="414"/>
      <c r="DAN2" s="414"/>
      <c r="DAO2" s="414"/>
      <c r="DAP2" s="414"/>
      <c r="DAQ2" s="414"/>
      <c r="DAR2" s="414"/>
      <c r="DAS2" s="414"/>
      <c r="DAT2" s="414"/>
      <c r="DAU2" s="414"/>
      <c r="DAV2" s="414"/>
      <c r="DAW2" s="414"/>
      <c r="DAX2" s="414"/>
      <c r="DAY2" s="414"/>
      <c r="DAZ2" s="414"/>
      <c r="DBA2" s="414"/>
      <c r="DBB2" s="414"/>
      <c r="DBC2" s="414"/>
      <c r="DBD2" s="414"/>
      <c r="DBE2" s="414"/>
      <c r="DBF2" s="414"/>
      <c r="DBG2" s="414"/>
      <c r="DBH2" s="414"/>
      <c r="DBI2" s="414"/>
      <c r="DBJ2" s="414"/>
      <c r="DBK2" s="414"/>
      <c r="DBL2" s="414"/>
      <c r="DBM2" s="414"/>
      <c r="DBN2" s="414"/>
      <c r="DBO2" s="414"/>
      <c r="DBP2" s="414"/>
      <c r="DBQ2" s="414"/>
      <c r="DBR2" s="414"/>
      <c r="DBS2" s="414"/>
      <c r="DBT2" s="414"/>
      <c r="DBU2" s="414"/>
      <c r="DBV2" s="414"/>
      <c r="DBW2" s="414"/>
      <c r="DBX2" s="414"/>
      <c r="DBY2" s="414"/>
      <c r="DBZ2" s="414"/>
      <c r="DCA2" s="414"/>
      <c r="DCB2" s="414"/>
      <c r="DCC2" s="414"/>
      <c r="DCD2" s="414"/>
      <c r="DCE2" s="414"/>
      <c r="DCF2" s="414"/>
      <c r="DCG2" s="414"/>
      <c r="DCH2" s="414"/>
      <c r="DCI2" s="414"/>
      <c r="DCJ2" s="414"/>
      <c r="DCK2" s="414"/>
      <c r="DCL2" s="414"/>
      <c r="DCM2" s="414"/>
      <c r="DCN2" s="414"/>
      <c r="DCO2" s="414"/>
      <c r="DCP2" s="414"/>
      <c r="DCQ2" s="414"/>
      <c r="DCR2" s="414"/>
      <c r="DCS2" s="414"/>
      <c r="DCT2" s="414"/>
      <c r="DCU2" s="414"/>
      <c r="DCV2" s="414"/>
      <c r="DCW2" s="414"/>
      <c r="DCX2" s="414"/>
      <c r="DCY2" s="414"/>
      <c r="DCZ2" s="414"/>
      <c r="DDA2" s="414"/>
      <c r="DDB2" s="414"/>
      <c r="DDC2" s="414"/>
      <c r="DDD2" s="414"/>
      <c r="DDE2" s="414"/>
      <c r="DDF2" s="414"/>
      <c r="DDG2" s="414"/>
      <c r="DDH2" s="414"/>
      <c r="DDI2" s="414"/>
      <c r="DDJ2" s="414"/>
      <c r="DDK2" s="414"/>
      <c r="DDL2" s="414"/>
      <c r="DDM2" s="414"/>
      <c r="DDN2" s="414"/>
      <c r="DDO2" s="414"/>
      <c r="DDP2" s="414"/>
      <c r="DDQ2" s="414"/>
      <c r="DDR2" s="414"/>
      <c r="DDS2" s="414"/>
      <c r="DDT2" s="414"/>
      <c r="DDU2" s="414"/>
      <c r="DDV2" s="414"/>
      <c r="DDW2" s="414"/>
      <c r="DDX2" s="414"/>
      <c r="DDY2" s="414"/>
      <c r="DDZ2" s="414"/>
      <c r="DEA2" s="414"/>
      <c r="DEB2" s="414"/>
      <c r="DEC2" s="414"/>
      <c r="DED2" s="414"/>
      <c r="DEE2" s="414"/>
      <c r="DEF2" s="414"/>
      <c r="DEG2" s="414"/>
      <c r="DEH2" s="414"/>
      <c r="DEI2" s="414"/>
      <c r="DEJ2" s="414"/>
      <c r="DEK2" s="414"/>
      <c r="DEL2" s="414"/>
      <c r="DEM2" s="414"/>
      <c r="DEN2" s="414"/>
      <c r="DEO2" s="414"/>
      <c r="DEP2" s="414"/>
      <c r="DEQ2" s="414"/>
      <c r="DER2" s="414"/>
      <c r="DES2" s="414"/>
      <c r="DET2" s="414"/>
      <c r="DEU2" s="414"/>
      <c r="DEV2" s="414"/>
      <c r="DEW2" s="414"/>
      <c r="DEX2" s="414"/>
      <c r="DEY2" s="414"/>
      <c r="DEZ2" s="414"/>
      <c r="DFA2" s="414"/>
      <c r="DFB2" s="414"/>
      <c r="DFC2" s="414"/>
      <c r="DFD2" s="414"/>
      <c r="DFE2" s="414"/>
      <c r="DFF2" s="414"/>
      <c r="DFG2" s="414"/>
      <c r="DFH2" s="414"/>
      <c r="DFI2" s="414"/>
      <c r="DFJ2" s="414"/>
      <c r="DFK2" s="414"/>
      <c r="DFL2" s="414"/>
      <c r="DFM2" s="414"/>
      <c r="DFN2" s="414"/>
      <c r="DFO2" s="414"/>
      <c r="DFP2" s="414"/>
      <c r="DFQ2" s="414"/>
      <c r="DFR2" s="414"/>
      <c r="DFS2" s="414"/>
      <c r="DFT2" s="414"/>
      <c r="DFU2" s="414"/>
      <c r="DFV2" s="414"/>
      <c r="DFW2" s="414"/>
      <c r="DFX2" s="414"/>
      <c r="DFY2" s="414"/>
      <c r="DFZ2" s="414"/>
      <c r="DGA2" s="414"/>
      <c r="DGB2" s="414"/>
      <c r="DGC2" s="414"/>
      <c r="DGD2" s="414"/>
      <c r="DGE2" s="414"/>
      <c r="DGF2" s="414"/>
      <c r="DGG2" s="414"/>
      <c r="DGH2" s="414"/>
      <c r="DGI2" s="414"/>
      <c r="DGJ2" s="414"/>
      <c r="DGK2" s="414"/>
      <c r="DGL2" s="414"/>
      <c r="DGM2" s="414"/>
      <c r="DGN2" s="414"/>
      <c r="DGO2" s="414"/>
      <c r="DGP2" s="414"/>
      <c r="DGQ2" s="414"/>
      <c r="DGR2" s="414"/>
      <c r="DGS2" s="414"/>
      <c r="DGT2" s="414"/>
      <c r="DGU2" s="414"/>
      <c r="DGV2" s="414"/>
      <c r="DGW2" s="414"/>
      <c r="DGX2" s="414"/>
      <c r="DGY2" s="414"/>
      <c r="DGZ2" s="414"/>
      <c r="DHA2" s="414"/>
      <c r="DHB2" s="414"/>
      <c r="DHC2" s="414"/>
      <c r="DHD2" s="414"/>
      <c r="DHE2" s="414"/>
      <c r="DHF2" s="414"/>
      <c r="DHG2" s="414"/>
      <c r="DHH2" s="414"/>
      <c r="DHI2" s="414"/>
      <c r="DHJ2" s="414"/>
      <c r="DHK2" s="414"/>
      <c r="DHL2" s="414"/>
      <c r="DHM2" s="414"/>
      <c r="DHN2" s="414"/>
      <c r="DHO2" s="414"/>
      <c r="DHP2" s="414"/>
      <c r="DHQ2" s="414"/>
      <c r="DHR2" s="414"/>
      <c r="DHS2" s="414"/>
      <c r="DHT2" s="414"/>
      <c r="DHU2" s="414"/>
      <c r="DHV2" s="414"/>
      <c r="DHW2" s="414"/>
      <c r="DHX2" s="414"/>
      <c r="DHY2" s="414"/>
      <c r="DHZ2" s="414"/>
      <c r="DIA2" s="414"/>
      <c r="DIB2" s="414"/>
      <c r="DIC2" s="414"/>
      <c r="DID2" s="414"/>
      <c r="DIE2" s="414"/>
      <c r="DIF2" s="414"/>
      <c r="DIG2" s="414"/>
      <c r="DIH2" s="414"/>
      <c r="DII2" s="414"/>
      <c r="DIJ2" s="414"/>
      <c r="DIK2" s="414"/>
      <c r="DIL2" s="414"/>
      <c r="DIM2" s="414"/>
      <c r="DIN2" s="414"/>
      <c r="DIO2" s="414"/>
      <c r="DIP2" s="414"/>
      <c r="DIQ2" s="414"/>
      <c r="DIR2" s="414"/>
      <c r="DIS2" s="414"/>
      <c r="DIT2" s="414"/>
      <c r="DIU2" s="414"/>
      <c r="DIV2" s="414"/>
      <c r="DIW2" s="414"/>
      <c r="DIX2" s="414"/>
      <c r="DIY2" s="414"/>
      <c r="DIZ2" s="414"/>
      <c r="DJA2" s="414"/>
      <c r="DJB2" s="414"/>
      <c r="DJC2" s="414"/>
      <c r="DJD2" s="414"/>
      <c r="DJE2" s="414"/>
      <c r="DJF2" s="414"/>
      <c r="DJG2" s="414"/>
      <c r="DJH2" s="414"/>
      <c r="DJI2" s="414"/>
      <c r="DJJ2" s="414"/>
      <c r="DJK2" s="414"/>
      <c r="DJL2" s="414"/>
      <c r="DJM2" s="414"/>
      <c r="DJN2" s="414"/>
      <c r="DJO2" s="414"/>
      <c r="DJP2" s="414"/>
      <c r="DJQ2" s="414"/>
      <c r="DJR2" s="414"/>
      <c r="DJS2" s="414"/>
      <c r="DJT2" s="414"/>
      <c r="DJU2" s="414"/>
      <c r="DJV2" s="414"/>
      <c r="DJW2" s="414"/>
      <c r="DJX2" s="414"/>
      <c r="DJY2" s="414"/>
      <c r="DJZ2" s="414"/>
      <c r="DKA2" s="414"/>
      <c r="DKB2" s="414"/>
      <c r="DKC2" s="414"/>
      <c r="DKD2" s="414"/>
      <c r="DKE2" s="414"/>
      <c r="DKF2" s="414"/>
      <c r="DKG2" s="414"/>
      <c r="DKH2" s="414"/>
      <c r="DKI2" s="414"/>
      <c r="DKJ2" s="414"/>
      <c r="DKK2" s="414"/>
      <c r="DKL2" s="414"/>
      <c r="DKM2" s="414"/>
      <c r="DKN2" s="414"/>
      <c r="DKO2" s="414"/>
      <c r="DKP2" s="414"/>
      <c r="DKQ2" s="414"/>
      <c r="DKR2" s="414"/>
      <c r="DKS2" s="414"/>
      <c r="DKT2" s="414"/>
      <c r="DKU2" s="414"/>
      <c r="DKV2" s="414"/>
      <c r="DKW2" s="414"/>
      <c r="DKX2" s="414"/>
      <c r="DKY2" s="414"/>
      <c r="DKZ2" s="414"/>
      <c r="DLA2" s="414"/>
      <c r="DLB2" s="414"/>
      <c r="DLC2" s="414"/>
      <c r="DLD2" s="414"/>
      <c r="DLE2" s="414"/>
      <c r="DLF2" s="414"/>
      <c r="DLG2" s="414"/>
      <c r="DLH2" s="414"/>
      <c r="DLI2" s="414"/>
      <c r="DLJ2" s="414"/>
      <c r="DLK2" s="414"/>
      <c r="DLL2" s="414"/>
      <c r="DLM2" s="414"/>
      <c r="DLN2" s="414"/>
      <c r="DLO2" s="414"/>
      <c r="DLP2" s="414"/>
      <c r="DLQ2" s="414"/>
      <c r="DLR2" s="414"/>
      <c r="DLS2" s="414"/>
      <c r="DLT2" s="414"/>
      <c r="DLU2" s="414"/>
      <c r="DLV2" s="414"/>
      <c r="DLW2" s="414"/>
      <c r="DLX2" s="414"/>
      <c r="DLY2" s="414"/>
      <c r="DLZ2" s="414"/>
      <c r="DMA2" s="414"/>
      <c r="DMB2" s="414"/>
      <c r="DMC2" s="414"/>
      <c r="DMD2" s="414"/>
      <c r="DME2" s="414"/>
      <c r="DMF2" s="414"/>
      <c r="DMG2" s="414"/>
      <c r="DMH2" s="414"/>
      <c r="DMI2" s="414"/>
      <c r="DMJ2" s="414"/>
      <c r="DMK2" s="414"/>
      <c r="DML2" s="414"/>
      <c r="DMM2" s="414"/>
      <c r="DMN2" s="414"/>
      <c r="DMO2" s="414"/>
      <c r="DMP2" s="414"/>
      <c r="DMQ2" s="414"/>
      <c r="DMR2" s="414"/>
      <c r="DMS2" s="414"/>
      <c r="DMT2" s="414"/>
      <c r="DMU2" s="414"/>
      <c r="DMV2" s="414"/>
      <c r="DMW2" s="414"/>
      <c r="DMX2" s="414"/>
      <c r="DMY2" s="414"/>
      <c r="DMZ2" s="414"/>
      <c r="DNA2" s="414"/>
      <c r="DNB2" s="414"/>
      <c r="DNC2" s="414"/>
      <c r="DND2" s="414"/>
      <c r="DNE2" s="414"/>
      <c r="DNF2" s="414"/>
      <c r="DNG2" s="414"/>
      <c r="DNH2" s="414"/>
      <c r="DNI2" s="414"/>
      <c r="DNJ2" s="414"/>
      <c r="DNK2" s="414"/>
      <c r="DNL2" s="414"/>
      <c r="DNM2" s="414"/>
      <c r="DNN2" s="414"/>
      <c r="DNO2" s="414"/>
      <c r="DNP2" s="414"/>
      <c r="DNQ2" s="414"/>
      <c r="DNR2" s="414"/>
      <c r="DNS2" s="414"/>
      <c r="DNT2" s="414"/>
      <c r="DNU2" s="414"/>
      <c r="DNV2" s="414"/>
      <c r="DNW2" s="414"/>
      <c r="DNX2" s="414"/>
      <c r="DNY2" s="414"/>
      <c r="DNZ2" s="414"/>
      <c r="DOA2" s="414"/>
      <c r="DOB2" s="414"/>
      <c r="DOC2" s="414"/>
      <c r="DOD2" s="414"/>
      <c r="DOE2" s="414"/>
      <c r="DOF2" s="414"/>
      <c r="DOG2" s="414"/>
      <c r="DOH2" s="414"/>
      <c r="DOI2" s="414"/>
      <c r="DOJ2" s="414"/>
      <c r="DOK2" s="414"/>
      <c r="DOL2" s="414"/>
      <c r="DOM2" s="414"/>
      <c r="DON2" s="414"/>
      <c r="DOO2" s="414"/>
      <c r="DOP2" s="414"/>
      <c r="DOQ2" s="414"/>
      <c r="DOR2" s="414"/>
      <c r="DOS2" s="414"/>
      <c r="DOT2" s="414"/>
      <c r="DOU2" s="414"/>
      <c r="DOV2" s="414"/>
      <c r="DOW2" s="414"/>
      <c r="DOX2" s="414"/>
      <c r="DOY2" s="414"/>
      <c r="DOZ2" s="414"/>
      <c r="DPA2" s="414"/>
      <c r="DPB2" s="414"/>
      <c r="DPC2" s="414"/>
      <c r="DPD2" s="414"/>
      <c r="DPE2" s="414"/>
      <c r="DPF2" s="414"/>
      <c r="DPG2" s="414"/>
      <c r="DPH2" s="414"/>
      <c r="DPI2" s="414"/>
      <c r="DPJ2" s="414"/>
      <c r="DPK2" s="414"/>
      <c r="DPL2" s="414"/>
      <c r="DPM2" s="414"/>
      <c r="DPN2" s="414"/>
      <c r="DPO2" s="414"/>
      <c r="DPP2" s="414"/>
      <c r="DPQ2" s="414"/>
      <c r="DPR2" s="414"/>
      <c r="DPS2" s="414"/>
      <c r="DPT2" s="414"/>
      <c r="DPU2" s="414"/>
      <c r="DPV2" s="414"/>
      <c r="DPW2" s="414"/>
      <c r="DPX2" s="414"/>
      <c r="DPY2" s="414"/>
      <c r="DPZ2" s="414"/>
      <c r="DQA2" s="414"/>
      <c r="DQB2" s="414"/>
      <c r="DQC2" s="414"/>
      <c r="DQD2" s="414"/>
      <c r="DQE2" s="414"/>
      <c r="DQF2" s="414"/>
      <c r="DQG2" s="414"/>
      <c r="DQH2" s="414"/>
      <c r="DQI2" s="414"/>
      <c r="DQJ2" s="414"/>
      <c r="DQK2" s="414"/>
      <c r="DQL2" s="414"/>
      <c r="DQM2" s="414"/>
      <c r="DQN2" s="414"/>
      <c r="DQO2" s="414"/>
      <c r="DQP2" s="414"/>
      <c r="DQQ2" s="414"/>
      <c r="DQR2" s="414"/>
      <c r="DQS2" s="414"/>
      <c r="DQT2" s="414"/>
      <c r="DQU2" s="414"/>
      <c r="DQV2" s="414"/>
      <c r="DQW2" s="414"/>
      <c r="DQX2" s="414"/>
      <c r="DQY2" s="414"/>
      <c r="DQZ2" s="414"/>
      <c r="DRA2" s="414"/>
      <c r="DRB2" s="414"/>
      <c r="DRC2" s="414"/>
      <c r="DRD2" s="414"/>
      <c r="DRE2" s="414"/>
      <c r="DRF2" s="414"/>
      <c r="DRG2" s="414"/>
      <c r="DRH2" s="414"/>
      <c r="DRI2" s="414"/>
      <c r="DRJ2" s="414"/>
      <c r="DRK2" s="414"/>
      <c r="DRL2" s="414"/>
      <c r="DRM2" s="414"/>
      <c r="DRN2" s="414"/>
      <c r="DRO2" s="414"/>
      <c r="DRP2" s="414"/>
      <c r="DRQ2" s="414"/>
      <c r="DRR2" s="414"/>
      <c r="DRS2" s="414"/>
      <c r="DRT2" s="414"/>
      <c r="DRU2" s="414"/>
      <c r="DRV2" s="414"/>
      <c r="DRW2" s="414"/>
      <c r="DRX2" s="414"/>
      <c r="DRY2" s="414"/>
      <c r="DRZ2" s="414"/>
      <c r="DSA2" s="414"/>
      <c r="DSB2" s="414"/>
      <c r="DSC2" s="414"/>
      <c r="DSD2" s="414"/>
      <c r="DSE2" s="414"/>
      <c r="DSF2" s="414"/>
      <c r="DSG2" s="414"/>
      <c r="DSH2" s="414"/>
      <c r="DSI2" s="414"/>
      <c r="DSJ2" s="414"/>
      <c r="DSK2" s="414"/>
      <c r="DSL2" s="414"/>
      <c r="DSM2" s="414"/>
      <c r="DSN2" s="414"/>
      <c r="DSO2" s="414"/>
      <c r="DSP2" s="414"/>
      <c r="DSQ2" s="414"/>
      <c r="DSR2" s="414"/>
      <c r="DSS2" s="414"/>
      <c r="DST2" s="414"/>
      <c r="DSU2" s="414"/>
      <c r="DSV2" s="414"/>
      <c r="DSW2" s="414"/>
      <c r="DSX2" s="414"/>
      <c r="DSY2" s="414"/>
      <c r="DSZ2" s="414"/>
      <c r="DTA2" s="414"/>
      <c r="DTB2" s="414"/>
      <c r="DTC2" s="414"/>
      <c r="DTD2" s="414"/>
      <c r="DTE2" s="414"/>
      <c r="DTF2" s="414"/>
      <c r="DTG2" s="414"/>
      <c r="DTH2" s="414"/>
      <c r="DTI2" s="414"/>
      <c r="DTJ2" s="414"/>
      <c r="DTK2" s="414"/>
      <c r="DTL2" s="414"/>
      <c r="DTM2" s="414"/>
      <c r="DTN2" s="414"/>
      <c r="DTO2" s="414"/>
      <c r="DTP2" s="414"/>
      <c r="DTQ2" s="414"/>
      <c r="DTR2" s="414"/>
      <c r="DTS2" s="414"/>
      <c r="DTT2" s="414"/>
      <c r="DTU2" s="414"/>
      <c r="DTV2" s="414"/>
      <c r="DTW2" s="414"/>
      <c r="DTX2" s="414"/>
      <c r="DTY2" s="414"/>
      <c r="DTZ2" s="414"/>
      <c r="DUA2" s="414"/>
      <c r="DUB2" s="414"/>
      <c r="DUC2" s="414"/>
      <c r="DUD2" s="414"/>
      <c r="DUE2" s="414"/>
      <c r="DUF2" s="414"/>
      <c r="DUG2" s="414"/>
      <c r="DUH2" s="414"/>
      <c r="DUI2" s="414"/>
      <c r="DUJ2" s="414"/>
      <c r="DUK2" s="414"/>
      <c r="DUL2" s="414"/>
      <c r="DUM2" s="414"/>
      <c r="DUN2" s="414"/>
      <c r="DUO2" s="414"/>
      <c r="DUP2" s="414"/>
      <c r="DUQ2" s="414"/>
      <c r="DUR2" s="414"/>
      <c r="DUS2" s="414"/>
      <c r="DUT2" s="414"/>
      <c r="DUU2" s="414"/>
      <c r="DUV2" s="414"/>
      <c r="DUW2" s="414"/>
      <c r="DUX2" s="414"/>
      <c r="DUY2" s="414"/>
      <c r="DUZ2" s="414"/>
      <c r="DVA2" s="414"/>
      <c r="DVB2" s="414"/>
      <c r="DVC2" s="414"/>
      <c r="DVD2" s="414"/>
      <c r="DVE2" s="414"/>
      <c r="DVF2" s="414"/>
      <c r="DVG2" s="414"/>
      <c r="DVH2" s="414"/>
      <c r="DVI2" s="414"/>
      <c r="DVJ2" s="414"/>
      <c r="DVK2" s="414"/>
      <c r="DVL2" s="414"/>
      <c r="DVM2" s="414"/>
      <c r="DVN2" s="414"/>
      <c r="DVO2" s="414"/>
      <c r="DVP2" s="414"/>
      <c r="DVQ2" s="414"/>
      <c r="DVR2" s="414"/>
      <c r="DVS2" s="414"/>
      <c r="DVT2" s="414"/>
      <c r="DVU2" s="414"/>
      <c r="DVV2" s="414"/>
      <c r="DVW2" s="414"/>
      <c r="DVX2" s="414"/>
      <c r="DVY2" s="414"/>
      <c r="DVZ2" s="414"/>
      <c r="DWA2" s="414"/>
      <c r="DWB2" s="414"/>
      <c r="DWC2" s="414"/>
      <c r="DWD2" s="414"/>
      <c r="DWE2" s="414"/>
      <c r="DWF2" s="414"/>
      <c r="DWG2" s="414"/>
      <c r="DWH2" s="414"/>
      <c r="DWI2" s="414"/>
      <c r="DWJ2" s="414"/>
      <c r="DWK2" s="414"/>
      <c r="DWL2" s="414"/>
      <c r="DWM2" s="414"/>
      <c r="DWN2" s="414"/>
      <c r="DWO2" s="414"/>
      <c r="DWP2" s="414"/>
      <c r="DWQ2" s="414"/>
      <c r="DWR2" s="414"/>
      <c r="DWS2" s="414"/>
      <c r="DWT2" s="414"/>
      <c r="DWU2" s="414"/>
      <c r="DWV2" s="414"/>
      <c r="DWW2" s="414"/>
      <c r="DWX2" s="414"/>
      <c r="DWY2" s="414"/>
      <c r="DWZ2" s="414"/>
      <c r="DXA2" s="414"/>
      <c r="DXB2" s="414"/>
      <c r="DXC2" s="414"/>
      <c r="DXD2" s="414"/>
      <c r="DXE2" s="414"/>
      <c r="DXF2" s="414"/>
      <c r="DXG2" s="414"/>
      <c r="DXH2" s="414"/>
      <c r="DXI2" s="414"/>
      <c r="DXJ2" s="414"/>
      <c r="DXK2" s="414"/>
      <c r="DXL2" s="414"/>
      <c r="DXM2" s="414"/>
      <c r="DXN2" s="414"/>
      <c r="DXO2" s="414"/>
      <c r="DXP2" s="414"/>
      <c r="DXQ2" s="414"/>
      <c r="DXR2" s="414"/>
      <c r="DXS2" s="414"/>
      <c r="DXT2" s="414"/>
      <c r="DXU2" s="414"/>
      <c r="DXV2" s="414"/>
      <c r="DXW2" s="414"/>
      <c r="DXX2" s="414"/>
      <c r="DXY2" s="414"/>
      <c r="DXZ2" s="414"/>
      <c r="DYA2" s="414"/>
      <c r="DYB2" s="414"/>
      <c r="DYC2" s="414"/>
      <c r="DYD2" s="414"/>
      <c r="DYE2" s="414"/>
      <c r="DYF2" s="414"/>
      <c r="DYG2" s="414"/>
      <c r="DYH2" s="414"/>
      <c r="DYI2" s="414"/>
      <c r="DYJ2" s="414"/>
      <c r="DYK2" s="414"/>
      <c r="DYL2" s="414"/>
      <c r="DYM2" s="414"/>
      <c r="DYN2" s="414"/>
      <c r="DYO2" s="414"/>
      <c r="DYP2" s="414"/>
      <c r="DYQ2" s="414"/>
      <c r="DYR2" s="414"/>
      <c r="DYS2" s="414"/>
      <c r="DYT2" s="414"/>
      <c r="DYU2" s="414"/>
      <c r="DYV2" s="414"/>
      <c r="DYW2" s="414"/>
      <c r="DYX2" s="414"/>
      <c r="DYY2" s="414"/>
      <c r="DYZ2" s="414"/>
      <c r="DZA2" s="414"/>
      <c r="DZB2" s="414"/>
      <c r="DZC2" s="414"/>
      <c r="DZD2" s="414"/>
      <c r="DZE2" s="414"/>
      <c r="DZF2" s="414"/>
      <c r="DZG2" s="414"/>
      <c r="DZH2" s="414"/>
      <c r="DZI2" s="414"/>
      <c r="DZJ2" s="414"/>
      <c r="DZK2" s="414"/>
      <c r="DZL2" s="414"/>
      <c r="DZM2" s="414"/>
      <c r="DZN2" s="414"/>
      <c r="DZO2" s="414"/>
      <c r="DZP2" s="414"/>
      <c r="DZQ2" s="414"/>
      <c r="DZR2" s="414"/>
      <c r="DZS2" s="414"/>
      <c r="DZT2" s="414"/>
      <c r="DZU2" s="414"/>
      <c r="DZV2" s="414"/>
      <c r="DZW2" s="414"/>
      <c r="DZX2" s="414"/>
      <c r="DZY2" s="414"/>
      <c r="DZZ2" s="414"/>
      <c r="EAA2" s="414"/>
      <c r="EAB2" s="414"/>
      <c r="EAC2" s="414"/>
      <c r="EAD2" s="414"/>
      <c r="EAE2" s="414"/>
      <c r="EAF2" s="414"/>
      <c r="EAG2" s="414"/>
      <c r="EAH2" s="414"/>
      <c r="EAI2" s="414"/>
      <c r="EAJ2" s="414"/>
      <c r="EAK2" s="414"/>
      <c r="EAL2" s="414"/>
      <c r="EAM2" s="414"/>
      <c r="EAN2" s="414"/>
      <c r="EAO2" s="414"/>
      <c r="EAP2" s="414"/>
      <c r="EAQ2" s="414"/>
      <c r="EAR2" s="414"/>
      <c r="EAS2" s="414"/>
      <c r="EAT2" s="414"/>
      <c r="EAU2" s="414"/>
      <c r="EAV2" s="414"/>
      <c r="EAW2" s="414"/>
      <c r="EAX2" s="414"/>
      <c r="EAY2" s="414"/>
      <c r="EAZ2" s="414"/>
      <c r="EBA2" s="414"/>
      <c r="EBB2" s="414"/>
      <c r="EBC2" s="414"/>
      <c r="EBD2" s="414"/>
      <c r="EBE2" s="414"/>
      <c r="EBF2" s="414"/>
      <c r="EBG2" s="414"/>
      <c r="EBH2" s="414"/>
      <c r="EBI2" s="414"/>
      <c r="EBJ2" s="414"/>
      <c r="EBK2" s="414"/>
      <c r="EBL2" s="414"/>
      <c r="EBM2" s="414"/>
      <c r="EBN2" s="414"/>
      <c r="EBO2" s="414"/>
      <c r="EBP2" s="414"/>
      <c r="EBQ2" s="414"/>
      <c r="EBR2" s="414"/>
      <c r="EBS2" s="414"/>
      <c r="EBT2" s="414"/>
      <c r="EBU2" s="414"/>
      <c r="EBV2" s="414"/>
      <c r="EBW2" s="414"/>
      <c r="EBX2" s="414"/>
      <c r="EBY2" s="414"/>
      <c r="EBZ2" s="414"/>
      <c r="ECA2" s="414"/>
      <c r="ECB2" s="414"/>
      <c r="ECC2" s="414"/>
      <c r="ECD2" s="414"/>
      <c r="ECE2" s="414"/>
      <c r="ECF2" s="414"/>
      <c r="ECG2" s="414"/>
      <c r="ECH2" s="414"/>
      <c r="ECI2" s="414"/>
      <c r="ECJ2" s="414"/>
      <c r="ECK2" s="414"/>
      <c r="ECL2" s="414"/>
      <c r="ECM2" s="414"/>
      <c r="ECN2" s="414"/>
      <c r="ECO2" s="414"/>
      <c r="ECP2" s="414"/>
      <c r="ECQ2" s="414"/>
      <c r="ECR2" s="414"/>
      <c r="ECS2" s="414"/>
      <c r="ECT2" s="414"/>
      <c r="ECU2" s="414"/>
      <c r="ECV2" s="414"/>
      <c r="ECW2" s="414"/>
      <c r="ECX2" s="414"/>
      <c r="ECY2" s="414"/>
      <c r="ECZ2" s="414"/>
      <c r="EDA2" s="414"/>
      <c r="EDB2" s="414"/>
      <c r="EDC2" s="414"/>
      <c r="EDD2" s="414"/>
      <c r="EDE2" s="414"/>
      <c r="EDF2" s="414"/>
      <c r="EDG2" s="414"/>
      <c r="EDH2" s="414"/>
      <c r="EDI2" s="414"/>
      <c r="EDJ2" s="414"/>
      <c r="EDK2" s="414"/>
      <c r="EDL2" s="414"/>
      <c r="EDM2" s="414"/>
      <c r="EDN2" s="414"/>
      <c r="EDO2" s="414"/>
      <c r="EDP2" s="414"/>
      <c r="EDQ2" s="414"/>
      <c r="EDR2" s="414"/>
      <c r="EDS2" s="414"/>
      <c r="EDT2" s="414"/>
      <c r="EDU2" s="414"/>
      <c r="EDV2" s="414"/>
      <c r="EDW2" s="414"/>
      <c r="EDX2" s="414"/>
      <c r="EDY2" s="414"/>
      <c r="EDZ2" s="414"/>
      <c r="EEA2" s="414"/>
      <c r="EEB2" s="414"/>
      <c r="EEC2" s="414"/>
      <c r="EED2" s="414"/>
      <c r="EEE2" s="414"/>
      <c r="EEF2" s="414"/>
      <c r="EEG2" s="414"/>
      <c r="EEH2" s="414"/>
      <c r="EEI2" s="414"/>
      <c r="EEJ2" s="414"/>
      <c r="EEK2" s="414"/>
      <c r="EEL2" s="414"/>
      <c r="EEM2" s="414"/>
      <c r="EEN2" s="414"/>
      <c r="EEO2" s="414"/>
      <c r="EEP2" s="414"/>
      <c r="EEQ2" s="414"/>
      <c r="EER2" s="414"/>
      <c r="EES2" s="414"/>
      <c r="EET2" s="414"/>
      <c r="EEU2" s="414"/>
      <c r="EEV2" s="414"/>
      <c r="EEW2" s="414"/>
      <c r="EEX2" s="414"/>
      <c r="EEY2" s="414"/>
      <c r="EEZ2" s="414"/>
      <c r="EFA2" s="414"/>
      <c r="EFB2" s="414"/>
      <c r="EFC2" s="414"/>
      <c r="EFD2" s="414"/>
      <c r="EFE2" s="414"/>
      <c r="EFF2" s="414"/>
      <c r="EFG2" s="414"/>
      <c r="EFH2" s="414"/>
      <c r="EFI2" s="414"/>
      <c r="EFJ2" s="414"/>
      <c r="EFK2" s="414"/>
      <c r="EFL2" s="414"/>
      <c r="EFM2" s="414"/>
      <c r="EFN2" s="414"/>
      <c r="EFO2" s="414"/>
      <c r="EFP2" s="414"/>
      <c r="EFQ2" s="414"/>
      <c r="EFR2" s="414"/>
      <c r="EFS2" s="414"/>
      <c r="EFT2" s="414"/>
      <c r="EFU2" s="414"/>
      <c r="EFV2" s="414"/>
      <c r="EFW2" s="414"/>
      <c r="EFX2" s="414"/>
      <c r="EFY2" s="414"/>
      <c r="EFZ2" s="414"/>
      <c r="EGA2" s="414"/>
      <c r="EGB2" s="414"/>
      <c r="EGC2" s="414"/>
      <c r="EGD2" s="414"/>
      <c r="EGE2" s="414"/>
      <c r="EGF2" s="414"/>
      <c r="EGG2" s="414"/>
      <c r="EGH2" s="414"/>
      <c r="EGI2" s="414"/>
      <c r="EGJ2" s="414"/>
      <c r="EGK2" s="414"/>
      <c r="EGL2" s="414"/>
      <c r="EGM2" s="414"/>
      <c r="EGN2" s="414"/>
      <c r="EGO2" s="414"/>
      <c r="EGP2" s="414"/>
      <c r="EGQ2" s="414"/>
      <c r="EGR2" s="414"/>
      <c r="EGS2" s="414"/>
      <c r="EGT2" s="414"/>
      <c r="EGU2" s="414"/>
      <c r="EGV2" s="414"/>
      <c r="EGW2" s="414"/>
      <c r="EGX2" s="414"/>
      <c r="EGY2" s="414"/>
      <c r="EGZ2" s="414"/>
      <c r="EHA2" s="414"/>
      <c r="EHB2" s="414"/>
      <c r="EHC2" s="414"/>
      <c r="EHD2" s="414"/>
      <c r="EHE2" s="414"/>
      <c r="EHF2" s="414"/>
      <c r="EHG2" s="414"/>
      <c r="EHH2" s="414"/>
      <c r="EHI2" s="414"/>
      <c r="EHJ2" s="414"/>
      <c r="EHK2" s="414"/>
      <c r="EHL2" s="414"/>
      <c r="EHM2" s="414"/>
      <c r="EHN2" s="414"/>
      <c r="EHO2" s="414"/>
      <c r="EHP2" s="414"/>
      <c r="EHQ2" s="414"/>
      <c r="EHR2" s="414"/>
      <c r="EHS2" s="414"/>
      <c r="EHT2" s="414"/>
      <c r="EHU2" s="414"/>
      <c r="EHV2" s="414"/>
      <c r="EHW2" s="414"/>
      <c r="EHX2" s="414"/>
      <c r="EHY2" s="414"/>
      <c r="EHZ2" s="414"/>
      <c r="EIA2" s="414"/>
      <c r="EIB2" s="414"/>
      <c r="EIC2" s="414"/>
      <c r="EID2" s="414"/>
      <c r="EIE2" s="414"/>
      <c r="EIF2" s="414"/>
      <c r="EIG2" s="414"/>
      <c r="EIH2" s="414"/>
      <c r="EII2" s="414"/>
      <c r="EIJ2" s="414"/>
      <c r="EIK2" s="414"/>
      <c r="EIL2" s="414"/>
      <c r="EIM2" s="414"/>
      <c r="EIN2" s="414"/>
      <c r="EIO2" s="414"/>
      <c r="EIP2" s="414"/>
      <c r="EIQ2" s="414"/>
      <c r="EIR2" s="414"/>
      <c r="EIS2" s="414"/>
      <c r="EIT2" s="414"/>
      <c r="EIU2" s="414"/>
      <c r="EIV2" s="414"/>
      <c r="EIW2" s="414"/>
      <c r="EIX2" s="414"/>
      <c r="EIY2" s="414"/>
      <c r="EIZ2" s="414"/>
      <c r="EJA2" s="414"/>
      <c r="EJB2" s="414"/>
      <c r="EJC2" s="414"/>
      <c r="EJD2" s="414"/>
      <c r="EJE2" s="414"/>
      <c r="EJF2" s="414"/>
      <c r="EJG2" s="414"/>
      <c r="EJH2" s="414"/>
      <c r="EJI2" s="414"/>
      <c r="EJJ2" s="414"/>
      <c r="EJK2" s="414"/>
      <c r="EJL2" s="414"/>
      <c r="EJM2" s="414"/>
      <c r="EJN2" s="414"/>
      <c r="EJO2" s="414"/>
      <c r="EJP2" s="414"/>
      <c r="EJQ2" s="414"/>
      <c r="EJR2" s="414"/>
      <c r="EJS2" s="414"/>
      <c r="EJT2" s="414"/>
      <c r="EJU2" s="414"/>
      <c r="EJV2" s="414"/>
      <c r="EJW2" s="414"/>
      <c r="EJX2" s="414"/>
      <c r="EJY2" s="414"/>
      <c r="EJZ2" s="414"/>
      <c r="EKA2" s="414"/>
      <c r="EKB2" s="414"/>
      <c r="EKC2" s="414"/>
      <c r="EKD2" s="414"/>
      <c r="EKE2" s="414"/>
      <c r="EKF2" s="414"/>
      <c r="EKG2" s="414"/>
      <c r="EKH2" s="414"/>
      <c r="EKI2" s="414"/>
      <c r="EKJ2" s="414"/>
      <c r="EKK2" s="414"/>
      <c r="EKL2" s="414"/>
      <c r="EKM2" s="414"/>
      <c r="EKN2" s="414"/>
      <c r="EKO2" s="414"/>
      <c r="EKP2" s="414"/>
      <c r="EKQ2" s="414"/>
      <c r="EKR2" s="414"/>
      <c r="EKS2" s="414"/>
      <c r="EKT2" s="414"/>
      <c r="EKU2" s="414"/>
      <c r="EKV2" s="414"/>
      <c r="EKW2" s="414"/>
      <c r="EKX2" s="414"/>
      <c r="EKY2" s="414"/>
      <c r="EKZ2" s="414"/>
      <c r="ELA2" s="414"/>
      <c r="ELB2" s="414"/>
      <c r="ELC2" s="414"/>
      <c r="ELD2" s="414"/>
      <c r="ELE2" s="414"/>
      <c r="ELF2" s="414"/>
      <c r="ELG2" s="414"/>
      <c r="ELH2" s="414"/>
      <c r="ELI2" s="414"/>
      <c r="ELJ2" s="414"/>
      <c r="ELK2" s="414"/>
      <c r="ELL2" s="414"/>
      <c r="ELM2" s="414"/>
      <c r="ELN2" s="414"/>
      <c r="ELO2" s="414"/>
      <c r="ELP2" s="414"/>
      <c r="ELQ2" s="414"/>
      <c r="ELR2" s="414"/>
      <c r="ELS2" s="414"/>
      <c r="ELT2" s="414"/>
      <c r="ELU2" s="414"/>
      <c r="ELV2" s="414"/>
      <c r="ELW2" s="414"/>
      <c r="ELX2" s="414"/>
      <c r="ELY2" s="414"/>
      <c r="ELZ2" s="414"/>
      <c r="EMA2" s="414"/>
      <c r="EMB2" s="414"/>
      <c r="EMC2" s="414"/>
      <c r="EMD2" s="414"/>
      <c r="EME2" s="414"/>
      <c r="EMF2" s="414"/>
      <c r="EMG2" s="414"/>
      <c r="EMH2" s="414"/>
      <c r="EMI2" s="414"/>
      <c r="EMJ2" s="414"/>
      <c r="EMK2" s="414"/>
      <c r="EML2" s="414"/>
      <c r="EMM2" s="414"/>
      <c r="EMN2" s="414"/>
      <c r="EMO2" s="414"/>
      <c r="EMP2" s="414"/>
      <c r="EMQ2" s="414"/>
      <c r="EMR2" s="414"/>
      <c r="EMS2" s="414"/>
      <c r="EMT2" s="414"/>
      <c r="EMU2" s="414"/>
      <c r="EMV2" s="414"/>
      <c r="EMW2" s="414"/>
      <c r="EMX2" s="414"/>
      <c r="EMY2" s="414"/>
      <c r="EMZ2" s="414"/>
      <c r="ENA2" s="414"/>
      <c r="ENB2" s="414"/>
      <c r="ENC2" s="414"/>
      <c r="END2" s="414"/>
      <c r="ENE2" s="414"/>
      <c r="ENF2" s="414"/>
      <c r="ENG2" s="414"/>
      <c r="ENH2" s="414"/>
      <c r="ENI2" s="414"/>
      <c r="ENJ2" s="414"/>
      <c r="ENK2" s="414"/>
      <c r="ENL2" s="414"/>
      <c r="ENM2" s="414"/>
      <c r="ENN2" s="414"/>
      <c r="ENO2" s="414"/>
      <c r="ENP2" s="414"/>
      <c r="ENQ2" s="414"/>
      <c r="ENR2" s="414"/>
      <c r="ENS2" s="414"/>
      <c r="ENT2" s="414"/>
      <c r="ENU2" s="414"/>
      <c r="ENV2" s="414"/>
      <c r="ENW2" s="414"/>
      <c r="ENX2" s="414"/>
      <c r="ENY2" s="414"/>
      <c r="ENZ2" s="414"/>
      <c r="EOA2" s="414"/>
      <c r="EOB2" s="414"/>
      <c r="EOC2" s="414"/>
      <c r="EOD2" s="414"/>
      <c r="EOE2" s="414"/>
      <c r="EOF2" s="414"/>
      <c r="EOG2" s="414"/>
      <c r="EOH2" s="414"/>
      <c r="EOI2" s="414"/>
      <c r="EOJ2" s="414"/>
      <c r="EOK2" s="414"/>
      <c r="EOL2" s="414"/>
      <c r="EOM2" s="414"/>
      <c r="EON2" s="414"/>
      <c r="EOO2" s="414"/>
      <c r="EOP2" s="414"/>
      <c r="EOQ2" s="414"/>
      <c r="EOR2" s="414"/>
      <c r="EOS2" s="414"/>
      <c r="EOT2" s="414"/>
      <c r="EOU2" s="414"/>
      <c r="EOV2" s="414"/>
      <c r="EOW2" s="414"/>
      <c r="EOX2" s="414"/>
      <c r="EOY2" s="414"/>
      <c r="EOZ2" s="414"/>
      <c r="EPA2" s="414"/>
      <c r="EPB2" s="414"/>
      <c r="EPC2" s="414"/>
      <c r="EPD2" s="414"/>
      <c r="EPE2" s="414"/>
      <c r="EPF2" s="414"/>
      <c r="EPG2" s="414"/>
      <c r="EPH2" s="414"/>
      <c r="EPI2" s="414"/>
      <c r="EPJ2" s="414"/>
      <c r="EPK2" s="414"/>
      <c r="EPL2" s="414"/>
      <c r="EPM2" s="414"/>
      <c r="EPN2" s="414"/>
      <c r="EPO2" s="414"/>
      <c r="EPP2" s="414"/>
      <c r="EPQ2" s="414"/>
      <c r="EPR2" s="414"/>
      <c r="EPS2" s="414"/>
      <c r="EPT2" s="414"/>
      <c r="EPU2" s="414"/>
      <c r="EPV2" s="414"/>
      <c r="EPW2" s="414"/>
      <c r="EPX2" s="414"/>
      <c r="EPY2" s="414"/>
      <c r="EPZ2" s="414"/>
      <c r="EQA2" s="414"/>
      <c r="EQB2" s="414"/>
      <c r="EQC2" s="414"/>
      <c r="EQD2" s="414"/>
      <c r="EQE2" s="414"/>
      <c r="EQF2" s="414"/>
      <c r="EQG2" s="414"/>
      <c r="EQH2" s="414"/>
      <c r="EQI2" s="414"/>
      <c r="EQJ2" s="414"/>
      <c r="EQK2" s="414"/>
      <c r="EQL2" s="414"/>
      <c r="EQM2" s="414"/>
      <c r="EQN2" s="414"/>
      <c r="EQO2" s="414"/>
      <c r="EQP2" s="414"/>
      <c r="EQQ2" s="414"/>
      <c r="EQR2" s="414"/>
      <c r="EQS2" s="414"/>
      <c r="EQT2" s="414"/>
      <c r="EQU2" s="414"/>
      <c r="EQV2" s="414"/>
      <c r="EQW2" s="414"/>
      <c r="EQX2" s="414"/>
      <c r="EQY2" s="414"/>
      <c r="EQZ2" s="414"/>
      <c r="ERA2" s="414"/>
      <c r="ERB2" s="414"/>
      <c r="ERC2" s="414"/>
      <c r="ERD2" s="414"/>
      <c r="ERE2" s="414"/>
      <c r="ERF2" s="414"/>
      <c r="ERG2" s="414"/>
      <c r="ERH2" s="414"/>
      <c r="ERI2" s="414"/>
      <c r="ERJ2" s="414"/>
      <c r="ERK2" s="414"/>
      <c r="ERL2" s="414"/>
      <c r="ERM2" s="414"/>
      <c r="ERN2" s="414"/>
      <c r="ERO2" s="414"/>
      <c r="ERP2" s="414"/>
      <c r="ERQ2" s="414"/>
      <c r="ERR2" s="414"/>
      <c r="ERS2" s="414"/>
      <c r="ERT2" s="414"/>
      <c r="ERU2" s="414"/>
      <c r="ERV2" s="414"/>
      <c r="ERW2" s="414"/>
      <c r="ERX2" s="414"/>
      <c r="ERY2" s="414"/>
      <c r="ERZ2" s="414"/>
      <c r="ESA2" s="414"/>
      <c r="ESB2" s="414"/>
      <c r="ESC2" s="414"/>
      <c r="ESD2" s="414"/>
      <c r="ESE2" s="414"/>
      <c r="ESF2" s="414"/>
      <c r="ESG2" s="414"/>
      <c r="ESH2" s="414"/>
      <c r="ESI2" s="414"/>
      <c r="ESJ2" s="414"/>
      <c r="ESK2" s="414"/>
      <c r="ESL2" s="414"/>
      <c r="ESM2" s="414"/>
      <c r="ESN2" s="414"/>
      <c r="ESO2" s="414"/>
      <c r="ESP2" s="414"/>
      <c r="ESQ2" s="414"/>
      <c r="ESR2" s="414"/>
      <c r="ESS2" s="414"/>
      <c r="EST2" s="414"/>
      <c r="ESU2" s="414"/>
      <c r="ESV2" s="414"/>
      <c r="ESW2" s="414"/>
      <c r="ESX2" s="414"/>
      <c r="ESY2" s="414"/>
      <c r="ESZ2" s="414"/>
      <c r="ETA2" s="414"/>
      <c r="ETB2" s="414"/>
      <c r="ETC2" s="414"/>
      <c r="ETD2" s="414"/>
      <c r="ETE2" s="414"/>
      <c r="ETF2" s="414"/>
      <c r="ETG2" s="414"/>
      <c r="ETH2" s="414"/>
      <c r="ETI2" s="414"/>
      <c r="ETJ2" s="414"/>
      <c r="ETK2" s="414"/>
      <c r="ETL2" s="414"/>
      <c r="ETM2" s="414"/>
      <c r="ETN2" s="414"/>
      <c r="ETO2" s="414"/>
      <c r="ETP2" s="414"/>
      <c r="ETQ2" s="414"/>
      <c r="ETR2" s="414"/>
      <c r="ETS2" s="414"/>
      <c r="ETT2" s="414"/>
      <c r="ETU2" s="414"/>
      <c r="ETV2" s="414"/>
      <c r="ETW2" s="414"/>
      <c r="ETX2" s="414"/>
      <c r="ETY2" s="414"/>
      <c r="ETZ2" s="414"/>
      <c r="EUA2" s="414"/>
      <c r="EUB2" s="414"/>
      <c r="EUC2" s="414"/>
      <c r="EUD2" s="414"/>
      <c r="EUE2" s="414"/>
      <c r="EUF2" s="414"/>
      <c r="EUG2" s="414"/>
      <c r="EUH2" s="414"/>
      <c r="EUI2" s="414"/>
      <c r="EUJ2" s="414"/>
      <c r="EUK2" s="414"/>
      <c r="EUL2" s="414"/>
      <c r="EUM2" s="414"/>
      <c r="EUN2" s="414"/>
      <c r="EUO2" s="414"/>
      <c r="EUP2" s="414"/>
      <c r="EUQ2" s="414"/>
      <c r="EUR2" s="414"/>
      <c r="EUS2" s="414"/>
      <c r="EUT2" s="414"/>
      <c r="EUU2" s="414"/>
      <c r="EUV2" s="414"/>
      <c r="EUW2" s="414"/>
      <c r="EUX2" s="414"/>
      <c r="EUY2" s="414"/>
      <c r="EUZ2" s="414"/>
      <c r="EVA2" s="414"/>
      <c r="EVB2" s="414"/>
      <c r="EVC2" s="414"/>
      <c r="EVD2" s="414"/>
      <c r="EVE2" s="414"/>
      <c r="EVF2" s="414"/>
      <c r="EVG2" s="414"/>
      <c r="EVH2" s="414"/>
      <c r="EVI2" s="414"/>
      <c r="EVJ2" s="414"/>
      <c r="EVK2" s="414"/>
      <c r="EVL2" s="414"/>
      <c r="EVM2" s="414"/>
      <c r="EVN2" s="414"/>
      <c r="EVO2" s="414"/>
      <c r="EVP2" s="414"/>
      <c r="EVQ2" s="414"/>
      <c r="EVR2" s="414"/>
      <c r="EVS2" s="414"/>
      <c r="EVT2" s="414"/>
      <c r="EVU2" s="414"/>
      <c r="EVV2" s="414"/>
      <c r="EVW2" s="414"/>
      <c r="EVX2" s="414"/>
      <c r="EVY2" s="414"/>
      <c r="EVZ2" s="414"/>
      <c r="EWA2" s="414"/>
      <c r="EWB2" s="414"/>
      <c r="EWC2" s="414"/>
      <c r="EWD2" s="414"/>
      <c r="EWE2" s="414"/>
      <c r="EWF2" s="414"/>
      <c r="EWG2" s="414"/>
      <c r="EWH2" s="414"/>
      <c r="EWI2" s="414"/>
      <c r="EWJ2" s="414"/>
      <c r="EWK2" s="414"/>
      <c r="EWL2" s="414"/>
      <c r="EWM2" s="414"/>
      <c r="EWN2" s="414"/>
      <c r="EWO2" s="414"/>
      <c r="EWP2" s="414"/>
      <c r="EWQ2" s="414"/>
      <c r="EWR2" s="414"/>
      <c r="EWS2" s="414"/>
      <c r="EWT2" s="414"/>
      <c r="EWU2" s="414"/>
      <c r="EWV2" s="414"/>
      <c r="EWW2" s="414"/>
      <c r="EWX2" s="414"/>
      <c r="EWY2" s="414"/>
      <c r="EWZ2" s="414"/>
      <c r="EXA2" s="414"/>
      <c r="EXB2" s="414"/>
      <c r="EXC2" s="414"/>
      <c r="EXD2" s="414"/>
      <c r="EXE2" s="414"/>
      <c r="EXF2" s="414"/>
      <c r="EXG2" s="414"/>
      <c r="EXH2" s="414"/>
      <c r="EXI2" s="414"/>
      <c r="EXJ2" s="414"/>
      <c r="EXK2" s="414"/>
      <c r="EXL2" s="414"/>
      <c r="EXM2" s="414"/>
      <c r="EXN2" s="414"/>
      <c r="EXO2" s="414"/>
      <c r="EXP2" s="414"/>
      <c r="EXQ2" s="414"/>
      <c r="EXR2" s="414"/>
      <c r="EXS2" s="414"/>
      <c r="EXT2" s="414"/>
      <c r="EXU2" s="414"/>
      <c r="EXV2" s="414"/>
      <c r="EXW2" s="414"/>
      <c r="EXX2" s="414"/>
      <c r="EXY2" s="414"/>
      <c r="EXZ2" s="414"/>
      <c r="EYA2" s="414"/>
      <c r="EYB2" s="414"/>
      <c r="EYC2" s="414"/>
      <c r="EYD2" s="414"/>
      <c r="EYE2" s="414"/>
      <c r="EYF2" s="414"/>
      <c r="EYG2" s="414"/>
      <c r="EYH2" s="414"/>
      <c r="EYI2" s="414"/>
      <c r="EYJ2" s="414"/>
      <c r="EYK2" s="414"/>
      <c r="EYL2" s="414"/>
      <c r="EYM2" s="414"/>
      <c r="EYN2" s="414"/>
      <c r="EYO2" s="414"/>
      <c r="EYP2" s="414"/>
      <c r="EYQ2" s="414"/>
      <c r="EYR2" s="414"/>
      <c r="EYS2" s="414"/>
      <c r="EYT2" s="414"/>
      <c r="EYU2" s="414"/>
      <c r="EYV2" s="414"/>
      <c r="EYW2" s="414"/>
      <c r="EYX2" s="414"/>
      <c r="EYY2" s="414"/>
      <c r="EYZ2" s="414"/>
      <c r="EZA2" s="414"/>
      <c r="EZB2" s="414"/>
      <c r="EZC2" s="414"/>
      <c r="EZD2" s="414"/>
      <c r="EZE2" s="414"/>
      <c r="EZF2" s="414"/>
      <c r="EZG2" s="414"/>
      <c r="EZH2" s="414"/>
      <c r="EZI2" s="414"/>
      <c r="EZJ2" s="414"/>
      <c r="EZK2" s="414"/>
      <c r="EZL2" s="414"/>
      <c r="EZM2" s="414"/>
      <c r="EZN2" s="414"/>
      <c r="EZO2" s="414"/>
      <c r="EZP2" s="414"/>
      <c r="EZQ2" s="414"/>
      <c r="EZR2" s="414"/>
      <c r="EZS2" s="414"/>
      <c r="EZT2" s="414"/>
      <c r="EZU2" s="414"/>
      <c r="EZV2" s="414"/>
      <c r="EZW2" s="414"/>
      <c r="EZX2" s="414"/>
      <c r="EZY2" s="414"/>
      <c r="EZZ2" s="414"/>
      <c r="FAA2" s="414"/>
      <c r="FAB2" s="414"/>
      <c r="FAC2" s="414"/>
      <c r="FAD2" s="414"/>
      <c r="FAE2" s="414"/>
      <c r="FAF2" s="414"/>
      <c r="FAG2" s="414"/>
      <c r="FAH2" s="414"/>
      <c r="FAI2" s="414"/>
      <c r="FAJ2" s="414"/>
      <c r="FAK2" s="414"/>
      <c r="FAL2" s="414"/>
      <c r="FAM2" s="414"/>
      <c r="FAN2" s="414"/>
      <c r="FAO2" s="414"/>
      <c r="FAP2" s="414"/>
      <c r="FAQ2" s="414"/>
      <c r="FAR2" s="414"/>
      <c r="FAS2" s="414"/>
      <c r="FAT2" s="414"/>
      <c r="FAU2" s="414"/>
      <c r="FAV2" s="414"/>
      <c r="FAW2" s="414"/>
      <c r="FAX2" s="414"/>
      <c r="FAY2" s="414"/>
      <c r="FAZ2" s="414"/>
      <c r="FBA2" s="414"/>
      <c r="FBB2" s="414"/>
      <c r="FBC2" s="414"/>
      <c r="FBD2" s="414"/>
      <c r="FBE2" s="414"/>
      <c r="FBF2" s="414"/>
      <c r="FBG2" s="414"/>
      <c r="FBH2" s="414"/>
      <c r="FBI2" s="414"/>
      <c r="FBJ2" s="414"/>
      <c r="FBK2" s="414"/>
      <c r="FBL2" s="414"/>
      <c r="FBM2" s="414"/>
      <c r="FBN2" s="414"/>
      <c r="FBO2" s="414"/>
      <c r="FBP2" s="414"/>
      <c r="FBQ2" s="414"/>
      <c r="FBR2" s="414"/>
      <c r="FBS2" s="414"/>
      <c r="FBT2" s="414"/>
      <c r="FBU2" s="414"/>
      <c r="FBV2" s="414"/>
      <c r="FBW2" s="414"/>
      <c r="FBX2" s="414"/>
      <c r="FBY2" s="414"/>
      <c r="FBZ2" s="414"/>
      <c r="FCA2" s="414"/>
      <c r="FCB2" s="414"/>
      <c r="FCC2" s="414"/>
      <c r="FCD2" s="414"/>
      <c r="FCE2" s="414"/>
      <c r="FCF2" s="414"/>
      <c r="FCG2" s="414"/>
      <c r="FCH2" s="414"/>
      <c r="FCI2" s="414"/>
      <c r="FCJ2" s="414"/>
      <c r="FCK2" s="414"/>
      <c r="FCL2" s="414"/>
      <c r="FCM2" s="414"/>
      <c r="FCN2" s="414"/>
      <c r="FCO2" s="414"/>
      <c r="FCP2" s="414"/>
      <c r="FCQ2" s="414"/>
      <c r="FCR2" s="414"/>
      <c r="FCS2" s="414"/>
      <c r="FCT2" s="414"/>
      <c r="FCU2" s="414"/>
      <c r="FCV2" s="414"/>
      <c r="FCW2" s="414"/>
      <c r="FCX2" s="414"/>
      <c r="FCY2" s="414"/>
      <c r="FCZ2" s="414"/>
      <c r="FDA2" s="414"/>
      <c r="FDB2" s="414"/>
      <c r="FDC2" s="414"/>
      <c r="FDD2" s="414"/>
      <c r="FDE2" s="414"/>
      <c r="FDF2" s="414"/>
      <c r="FDG2" s="414"/>
      <c r="FDH2" s="414"/>
      <c r="FDI2" s="414"/>
      <c r="FDJ2" s="414"/>
      <c r="FDK2" s="414"/>
      <c r="FDL2" s="414"/>
      <c r="FDM2" s="414"/>
      <c r="FDN2" s="414"/>
      <c r="FDO2" s="414"/>
      <c r="FDP2" s="414"/>
      <c r="FDQ2" s="414"/>
      <c r="FDR2" s="414"/>
      <c r="FDS2" s="414"/>
      <c r="FDT2" s="414"/>
      <c r="FDU2" s="414"/>
      <c r="FDV2" s="414"/>
      <c r="FDW2" s="414"/>
      <c r="FDX2" s="414"/>
      <c r="FDY2" s="414"/>
      <c r="FDZ2" s="414"/>
      <c r="FEA2" s="414"/>
      <c r="FEB2" s="414"/>
      <c r="FEC2" s="414"/>
      <c r="FED2" s="414"/>
      <c r="FEE2" s="414"/>
      <c r="FEF2" s="414"/>
      <c r="FEG2" s="414"/>
      <c r="FEH2" s="414"/>
      <c r="FEI2" s="414"/>
      <c r="FEJ2" s="414"/>
      <c r="FEK2" s="414"/>
      <c r="FEL2" s="414"/>
      <c r="FEM2" s="414"/>
      <c r="FEN2" s="414"/>
      <c r="FEO2" s="414"/>
      <c r="FEP2" s="414"/>
      <c r="FEQ2" s="414"/>
      <c r="FER2" s="414"/>
      <c r="FES2" s="414"/>
      <c r="FET2" s="414"/>
      <c r="FEU2" s="414"/>
      <c r="FEV2" s="414"/>
      <c r="FEW2" s="414"/>
      <c r="FEX2" s="414"/>
      <c r="FEY2" s="414"/>
      <c r="FEZ2" s="414"/>
      <c r="FFA2" s="414"/>
      <c r="FFB2" s="414"/>
      <c r="FFC2" s="414"/>
      <c r="FFD2" s="414"/>
      <c r="FFE2" s="414"/>
      <c r="FFF2" s="414"/>
      <c r="FFG2" s="414"/>
      <c r="FFH2" s="414"/>
      <c r="FFI2" s="414"/>
      <c r="FFJ2" s="414"/>
      <c r="FFK2" s="414"/>
      <c r="FFL2" s="414"/>
      <c r="FFM2" s="414"/>
      <c r="FFN2" s="414"/>
      <c r="FFO2" s="414"/>
      <c r="FFP2" s="414"/>
      <c r="FFQ2" s="414"/>
      <c r="FFR2" s="414"/>
      <c r="FFS2" s="414"/>
      <c r="FFT2" s="414"/>
      <c r="FFU2" s="414"/>
      <c r="FFV2" s="414"/>
      <c r="FFW2" s="414"/>
      <c r="FFX2" s="414"/>
      <c r="FFY2" s="414"/>
      <c r="FFZ2" s="414"/>
      <c r="FGA2" s="414"/>
      <c r="FGB2" s="414"/>
      <c r="FGC2" s="414"/>
      <c r="FGD2" s="414"/>
      <c r="FGE2" s="414"/>
      <c r="FGF2" s="414"/>
      <c r="FGG2" s="414"/>
      <c r="FGH2" s="414"/>
      <c r="FGI2" s="414"/>
      <c r="FGJ2" s="414"/>
      <c r="FGK2" s="414"/>
      <c r="FGL2" s="414"/>
      <c r="FGM2" s="414"/>
      <c r="FGN2" s="414"/>
      <c r="FGO2" s="414"/>
      <c r="FGP2" s="414"/>
      <c r="FGQ2" s="414"/>
      <c r="FGR2" s="414"/>
      <c r="FGS2" s="414"/>
      <c r="FGT2" s="414"/>
      <c r="FGU2" s="414"/>
      <c r="FGV2" s="414"/>
      <c r="FGW2" s="414"/>
      <c r="FGX2" s="414"/>
      <c r="FGY2" s="414"/>
      <c r="FGZ2" s="414"/>
      <c r="FHA2" s="414"/>
      <c r="FHB2" s="414"/>
      <c r="FHC2" s="414"/>
      <c r="FHD2" s="414"/>
      <c r="FHE2" s="414"/>
      <c r="FHF2" s="414"/>
      <c r="FHG2" s="414"/>
      <c r="FHH2" s="414"/>
      <c r="FHI2" s="414"/>
      <c r="FHJ2" s="414"/>
      <c r="FHK2" s="414"/>
      <c r="FHL2" s="414"/>
      <c r="FHM2" s="414"/>
      <c r="FHN2" s="414"/>
      <c r="FHO2" s="414"/>
      <c r="FHP2" s="414"/>
      <c r="FHQ2" s="414"/>
      <c r="FHR2" s="414"/>
      <c r="FHS2" s="414"/>
      <c r="FHT2" s="414"/>
      <c r="FHU2" s="414"/>
      <c r="FHV2" s="414"/>
      <c r="FHW2" s="414"/>
      <c r="FHX2" s="414"/>
      <c r="FHY2" s="414"/>
      <c r="FHZ2" s="414"/>
      <c r="FIA2" s="414"/>
      <c r="FIB2" s="414"/>
      <c r="FIC2" s="414"/>
      <c r="FID2" s="414"/>
      <c r="FIE2" s="414"/>
      <c r="FIF2" s="414"/>
      <c r="FIG2" s="414"/>
      <c r="FIH2" s="414"/>
      <c r="FII2" s="414"/>
      <c r="FIJ2" s="414"/>
      <c r="FIK2" s="414"/>
      <c r="FIL2" s="414"/>
      <c r="FIM2" s="414"/>
      <c r="FIN2" s="414"/>
      <c r="FIO2" s="414"/>
      <c r="FIP2" s="414"/>
      <c r="FIQ2" s="414"/>
      <c r="FIR2" s="414"/>
      <c r="FIS2" s="414"/>
      <c r="FIT2" s="414"/>
      <c r="FIU2" s="414"/>
      <c r="FIV2" s="414"/>
      <c r="FIW2" s="414"/>
      <c r="FIX2" s="414"/>
      <c r="FIY2" s="414"/>
      <c r="FIZ2" s="414"/>
      <c r="FJA2" s="414"/>
      <c r="FJB2" s="414"/>
      <c r="FJC2" s="414"/>
      <c r="FJD2" s="414"/>
      <c r="FJE2" s="414"/>
      <c r="FJF2" s="414"/>
      <c r="FJG2" s="414"/>
      <c r="FJH2" s="414"/>
      <c r="FJI2" s="414"/>
      <c r="FJJ2" s="414"/>
      <c r="FJK2" s="414"/>
      <c r="FJL2" s="414"/>
      <c r="FJM2" s="414"/>
      <c r="FJN2" s="414"/>
      <c r="FJO2" s="414"/>
      <c r="FJP2" s="414"/>
      <c r="FJQ2" s="414"/>
      <c r="FJR2" s="414"/>
      <c r="FJS2" s="414"/>
      <c r="FJT2" s="414"/>
      <c r="FJU2" s="414"/>
      <c r="FJV2" s="414"/>
      <c r="FJW2" s="414"/>
      <c r="FJX2" s="414"/>
      <c r="FJY2" s="414"/>
      <c r="FJZ2" s="414"/>
      <c r="FKA2" s="414"/>
      <c r="FKB2" s="414"/>
      <c r="FKC2" s="414"/>
      <c r="FKD2" s="414"/>
      <c r="FKE2" s="414"/>
      <c r="FKF2" s="414"/>
      <c r="FKG2" s="414"/>
      <c r="FKH2" s="414"/>
      <c r="FKI2" s="414"/>
      <c r="FKJ2" s="414"/>
      <c r="FKK2" s="414"/>
      <c r="FKL2" s="414"/>
      <c r="FKM2" s="414"/>
      <c r="FKN2" s="414"/>
      <c r="FKO2" s="414"/>
      <c r="FKP2" s="414"/>
      <c r="FKQ2" s="414"/>
      <c r="FKR2" s="414"/>
      <c r="FKS2" s="414"/>
      <c r="FKT2" s="414"/>
      <c r="FKU2" s="414"/>
      <c r="FKV2" s="414"/>
      <c r="FKW2" s="414"/>
      <c r="FKX2" s="414"/>
      <c r="FKY2" s="414"/>
      <c r="FKZ2" s="414"/>
      <c r="FLA2" s="414"/>
      <c r="FLB2" s="414"/>
      <c r="FLC2" s="414"/>
      <c r="FLD2" s="414"/>
      <c r="FLE2" s="414"/>
      <c r="FLF2" s="414"/>
      <c r="FLG2" s="414"/>
      <c r="FLH2" s="414"/>
      <c r="FLI2" s="414"/>
      <c r="FLJ2" s="414"/>
      <c r="FLK2" s="414"/>
      <c r="FLL2" s="414"/>
      <c r="FLM2" s="414"/>
      <c r="FLN2" s="414"/>
      <c r="FLO2" s="414"/>
      <c r="FLP2" s="414"/>
      <c r="FLQ2" s="414"/>
      <c r="FLR2" s="414"/>
      <c r="FLS2" s="414"/>
      <c r="FLT2" s="414"/>
      <c r="FLU2" s="414"/>
      <c r="FLV2" s="414"/>
      <c r="FLW2" s="414"/>
      <c r="FLX2" s="414"/>
      <c r="FLY2" s="414"/>
      <c r="FLZ2" s="414"/>
      <c r="FMA2" s="414"/>
      <c r="FMB2" s="414"/>
      <c r="FMC2" s="414"/>
      <c r="FMD2" s="414"/>
      <c r="FME2" s="414"/>
      <c r="FMF2" s="414"/>
      <c r="FMG2" s="414"/>
      <c r="FMH2" s="414"/>
      <c r="FMI2" s="414"/>
      <c r="FMJ2" s="414"/>
      <c r="FMK2" s="414"/>
      <c r="FML2" s="414"/>
      <c r="FMM2" s="414"/>
      <c r="FMN2" s="414"/>
      <c r="FMO2" s="414"/>
      <c r="FMP2" s="414"/>
      <c r="FMQ2" s="414"/>
      <c r="FMR2" s="414"/>
      <c r="FMS2" s="414"/>
      <c r="FMT2" s="414"/>
      <c r="FMU2" s="414"/>
      <c r="FMV2" s="414"/>
      <c r="FMW2" s="414"/>
      <c r="FMX2" s="414"/>
      <c r="FMY2" s="414"/>
      <c r="FMZ2" s="414"/>
      <c r="FNA2" s="414"/>
      <c r="FNB2" s="414"/>
      <c r="FNC2" s="414"/>
      <c r="FND2" s="414"/>
      <c r="FNE2" s="414"/>
      <c r="FNF2" s="414"/>
      <c r="FNG2" s="414"/>
      <c r="FNH2" s="414"/>
      <c r="FNI2" s="414"/>
      <c r="FNJ2" s="414"/>
      <c r="FNK2" s="414"/>
      <c r="FNL2" s="414"/>
      <c r="FNM2" s="414"/>
      <c r="FNN2" s="414"/>
      <c r="FNO2" s="414"/>
      <c r="FNP2" s="414"/>
      <c r="FNQ2" s="414"/>
      <c r="FNR2" s="414"/>
      <c r="FNS2" s="414"/>
      <c r="FNT2" s="414"/>
      <c r="FNU2" s="414"/>
      <c r="FNV2" s="414"/>
      <c r="FNW2" s="414"/>
      <c r="FNX2" s="414"/>
      <c r="FNY2" s="414"/>
      <c r="FNZ2" s="414"/>
      <c r="FOA2" s="414"/>
      <c r="FOB2" s="414"/>
      <c r="FOC2" s="414"/>
      <c r="FOD2" s="414"/>
      <c r="FOE2" s="414"/>
      <c r="FOF2" s="414"/>
      <c r="FOG2" s="414"/>
      <c r="FOH2" s="414"/>
      <c r="FOI2" s="414"/>
      <c r="FOJ2" s="414"/>
      <c r="FOK2" s="414"/>
      <c r="FOL2" s="414"/>
      <c r="FOM2" s="414"/>
      <c r="FON2" s="414"/>
      <c r="FOO2" s="414"/>
      <c r="FOP2" s="414"/>
      <c r="FOQ2" s="414"/>
      <c r="FOR2" s="414"/>
      <c r="FOS2" s="414"/>
      <c r="FOT2" s="414"/>
      <c r="FOU2" s="414"/>
      <c r="FOV2" s="414"/>
      <c r="FOW2" s="414"/>
      <c r="FOX2" s="414"/>
      <c r="FOY2" s="414"/>
      <c r="FOZ2" s="414"/>
      <c r="FPA2" s="414"/>
      <c r="FPB2" s="414"/>
      <c r="FPC2" s="414"/>
      <c r="FPD2" s="414"/>
      <c r="FPE2" s="414"/>
      <c r="FPF2" s="414"/>
      <c r="FPG2" s="414"/>
      <c r="FPH2" s="414"/>
      <c r="FPI2" s="414"/>
      <c r="FPJ2" s="414"/>
      <c r="FPK2" s="414"/>
      <c r="FPL2" s="414"/>
      <c r="FPM2" s="414"/>
      <c r="FPN2" s="414"/>
      <c r="FPO2" s="414"/>
      <c r="FPP2" s="414"/>
      <c r="FPQ2" s="414"/>
      <c r="FPR2" s="414"/>
      <c r="FPS2" s="414"/>
      <c r="FPT2" s="414"/>
      <c r="FPU2" s="414"/>
      <c r="FPV2" s="414"/>
      <c r="FPW2" s="414"/>
      <c r="FPX2" s="414"/>
      <c r="FPY2" s="414"/>
      <c r="FPZ2" s="414"/>
      <c r="FQA2" s="414"/>
      <c r="FQB2" s="414"/>
      <c r="FQC2" s="414"/>
      <c r="FQD2" s="414"/>
      <c r="FQE2" s="414"/>
      <c r="FQF2" s="414"/>
      <c r="FQG2" s="414"/>
      <c r="FQH2" s="414"/>
      <c r="FQI2" s="414"/>
      <c r="FQJ2" s="414"/>
      <c r="FQK2" s="414"/>
      <c r="FQL2" s="414"/>
      <c r="FQM2" s="414"/>
      <c r="FQN2" s="414"/>
      <c r="FQO2" s="414"/>
      <c r="FQP2" s="414"/>
      <c r="FQQ2" s="414"/>
      <c r="FQR2" s="414"/>
      <c r="FQS2" s="414"/>
      <c r="FQT2" s="414"/>
      <c r="FQU2" s="414"/>
      <c r="FQV2" s="414"/>
      <c r="FQW2" s="414"/>
      <c r="FQX2" s="414"/>
      <c r="FQY2" s="414"/>
      <c r="FQZ2" s="414"/>
      <c r="FRA2" s="414"/>
      <c r="FRB2" s="414"/>
      <c r="FRC2" s="414"/>
      <c r="FRD2" s="414"/>
      <c r="FRE2" s="414"/>
      <c r="FRF2" s="414"/>
      <c r="FRG2" s="414"/>
      <c r="FRH2" s="414"/>
      <c r="FRI2" s="414"/>
      <c r="FRJ2" s="414"/>
      <c r="FRK2" s="414"/>
      <c r="FRL2" s="414"/>
      <c r="FRM2" s="414"/>
      <c r="FRN2" s="414"/>
      <c r="FRO2" s="414"/>
      <c r="FRP2" s="414"/>
      <c r="FRQ2" s="414"/>
      <c r="FRR2" s="414"/>
      <c r="FRS2" s="414"/>
      <c r="FRT2" s="414"/>
      <c r="FRU2" s="414"/>
      <c r="FRV2" s="414"/>
      <c r="FRW2" s="414"/>
      <c r="FRX2" s="414"/>
      <c r="FRY2" s="414"/>
      <c r="FRZ2" s="414"/>
      <c r="FSA2" s="414"/>
      <c r="FSB2" s="414"/>
      <c r="FSC2" s="414"/>
      <c r="FSD2" s="414"/>
      <c r="FSE2" s="414"/>
      <c r="FSF2" s="414"/>
      <c r="FSG2" s="414"/>
      <c r="FSH2" s="414"/>
      <c r="FSI2" s="414"/>
      <c r="FSJ2" s="414"/>
      <c r="FSK2" s="414"/>
      <c r="FSL2" s="414"/>
      <c r="FSM2" s="414"/>
      <c r="FSN2" s="414"/>
      <c r="FSO2" s="414"/>
      <c r="FSP2" s="414"/>
      <c r="FSQ2" s="414"/>
      <c r="FSR2" s="414"/>
      <c r="FSS2" s="414"/>
      <c r="FST2" s="414"/>
      <c r="FSU2" s="414"/>
      <c r="FSV2" s="414"/>
      <c r="FSW2" s="414"/>
      <c r="FSX2" s="414"/>
      <c r="FSY2" s="414"/>
      <c r="FSZ2" s="414"/>
      <c r="FTA2" s="414"/>
      <c r="FTB2" s="414"/>
      <c r="FTC2" s="414"/>
      <c r="FTD2" s="414"/>
      <c r="FTE2" s="414"/>
      <c r="FTF2" s="414"/>
      <c r="FTG2" s="414"/>
      <c r="FTH2" s="414"/>
      <c r="FTI2" s="414"/>
      <c r="FTJ2" s="414"/>
      <c r="FTK2" s="414"/>
      <c r="FTL2" s="414"/>
      <c r="FTM2" s="414"/>
      <c r="FTN2" s="414"/>
      <c r="FTO2" s="414"/>
      <c r="FTP2" s="414"/>
      <c r="FTQ2" s="414"/>
      <c r="FTR2" s="414"/>
      <c r="FTS2" s="414"/>
      <c r="FTT2" s="414"/>
      <c r="FTU2" s="414"/>
      <c r="FTV2" s="414"/>
      <c r="FTW2" s="414"/>
      <c r="FTX2" s="414"/>
      <c r="FTY2" s="414"/>
      <c r="FTZ2" s="414"/>
      <c r="FUA2" s="414"/>
      <c r="FUB2" s="414"/>
      <c r="FUC2" s="414"/>
      <c r="FUD2" s="414"/>
      <c r="FUE2" s="414"/>
      <c r="FUF2" s="414"/>
      <c r="FUG2" s="414"/>
      <c r="FUH2" s="414"/>
      <c r="FUI2" s="414"/>
      <c r="FUJ2" s="414"/>
      <c r="FUK2" s="414"/>
      <c r="FUL2" s="414"/>
      <c r="FUM2" s="414"/>
      <c r="FUN2" s="414"/>
      <c r="FUO2" s="414"/>
      <c r="FUP2" s="414"/>
      <c r="FUQ2" s="414"/>
      <c r="FUR2" s="414"/>
      <c r="FUS2" s="414"/>
      <c r="FUT2" s="414"/>
      <c r="FUU2" s="414"/>
      <c r="FUV2" s="414"/>
      <c r="FUW2" s="414"/>
      <c r="FUX2" s="414"/>
      <c r="FUY2" s="414"/>
      <c r="FUZ2" s="414"/>
      <c r="FVA2" s="414"/>
      <c r="FVB2" s="414"/>
      <c r="FVC2" s="414"/>
      <c r="FVD2" s="414"/>
      <c r="FVE2" s="414"/>
      <c r="FVF2" s="414"/>
      <c r="FVG2" s="414"/>
      <c r="FVH2" s="414"/>
      <c r="FVI2" s="414"/>
      <c r="FVJ2" s="414"/>
      <c r="FVK2" s="414"/>
      <c r="FVL2" s="414"/>
      <c r="FVM2" s="414"/>
      <c r="FVN2" s="414"/>
      <c r="FVO2" s="414"/>
      <c r="FVP2" s="414"/>
      <c r="FVQ2" s="414"/>
      <c r="FVR2" s="414"/>
      <c r="FVS2" s="414"/>
      <c r="FVT2" s="414"/>
      <c r="FVU2" s="414"/>
      <c r="FVV2" s="414"/>
      <c r="FVW2" s="414"/>
      <c r="FVX2" s="414"/>
      <c r="FVY2" s="414"/>
      <c r="FVZ2" s="414"/>
      <c r="FWA2" s="414"/>
      <c r="FWB2" s="414"/>
      <c r="FWC2" s="414"/>
      <c r="FWD2" s="414"/>
      <c r="FWE2" s="414"/>
      <c r="FWF2" s="414"/>
      <c r="FWG2" s="414"/>
      <c r="FWH2" s="414"/>
      <c r="FWI2" s="414"/>
      <c r="FWJ2" s="414"/>
      <c r="FWK2" s="414"/>
      <c r="FWL2" s="414"/>
      <c r="FWM2" s="414"/>
      <c r="FWN2" s="414"/>
      <c r="FWO2" s="414"/>
      <c r="FWP2" s="414"/>
      <c r="FWQ2" s="414"/>
      <c r="FWR2" s="414"/>
      <c r="FWS2" s="414"/>
      <c r="FWT2" s="414"/>
      <c r="FWU2" s="414"/>
      <c r="FWV2" s="414"/>
      <c r="FWW2" s="414"/>
      <c r="FWX2" s="414"/>
      <c r="FWY2" s="414"/>
      <c r="FWZ2" s="414"/>
      <c r="FXA2" s="414"/>
      <c r="FXB2" s="414"/>
      <c r="FXC2" s="414"/>
      <c r="FXD2" s="414"/>
      <c r="FXE2" s="414"/>
      <c r="FXF2" s="414"/>
      <c r="FXG2" s="414"/>
      <c r="FXH2" s="414"/>
      <c r="FXI2" s="414"/>
      <c r="FXJ2" s="414"/>
      <c r="FXK2" s="414"/>
      <c r="FXL2" s="414"/>
      <c r="FXM2" s="414"/>
      <c r="FXN2" s="414"/>
      <c r="FXO2" s="414"/>
      <c r="FXP2" s="414"/>
      <c r="FXQ2" s="414"/>
      <c r="FXR2" s="414"/>
      <c r="FXS2" s="414"/>
      <c r="FXT2" s="414"/>
      <c r="FXU2" s="414"/>
      <c r="FXV2" s="414"/>
      <c r="FXW2" s="414"/>
      <c r="FXX2" s="414"/>
      <c r="FXY2" s="414"/>
      <c r="FXZ2" s="414"/>
      <c r="FYA2" s="414"/>
      <c r="FYB2" s="414"/>
      <c r="FYC2" s="414"/>
      <c r="FYD2" s="414"/>
      <c r="FYE2" s="414"/>
      <c r="FYF2" s="414"/>
      <c r="FYG2" s="414"/>
      <c r="FYH2" s="414"/>
      <c r="FYI2" s="414"/>
      <c r="FYJ2" s="414"/>
      <c r="FYK2" s="414"/>
      <c r="FYL2" s="414"/>
      <c r="FYM2" s="414"/>
      <c r="FYN2" s="414"/>
      <c r="FYO2" s="414"/>
      <c r="FYP2" s="414"/>
      <c r="FYQ2" s="414"/>
      <c r="FYR2" s="414"/>
      <c r="FYS2" s="414"/>
      <c r="FYT2" s="414"/>
      <c r="FYU2" s="414"/>
      <c r="FYV2" s="414"/>
      <c r="FYW2" s="414"/>
      <c r="FYX2" s="414"/>
      <c r="FYY2" s="414"/>
      <c r="FYZ2" s="414"/>
      <c r="FZA2" s="414"/>
      <c r="FZB2" s="414"/>
      <c r="FZC2" s="414"/>
      <c r="FZD2" s="414"/>
      <c r="FZE2" s="414"/>
      <c r="FZF2" s="414"/>
      <c r="FZG2" s="414"/>
      <c r="FZH2" s="414"/>
      <c r="FZI2" s="414"/>
      <c r="FZJ2" s="414"/>
      <c r="FZK2" s="414"/>
      <c r="FZL2" s="414"/>
      <c r="FZM2" s="414"/>
      <c r="FZN2" s="414"/>
      <c r="FZO2" s="414"/>
      <c r="FZP2" s="414"/>
      <c r="FZQ2" s="414"/>
      <c r="FZR2" s="414"/>
      <c r="FZS2" s="414"/>
      <c r="FZT2" s="414"/>
      <c r="FZU2" s="414"/>
      <c r="FZV2" s="414"/>
      <c r="FZW2" s="414"/>
      <c r="FZX2" s="414"/>
      <c r="FZY2" s="414"/>
      <c r="FZZ2" s="414"/>
      <c r="GAA2" s="414"/>
      <c r="GAB2" s="414"/>
      <c r="GAC2" s="414"/>
      <c r="GAD2" s="414"/>
      <c r="GAE2" s="414"/>
      <c r="GAF2" s="414"/>
      <c r="GAG2" s="414"/>
      <c r="GAH2" s="414"/>
      <c r="GAI2" s="414"/>
      <c r="GAJ2" s="414"/>
      <c r="GAK2" s="414"/>
      <c r="GAL2" s="414"/>
      <c r="GAM2" s="414"/>
      <c r="GAN2" s="414"/>
      <c r="GAO2" s="414"/>
      <c r="GAP2" s="414"/>
      <c r="GAQ2" s="414"/>
      <c r="GAR2" s="414"/>
      <c r="GAS2" s="414"/>
      <c r="GAT2" s="414"/>
      <c r="GAU2" s="414"/>
      <c r="GAV2" s="414"/>
      <c r="GAW2" s="414"/>
      <c r="GAX2" s="414"/>
      <c r="GAY2" s="414"/>
      <c r="GAZ2" s="414"/>
      <c r="GBA2" s="414"/>
      <c r="GBB2" s="414"/>
      <c r="GBC2" s="414"/>
      <c r="GBD2" s="414"/>
      <c r="GBE2" s="414"/>
      <c r="GBF2" s="414"/>
      <c r="GBG2" s="414"/>
      <c r="GBH2" s="414"/>
      <c r="GBI2" s="414"/>
      <c r="GBJ2" s="414"/>
      <c r="GBK2" s="414"/>
      <c r="GBL2" s="414"/>
      <c r="GBM2" s="414"/>
      <c r="GBN2" s="414"/>
      <c r="GBO2" s="414"/>
      <c r="GBP2" s="414"/>
      <c r="GBQ2" s="414"/>
      <c r="GBR2" s="414"/>
      <c r="GBS2" s="414"/>
      <c r="GBT2" s="414"/>
      <c r="GBU2" s="414"/>
      <c r="GBV2" s="414"/>
      <c r="GBW2" s="414"/>
      <c r="GBX2" s="414"/>
      <c r="GBY2" s="414"/>
      <c r="GBZ2" s="414"/>
      <c r="GCA2" s="414"/>
      <c r="GCB2" s="414"/>
      <c r="GCC2" s="414"/>
      <c r="GCD2" s="414"/>
      <c r="GCE2" s="414"/>
      <c r="GCF2" s="414"/>
      <c r="GCG2" s="414"/>
      <c r="GCH2" s="414"/>
      <c r="GCI2" s="414"/>
      <c r="GCJ2" s="414"/>
      <c r="GCK2" s="414"/>
      <c r="GCL2" s="414"/>
      <c r="GCM2" s="414"/>
      <c r="GCN2" s="414"/>
      <c r="GCO2" s="414"/>
      <c r="GCP2" s="414"/>
      <c r="GCQ2" s="414"/>
      <c r="GCR2" s="414"/>
      <c r="GCS2" s="414"/>
      <c r="GCT2" s="414"/>
      <c r="GCU2" s="414"/>
      <c r="GCV2" s="414"/>
      <c r="GCW2" s="414"/>
      <c r="GCX2" s="414"/>
      <c r="GCY2" s="414"/>
      <c r="GCZ2" s="414"/>
      <c r="GDA2" s="414"/>
      <c r="GDB2" s="414"/>
      <c r="GDC2" s="414"/>
      <c r="GDD2" s="414"/>
      <c r="GDE2" s="414"/>
      <c r="GDF2" s="414"/>
      <c r="GDG2" s="414"/>
      <c r="GDH2" s="414"/>
      <c r="GDI2" s="414"/>
      <c r="GDJ2" s="414"/>
      <c r="GDK2" s="414"/>
      <c r="GDL2" s="414"/>
      <c r="GDM2" s="414"/>
      <c r="GDN2" s="414"/>
      <c r="GDO2" s="414"/>
      <c r="GDP2" s="414"/>
      <c r="GDQ2" s="414"/>
      <c r="GDR2" s="414"/>
      <c r="GDS2" s="414"/>
      <c r="GDT2" s="414"/>
      <c r="GDU2" s="414"/>
      <c r="GDV2" s="414"/>
      <c r="GDW2" s="414"/>
      <c r="GDX2" s="414"/>
      <c r="GDY2" s="414"/>
      <c r="GDZ2" s="414"/>
      <c r="GEA2" s="414"/>
      <c r="GEB2" s="414"/>
      <c r="GEC2" s="414"/>
      <c r="GED2" s="414"/>
      <c r="GEE2" s="414"/>
      <c r="GEF2" s="414"/>
      <c r="GEG2" s="414"/>
      <c r="GEH2" s="414"/>
      <c r="GEI2" s="414"/>
      <c r="GEJ2" s="414"/>
      <c r="GEK2" s="414"/>
      <c r="GEL2" s="414"/>
      <c r="GEM2" s="414"/>
      <c r="GEN2" s="414"/>
      <c r="GEO2" s="414"/>
      <c r="GEP2" s="414"/>
      <c r="GEQ2" s="414"/>
      <c r="GER2" s="414"/>
      <c r="GES2" s="414"/>
      <c r="GET2" s="414"/>
      <c r="GEU2" s="414"/>
      <c r="GEV2" s="414"/>
      <c r="GEW2" s="414"/>
      <c r="GEX2" s="414"/>
      <c r="GEY2" s="414"/>
      <c r="GEZ2" s="414"/>
      <c r="GFA2" s="414"/>
      <c r="GFB2" s="414"/>
      <c r="GFC2" s="414"/>
      <c r="GFD2" s="414"/>
      <c r="GFE2" s="414"/>
      <c r="GFF2" s="414"/>
      <c r="GFG2" s="414"/>
      <c r="GFH2" s="414"/>
      <c r="GFI2" s="414"/>
      <c r="GFJ2" s="414"/>
      <c r="GFK2" s="414"/>
      <c r="GFL2" s="414"/>
      <c r="GFM2" s="414"/>
      <c r="GFN2" s="414"/>
      <c r="GFO2" s="414"/>
      <c r="GFP2" s="414"/>
      <c r="GFQ2" s="414"/>
      <c r="GFR2" s="414"/>
      <c r="GFS2" s="414"/>
      <c r="GFT2" s="414"/>
      <c r="GFU2" s="414"/>
      <c r="GFV2" s="414"/>
      <c r="GFW2" s="414"/>
      <c r="GFX2" s="414"/>
      <c r="GFY2" s="414"/>
      <c r="GFZ2" s="414"/>
      <c r="GGA2" s="414"/>
      <c r="GGB2" s="414"/>
      <c r="GGC2" s="414"/>
      <c r="GGD2" s="414"/>
      <c r="GGE2" s="414"/>
      <c r="GGF2" s="414"/>
      <c r="GGG2" s="414"/>
      <c r="GGH2" s="414"/>
      <c r="GGI2" s="414"/>
      <c r="GGJ2" s="414"/>
      <c r="GGK2" s="414"/>
      <c r="GGL2" s="414"/>
      <c r="GGM2" s="414"/>
      <c r="GGN2" s="414"/>
      <c r="GGO2" s="414"/>
      <c r="GGP2" s="414"/>
      <c r="GGQ2" s="414"/>
      <c r="GGR2" s="414"/>
      <c r="GGS2" s="414"/>
      <c r="GGT2" s="414"/>
      <c r="GGU2" s="414"/>
      <c r="GGV2" s="414"/>
      <c r="GGW2" s="414"/>
      <c r="GGX2" s="414"/>
      <c r="GGY2" s="414"/>
      <c r="GGZ2" s="414"/>
      <c r="GHA2" s="414"/>
      <c r="GHB2" s="414"/>
      <c r="GHC2" s="414"/>
      <c r="GHD2" s="414"/>
      <c r="GHE2" s="414"/>
      <c r="GHF2" s="414"/>
      <c r="GHG2" s="414"/>
      <c r="GHH2" s="414"/>
      <c r="GHI2" s="414"/>
      <c r="GHJ2" s="414"/>
      <c r="GHK2" s="414"/>
      <c r="GHL2" s="414"/>
      <c r="GHM2" s="414"/>
      <c r="GHN2" s="414"/>
      <c r="GHO2" s="414"/>
      <c r="GHP2" s="414"/>
      <c r="GHQ2" s="414"/>
      <c r="GHR2" s="414"/>
      <c r="GHS2" s="414"/>
      <c r="GHT2" s="414"/>
      <c r="GHU2" s="414"/>
      <c r="GHV2" s="414"/>
      <c r="GHW2" s="414"/>
      <c r="GHX2" s="414"/>
      <c r="GHY2" s="414"/>
      <c r="GHZ2" s="414"/>
      <c r="GIA2" s="414"/>
      <c r="GIB2" s="414"/>
      <c r="GIC2" s="414"/>
      <c r="GID2" s="414"/>
      <c r="GIE2" s="414"/>
      <c r="GIF2" s="414"/>
      <c r="GIG2" s="414"/>
      <c r="GIH2" s="414"/>
      <c r="GII2" s="414"/>
      <c r="GIJ2" s="414"/>
      <c r="GIK2" s="414"/>
      <c r="GIL2" s="414"/>
      <c r="GIM2" s="414"/>
      <c r="GIN2" s="414"/>
      <c r="GIO2" s="414"/>
      <c r="GIP2" s="414"/>
      <c r="GIQ2" s="414"/>
      <c r="GIR2" s="414"/>
      <c r="GIS2" s="414"/>
      <c r="GIT2" s="414"/>
      <c r="GIU2" s="414"/>
      <c r="GIV2" s="414"/>
      <c r="GIW2" s="414"/>
      <c r="GIX2" s="414"/>
      <c r="GIY2" s="414"/>
      <c r="GIZ2" s="414"/>
      <c r="GJA2" s="414"/>
      <c r="GJB2" s="414"/>
      <c r="GJC2" s="414"/>
      <c r="GJD2" s="414"/>
      <c r="GJE2" s="414"/>
      <c r="GJF2" s="414"/>
      <c r="GJG2" s="414"/>
      <c r="GJH2" s="414"/>
      <c r="GJI2" s="414"/>
      <c r="GJJ2" s="414"/>
      <c r="GJK2" s="414"/>
      <c r="GJL2" s="414"/>
      <c r="GJM2" s="414"/>
      <c r="GJN2" s="414"/>
      <c r="GJO2" s="414"/>
      <c r="GJP2" s="414"/>
      <c r="GJQ2" s="414"/>
      <c r="GJR2" s="414"/>
      <c r="GJS2" s="414"/>
      <c r="GJT2" s="414"/>
      <c r="GJU2" s="414"/>
      <c r="GJV2" s="414"/>
      <c r="GJW2" s="414"/>
      <c r="GJX2" s="414"/>
      <c r="GJY2" s="414"/>
      <c r="GJZ2" s="414"/>
      <c r="GKA2" s="414"/>
      <c r="GKB2" s="414"/>
      <c r="GKC2" s="414"/>
      <c r="GKD2" s="414"/>
      <c r="GKE2" s="414"/>
      <c r="GKF2" s="414"/>
      <c r="GKG2" s="414"/>
      <c r="GKH2" s="414"/>
      <c r="GKI2" s="414"/>
      <c r="GKJ2" s="414"/>
      <c r="GKK2" s="414"/>
      <c r="GKL2" s="414"/>
      <c r="GKM2" s="414"/>
      <c r="GKN2" s="414"/>
      <c r="GKO2" s="414"/>
      <c r="GKP2" s="414"/>
      <c r="GKQ2" s="414"/>
      <c r="GKR2" s="414"/>
      <c r="GKS2" s="414"/>
      <c r="GKT2" s="414"/>
      <c r="GKU2" s="414"/>
      <c r="GKV2" s="414"/>
      <c r="GKW2" s="414"/>
      <c r="GKX2" s="414"/>
      <c r="GKY2" s="414"/>
      <c r="GKZ2" s="414"/>
      <c r="GLA2" s="414"/>
      <c r="GLB2" s="414"/>
      <c r="GLC2" s="414"/>
      <c r="GLD2" s="414"/>
      <c r="GLE2" s="414"/>
      <c r="GLF2" s="414"/>
      <c r="GLG2" s="414"/>
      <c r="GLH2" s="414"/>
      <c r="GLI2" s="414"/>
      <c r="GLJ2" s="414"/>
      <c r="GLK2" s="414"/>
      <c r="GLL2" s="414"/>
      <c r="GLM2" s="414"/>
      <c r="GLN2" s="414"/>
      <c r="GLO2" s="414"/>
      <c r="GLP2" s="414"/>
      <c r="GLQ2" s="414"/>
      <c r="GLR2" s="414"/>
      <c r="GLS2" s="414"/>
      <c r="GLT2" s="414"/>
      <c r="GLU2" s="414"/>
      <c r="GLV2" s="414"/>
      <c r="GLW2" s="414"/>
      <c r="GLX2" s="414"/>
      <c r="GLY2" s="414"/>
      <c r="GLZ2" s="414"/>
      <c r="GMA2" s="414"/>
      <c r="GMB2" s="414"/>
      <c r="GMC2" s="414"/>
      <c r="GMD2" s="414"/>
      <c r="GME2" s="414"/>
      <c r="GMF2" s="414"/>
      <c r="GMG2" s="414"/>
      <c r="GMH2" s="414"/>
      <c r="GMI2" s="414"/>
      <c r="GMJ2" s="414"/>
      <c r="GMK2" s="414"/>
      <c r="GML2" s="414"/>
      <c r="GMM2" s="414"/>
      <c r="GMN2" s="414"/>
      <c r="GMO2" s="414"/>
      <c r="GMP2" s="414"/>
      <c r="GMQ2" s="414"/>
      <c r="GMR2" s="414"/>
      <c r="GMS2" s="414"/>
      <c r="GMT2" s="414"/>
      <c r="GMU2" s="414"/>
      <c r="GMV2" s="414"/>
      <c r="GMW2" s="414"/>
      <c r="GMX2" s="414"/>
      <c r="GMY2" s="414"/>
      <c r="GMZ2" s="414"/>
      <c r="GNA2" s="414"/>
      <c r="GNB2" s="414"/>
      <c r="GNC2" s="414"/>
      <c r="GND2" s="414"/>
      <c r="GNE2" s="414"/>
      <c r="GNF2" s="414"/>
      <c r="GNG2" s="414"/>
      <c r="GNH2" s="414"/>
      <c r="GNI2" s="414"/>
      <c r="GNJ2" s="414"/>
      <c r="GNK2" s="414"/>
      <c r="GNL2" s="414"/>
      <c r="GNM2" s="414"/>
      <c r="GNN2" s="414"/>
      <c r="GNO2" s="414"/>
      <c r="GNP2" s="414"/>
      <c r="GNQ2" s="414"/>
      <c r="GNR2" s="414"/>
      <c r="GNS2" s="414"/>
      <c r="GNT2" s="414"/>
      <c r="GNU2" s="414"/>
      <c r="GNV2" s="414"/>
      <c r="GNW2" s="414"/>
      <c r="GNX2" s="414"/>
      <c r="GNY2" s="414"/>
      <c r="GNZ2" s="414"/>
      <c r="GOA2" s="414"/>
      <c r="GOB2" s="414"/>
      <c r="GOC2" s="414"/>
      <c r="GOD2" s="414"/>
      <c r="GOE2" s="414"/>
      <c r="GOF2" s="414"/>
      <c r="GOG2" s="414"/>
      <c r="GOH2" s="414"/>
      <c r="GOI2" s="414"/>
      <c r="GOJ2" s="414"/>
      <c r="GOK2" s="414"/>
      <c r="GOL2" s="414"/>
      <c r="GOM2" s="414"/>
      <c r="GON2" s="414"/>
      <c r="GOO2" s="414"/>
      <c r="GOP2" s="414"/>
      <c r="GOQ2" s="414"/>
      <c r="GOR2" s="414"/>
      <c r="GOS2" s="414"/>
      <c r="GOT2" s="414"/>
      <c r="GOU2" s="414"/>
      <c r="GOV2" s="414"/>
      <c r="GOW2" s="414"/>
      <c r="GOX2" s="414"/>
      <c r="GOY2" s="414"/>
      <c r="GOZ2" s="414"/>
      <c r="GPA2" s="414"/>
      <c r="GPB2" s="414"/>
      <c r="GPC2" s="414"/>
      <c r="GPD2" s="414"/>
      <c r="GPE2" s="414"/>
      <c r="GPF2" s="414"/>
      <c r="GPG2" s="414"/>
      <c r="GPH2" s="414"/>
      <c r="GPI2" s="414"/>
      <c r="GPJ2" s="414"/>
      <c r="GPK2" s="414"/>
      <c r="GPL2" s="414"/>
      <c r="GPM2" s="414"/>
      <c r="GPN2" s="414"/>
      <c r="GPO2" s="414"/>
      <c r="GPP2" s="414"/>
      <c r="GPQ2" s="414"/>
      <c r="GPR2" s="414"/>
      <c r="GPS2" s="414"/>
      <c r="GPT2" s="414"/>
      <c r="GPU2" s="414"/>
      <c r="GPV2" s="414"/>
      <c r="GPW2" s="414"/>
      <c r="GPX2" s="414"/>
      <c r="GPY2" s="414"/>
      <c r="GPZ2" s="414"/>
      <c r="GQA2" s="414"/>
      <c r="GQB2" s="414"/>
      <c r="GQC2" s="414"/>
      <c r="GQD2" s="414"/>
      <c r="GQE2" s="414"/>
      <c r="GQF2" s="414"/>
      <c r="GQG2" s="414"/>
      <c r="GQH2" s="414"/>
      <c r="GQI2" s="414"/>
      <c r="GQJ2" s="414"/>
      <c r="GQK2" s="414"/>
      <c r="GQL2" s="414"/>
      <c r="GQM2" s="414"/>
      <c r="GQN2" s="414"/>
      <c r="GQO2" s="414"/>
      <c r="GQP2" s="414"/>
      <c r="GQQ2" s="414"/>
      <c r="GQR2" s="414"/>
      <c r="GQS2" s="414"/>
      <c r="GQT2" s="414"/>
      <c r="GQU2" s="414"/>
      <c r="GQV2" s="414"/>
      <c r="GQW2" s="414"/>
      <c r="GQX2" s="414"/>
      <c r="GQY2" s="414"/>
      <c r="GQZ2" s="414"/>
      <c r="GRA2" s="414"/>
      <c r="GRB2" s="414"/>
      <c r="GRC2" s="414"/>
      <c r="GRD2" s="414"/>
      <c r="GRE2" s="414"/>
      <c r="GRF2" s="414"/>
      <c r="GRG2" s="414"/>
      <c r="GRH2" s="414"/>
      <c r="GRI2" s="414"/>
      <c r="GRJ2" s="414"/>
      <c r="GRK2" s="414"/>
      <c r="GRL2" s="414"/>
      <c r="GRM2" s="414"/>
      <c r="GRN2" s="414"/>
      <c r="GRO2" s="414"/>
      <c r="GRP2" s="414"/>
      <c r="GRQ2" s="414"/>
      <c r="GRR2" s="414"/>
      <c r="GRS2" s="414"/>
      <c r="GRT2" s="414"/>
      <c r="GRU2" s="414"/>
      <c r="GRV2" s="414"/>
      <c r="GRW2" s="414"/>
      <c r="GRX2" s="414"/>
      <c r="GRY2" s="414"/>
      <c r="GRZ2" s="414"/>
      <c r="GSA2" s="414"/>
      <c r="GSB2" s="414"/>
      <c r="GSC2" s="414"/>
      <c r="GSD2" s="414"/>
      <c r="GSE2" s="414"/>
      <c r="GSF2" s="414"/>
      <c r="GSG2" s="414"/>
      <c r="GSH2" s="414"/>
      <c r="GSI2" s="414"/>
      <c r="GSJ2" s="414"/>
      <c r="GSK2" s="414"/>
      <c r="GSL2" s="414"/>
      <c r="GSM2" s="414"/>
      <c r="GSN2" s="414"/>
      <c r="GSO2" s="414"/>
      <c r="GSP2" s="414"/>
      <c r="GSQ2" s="414"/>
      <c r="GSR2" s="414"/>
      <c r="GSS2" s="414"/>
      <c r="GST2" s="414"/>
      <c r="GSU2" s="414"/>
      <c r="GSV2" s="414"/>
      <c r="GSW2" s="414"/>
      <c r="GSX2" s="414"/>
      <c r="GSY2" s="414"/>
      <c r="GSZ2" s="414"/>
      <c r="GTA2" s="414"/>
      <c r="GTB2" s="414"/>
      <c r="GTC2" s="414"/>
      <c r="GTD2" s="414"/>
      <c r="GTE2" s="414"/>
      <c r="GTF2" s="414"/>
      <c r="GTG2" s="414"/>
      <c r="GTH2" s="414"/>
      <c r="GTI2" s="414"/>
      <c r="GTJ2" s="414"/>
      <c r="GTK2" s="414"/>
      <c r="GTL2" s="414"/>
      <c r="GTM2" s="414"/>
      <c r="GTN2" s="414"/>
      <c r="GTO2" s="414"/>
      <c r="GTP2" s="414"/>
      <c r="GTQ2" s="414"/>
      <c r="GTR2" s="414"/>
      <c r="GTS2" s="414"/>
      <c r="GTT2" s="414"/>
      <c r="GTU2" s="414"/>
      <c r="GTV2" s="414"/>
      <c r="GTW2" s="414"/>
      <c r="GTX2" s="414"/>
      <c r="GTY2" s="414"/>
      <c r="GTZ2" s="414"/>
      <c r="GUA2" s="414"/>
      <c r="GUB2" s="414"/>
      <c r="GUC2" s="414"/>
      <c r="GUD2" s="414"/>
      <c r="GUE2" s="414"/>
      <c r="GUF2" s="414"/>
      <c r="GUG2" s="414"/>
      <c r="GUH2" s="414"/>
      <c r="GUI2" s="414"/>
      <c r="GUJ2" s="414"/>
      <c r="GUK2" s="414"/>
      <c r="GUL2" s="414"/>
      <c r="GUM2" s="414"/>
      <c r="GUN2" s="414"/>
      <c r="GUO2" s="414"/>
      <c r="GUP2" s="414"/>
      <c r="GUQ2" s="414"/>
      <c r="GUR2" s="414"/>
      <c r="GUS2" s="414"/>
      <c r="GUT2" s="414"/>
      <c r="GUU2" s="414"/>
      <c r="GUV2" s="414"/>
      <c r="GUW2" s="414"/>
      <c r="GUX2" s="414"/>
      <c r="GUY2" s="414"/>
      <c r="GUZ2" s="414"/>
      <c r="GVA2" s="414"/>
      <c r="GVB2" s="414"/>
      <c r="GVC2" s="414"/>
      <c r="GVD2" s="414"/>
      <c r="GVE2" s="414"/>
      <c r="GVF2" s="414"/>
      <c r="GVG2" s="414"/>
      <c r="GVH2" s="414"/>
      <c r="GVI2" s="414"/>
      <c r="GVJ2" s="414"/>
      <c r="GVK2" s="414"/>
      <c r="GVL2" s="414"/>
      <c r="GVM2" s="414"/>
      <c r="GVN2" s="414"/>
      <c r="GVO2" s="414"/>
      <c r="GVP2" s="414"/>
      <c r="GVQ2" s="414"/>
      <c r="GVR2" s="414"/>
      <c r="GVS2" s="414"/>
      <c r="GVT2" s="414"/>
      <c r="GVU2" s="414"/>
      <c r="GVV2" s="414"/>
      <c r="GVW2" s="414"/>
      <c r="GVX2" s="414"/>
      <c r="GVY2" s="414"/>
      <c r="GVZ2" s="414"/>
      <c r="GWA2" s="414"/>
      <c r="GWB2" s="414"/>
      <c r="GWC2" s="414"/>
      <c r="GWD2" s="414"/>
      <c r="GWE2" s="414"/>
      <c r="GWF2" s="414"/>
      <c r="GWG2" s="414"/>
      <c r="GWH2" s="414"/>
      <c r="GWI2" s="414"/>
      <c r="GWJ2" s="414"/>
      <c r="GWK2" s="414"/>
      <c r="GWL2" s="414"/>
      <c r="GWM2" s="414"/>
      <c r="GWN2" s="414"/>
      <c r="GWO2" s="414"/>
      <c r="GWP2" s="414"/>
      <c r="GWQ2" s="414"/>
      <c r="GWR2" s="414"/>
      <c r="GWS2" s="414"/>
      <c r="GWT2" s="414"/>
      <c r="GWU2" s="414"/>
      <c r="GWV2" s="414"/>
      <c r="GWW2" s="414"/>
      <c r="GWX2" s="414"/>
      <c r="GWY2" s="414"/>
      <c r="GWZ2" s="414"/>
      <c r="GXA2" s="414"/>
      <c r="GXB2" s="414"/>
      <c r="GXC2" s="414"/>
      <c r="GXD2" s="414"/>
      <c r="GXE2" s="414"/>
      <c r="GXF2" s="414"/>
      <c r="GXG2" s="414"/>
      <c r="GXH2" s="414"/>
      <c r="GXI2" s="414"/>
      <c r="GXJ2" s="414"/>
      <c r="GXK2" s="414"/>
      <c r="GXL2" s="414"/>
      <c r="GXM2" s="414"/>
      <c r="GXN2" s="414"/>
      <c r="GXO2" s="414"/>
      <c r="GXP2" s="414"/>
      <c r="GXQ2" s="414"/>
      <c r="GXR2" s="414"/>
      <c r="GXS2" s="414"/>
      <c r="GXT2" s="414"/>
      <c r="GXU2" s="414"/>
      <c r="GXV2" s="414"/>
      <c r="GXW2" s="414"/>
      <c r="GXX2" s="414"/>
      <c r="GXY2" s="414"/>
      <c r="GXZ2" s="414"/>
      <c r="GYA2" s="414"/>
      <c r="GYB2" s="414"/>
      <c r="GYC2" s="414"/>
      <c r="GYD2" s="414"/>
      <c r="GYE2" s="414"/>
      <c r="GYF2" s="414"/>
      <c r="GYG2" s="414"/>
      <c r="GYH2" s="414"/>
      <c r="GYI2" s="414"/>
      <c r="GYJ2" s="414"/>
      <c r="GYK2" s="414"/>
      <c r="GYL2" s="414"/>
      <c r="GYM2" s="414"/>
      <c r="GYN2" s="414"/>
      <c r="GYO2" s="414"/>
      <c r="GYP2" s="414"/>
      <c r="GYQ2" s="414"/>
      <c r="GYR2" s="414"/>
      <c r="GYS2" s="414"/>
      <c r="GYT2" s="414"/>
      <c r="GYU2" s="414"/>
      <c r="GYV2" s="414"/>
      <c r="GYW2" s="414"/>
      <c r="GYX2" s="414"/>
      <c r="GYY2" s="414"/>
      <c r="GYZ2" s="414"/>
      <c r="GZA2" s="414"/>
      <c r="GZB2" s="414"/>
      <c r="GZC2" s="414"/>
      <c r="GZD2" s="414"/>
      <c r="GZE2" s="414"/>
      <c r="GZF2" s="414"/>
      <c r="GZG2" s="414"/>
      <c r="GZH2" s="414"/>
      <c r="GZI2" s="414"/>
      <c r="GZJ2" s="414"/>
      <c r="GZK2" s="414"/>
      <c r="GZL2" s="414"/>
      <c r="GZM2" s="414"/>
      <c r="GZN2" s="414"/>
      <c r="GZO2" s="414"/>
      <c r="GZP2" s="414"/>
      <c r="GZQ2" s="414"/>
      <c r="GZR2" s="414"/>
      <c r="GZS2" s="414"/>
      <c r="GZT2" s="414"/>
      <c r="GZU2" s="414"/>
      <c r="GZV2" s="414"/>
      <c r="GZW2" s="414"/>
      <c r="GZX2" s="414"/>
      <c r="GZY2" s="414"/>
      <c r="GZZ2" s="414"/>
      <c r="HAA2" s="414"/>
      <c r="HAB2" s="414"/>
      <c r="HAC2" s="414"/>
      <c r="HAD2" s="414"/>
      <c r="HAE2" s="414"/>
      <c r="HAF2" s="414"/>
      <c r="HAG2" s="414"/>
      <c r="HAH2" s="414"/>
      <c r="HAI2" s="414"/>
      <c r="HAJ2" s="414"/>
      <c r="HAK2" s="414"/>
      <c r="HAL2" s="414"/>
      <c r="HAM2" s="414"/>
      <c r="HAN2" s="414"/>
      <c r="HAO2" s="414"/>
      <c r="HAP2" s="414"/>
      <c r="HAQ2" s="414"/>
      <c r="HAR2" s="414"/>
      <c r="HAS2" s="414"/>
      <c r="HAT2" s="414"/>
      <c r="HAU2" s="414"/>
      <c r="HAV2" s="414"/>
      <c r="HAW2" s="414"/>
      <c r="HAX2" s="414"/>
      <c r="HAY2" s="414"/>
      <c r="HAZ2" s="414"/>
      <c r="HBA2" s="414"/>
      <c r="HBB2" s="414"/>
      <c r="HBC2" s="414"/>
      <c r="HBD2" s="414"/>
      <c r="HBE2" s="414"/>
      <c r="HBF2" s="414"/>
      <c r="HBG2" s="414"/>
      <c r="HBH2" s="414"/>
      <c r="HBI2" s="414"/>
      <c r="HBJ2" s="414"/>
      <c r="HBK2" s="414"/>
      <c r="HBL2" s="414"/>
      <c r="HBM2" s="414"/>
      <c r="HBN2" s="414"/>
      <c r="HBO2" s="414"/>
      <c r="HBP2" s="414"/>
      <c r="HBQ2" s="414"/>
      <c r="HBR2" s="414"/>
      <c r="HBS2" s="414"/>
      <c r="HBT2" s="414"/>
      <c r="HBU2" s="414"/>
      <c r="HBV2" s="414"/>
      <c r="HBW2" s="414"/>
      <c r="HBX2" s="414"/>
      <c r="HBY2" s="414"/>
      <c r="HBZ2" s="414"/>
      <c r="HCA2" s="414"/>
      <c r="HCB2" s="414"/>
      <c r="HCC2" s="414"/>
      <c r="HCD2" s="414"/>
      <c r="HCE2" s="414"/>
      <c r="HCF2" s="414"/>
      <c r="HCG2" s="414"/>
      <c r="HCH2" s="414"/>
      <c r="HCI2" s="414"/>
      <c r="HCJ2" s="414"/>
      <c r="HCK2" s="414"/>
      <c r="HCL2" s="414"/>
      <c r="HCM2" s="414"/>
      <c r="HCN2" s="414"/>
      <c r="HCO2" s="414"/>
      <c r="HCP2" s="414"/>
      <c r="HCQ2" s="414"/>
      <c r="HCR2" s="414"/>
      <c r="HCS2" s="414"/>
      <c r="HCT2" s="414"/>
      <c r="HCU2" s="414"/>
      <c r="HCV2" s="414"/>
      <c r="HCW2" s="414"/>
      <c r="HCX2" s="414"/>
      <c r="HCY2" s="414"/>
      <c r="HCZ2" s="414"/>
      <c r="HDA2" s="414"/>
      <c r="HDB2" s="414"/>
      <c r="HDC2" s="414"/>
      <c r="HDD2" s="414"/>
      <c r="HDE2" s="414"/>
      <c r="HDF2" s="414"/>
      <c r="HDG2" s="414"/>
      <c r="HDH2" s="414"/>
      <c r="HDI2" s="414"/>
      <c r="HDJ2" s="414"/>
      <c r="HDK2" s="414"/>
      <c r="HDL2" s="414"/>
      <c r="HDM2" s="414"/>
      <c r="HDN2" s="414"/>
      <c r="HDO2" s="414"/>
      <c r="HDP2" s="414"/>
      <c r="HDQ2" s="414"/>
      <c r="HDR2" s="414"/>
      <c r="HDS2" s="414"/>
      <c r="HDT2" s="414"/>
      <c r="HDU2" s="414"/>
      <c r="HDV2" s="414"/>
      <c r="HDW2" s="414"/>
      <c r="HDX2" s="414"/>
      <c r="HDY2" s="414"/>
      <c r="HDZ2" s="414"/>
      <c r="HEA2" s="414"/>
      <c r="HEB2" s="414"/>
      <c r="HEC2" s="414"/>
      <c r="HED2" s="414"/>
      <c r="HEE2" s="414"/>
      <c r="HEF2" s="414"/>
      <c r="HEG2" s="414"/>
      <c r="HEH2" s="414"/>
      <c r="HEI2" s="414"/>
      <c r="HEJ2" s="414"/>
      <c r="HEK2" s="414"/>
      <c r="HEL2" s="414"/>
      <c r="HEM2" s="414"/>
      <c r="HEN2" s="414"/>
      <c r="HEO2" s="414"/>
      <c r="HEP2" s="414"/>
      <c r="HEQ2" s="414"/>
      <c r="HER2" s="414"/>
      <c r="HES2" s="414"/>
      <c r="HET2" s="414"/>
      <c r="HEU2" s="414"/>
      <c r="HEV2" s="414"/>
      <c r="HEW2" s="414"/>
      <c r="HEX2" s="414"/>
      <c r="HEY2" s="414"/>
      <c r="HEZ2" s="414"/>
      <c r="HFA2" s="414"/>
      <c r="HFB2" s="414"/>
      <c r="HFC2" s="414"/>
      <c r="HFD2" s="414"/>
      <c r="HFE2" s="414"/>
      <c r="HFF2" s="414"/>
      <c r="HFG2" s="414"/>
      <c r="HFH2" s="414"/>
      <c r="HFI2" s="414"/>
      <c r="HFJ2" s="414"/>
      <c r="HFK2" s="414"/>
      <c r="HFL2" s="414"/>
      <c r="HFM2" s="414"/>
      <c r="HFN2" s="414"/>
      <c r="HFO2" s="414"/>
      <c r="HFP2" s="414"/>
      <c r="HFQ2" s="414"/>
      <c r="HFR2" s="414"/>
      <c r="HFS2" s="414"/>
      <c r="HFT2" s="414"/>
      <c r="HFU2" s="414"/>
      <c r="HFV2" s="414"/>
      <c r="HFW2" s="414"/>
      <c r="HFX2" s="414"/>
      <c r="HFY2" s="414"/>
      <c r="HFZ2" s="414"/>
      <c r="HGA2" s="414"/>
      <c r="HGB2" s="414"/>
      <c r="HGC2" s="414"/>
      <c r="HGD2" s="414"/>
      <c r="HGE2" s="414"/>
      <c r="HGF2" s="414"/>
      <c r="HGG2" s="414"/>
      <c r="HGH2" s="414"/>
      <c r="HGI2" s="414"/>
      <c r="HGJ2" s="414"/>
      <c r="HGK2" s="414"/>
      <c r="HGL2" s="414"/>
      <c r="HGM2" s="414"/>
      <c r="HGN2" s="414"/>
      <c r="HGO2" s="414"/>
      <c r="HGP2" s="414"/>
      <c r="HGQ2" s="414"/>
      <c r="HGR2" s="414"/>
      <c r="HGS2" s="414"/>
      <c r="HGT2" s="414"/>
      <c r="HGU2" s="414"/>
      <c r="HGV2" s="414"/>
      <c r="HGW2" s="414"/>
      <c r="HGX2" s="414"/>
      <c r="HGY2" s="414"/>
      <c r="HGZ2" s="414"/>
      <c r="HHA2" s="414"/>
      <c r="HHB2" s="414"/>
      <c r="HHC2" s="414"/>
      <c r="HHD2" s="414"/>
      <c r="HHE2" s="414"/>
      <c r="HHF2" s="414"/>
      <c r="HHG2" s="414"/>
      <c r="HHH2" s="414"/>
      <c r="HHI2" s="414"/>
      <c r="HHJ2" s="414"/>
      <c r="HHK2" s="414"/>
      <c r="HHL2" s="414"/>
      <c r="HHM2" s="414"/>
      <c r="HHN2" s="414"/>
      <c r="HHO2" s="414"/>
      <c r="HHP2" s="414"/>
      <c r="HHQ2" s="414"/>
      <c r="HHR2" s="414"/>
      <c r="HHS2" s="414"/>
      <c r="HHT2" s="414"/>
      <c r="HHU2" s="414"/>
      <c r="HHV2" s="414"/>
      <c r="HHW2" s="414"/>
      <c r="HHX2" s="414"/>
      <c r="HHY2" s="414"/>
      <c r="HHZ2" s="414"/>
      <c r="HIA2" s="414"/>
      <c r="HIB2" s="414"/>
      <c r="HIC2" s="414"/>
      <c r="HID2" s="414"/>
      <c r="HIE2" s="414"/>
      <c r="HIF2" s="414"/>
      <c r="HIG2" s="414"/>
      <c r="HIH2" s="414"/>
      <c r="HII2" s="414"/>
      <c r="HIJ2" s="414"/>
      <c r="HIK2" s="414"/>
      <c r="HIL2" s="414"/>
      <c r="HIM2" s="414"/>
      <c r="HIN2" s="414"/>
      <c r="HIO2" s="414"/>
      <c r="HIP2" s="414"/>
      <c r="HIQ2" s="414"/>
      <c r="HIR2" s="414"/>
      <c r="HIS2" s="414"/>
      <c r="HIT2" s="414"/>
      <c r="HIU2" s="414"/>
      <c r="HIV2" s="414"/>
      <c r="HIW2" s="414"/>
      <c r="HIX2" s="414"/>
      <c r="HIY2" s="414"/>
      <c r="HIZ2" s="414"/>
      <c r="HJA2" s="414"/>
      <c r="HJB2" s="414"/>
      <c r="HJC2" s="414"/>
      <c r="HJD2" s="414"/>
      <c r="HJE2" s="414"/>
      <c r="HJF2" s="414"/>
      <c r="HJG2" s="414"/>
      <c r="HJH2" s="414"/>
      <c r="HJI2" s="414"/>
      <c r="HJJ2" s="414"/>
      <c r="HJK2" s="414"/>
      <c r="HJL2" s="414"/>
      <c r="HJM2" s="414"/>
      <c r="HJN2" s="414"/>
      <c r="HJO2" s="414"/>
      <c r="HJP2" s="414"/>
      <c r="HJQ2" s="414"/>
      <c r="HJR2" s="414"/>
      <c r="HJS2" s="414"/>
      <c r="HJT2" s="414"/>
      <c r="HJU2" s="414"/>
      <c r="HJV2" s="414"/>
      <c r="HJW2" s="414"/>
      <c r="HJX2" s="414"/>
      <c r="HJY2" s="414"/>
      <c r="HJZ2" s="414"/>
      <c r="HKA2" s="414"/>
      <c r="HKB2" s="414"/>
      <c r="HKC2" s="414"/>
      <c r="HKD2" s="414"/>
      <c r="HKE2" s="414"/>
      <c r="HKF2" s="414"/>
      <c r="HKG2" s="414"/>
      <c r="HKH2" s="414"/>
      <c r="HKI2" s="414"/>
      <c r="HKJ2" s="414"/>
      <c r="HKK2" s="414"/>
      <c r="HKL2" s="414"/>
      <c r="HKM2" s="414"/>
      <c r="HKN2" s="414"/>
      <c r="HKO2" s="414"/>
      <c r="HKP2" s="414"/>
      <c r="HKQ2" s="414"/>
      <c r="HKR2" s="414"/>
      <c r="HKS2" s="414"/>
      <c r="HKT2" s="414"/>
      <c r="HKU2" s="414"/>
      <c r="HKV2" s="414"/>
      <c r="HKW2" s="414"/>
      <c r="HKX2" s="414"/>
      <c r="HKY2" s="414"/>
      <c r="HKZ2" s="414"/>
      <c r="HLA2" s="414"/>
      <c r="HLB2" s="414"/>
      <c r="HLC2" s="414"/>
      <c r="HLD2" s="414"/>
      <c r="HLE2" s="414"/>
      <c r="HLF2" s="414"/>
      <c r="HLG2" s="414"/>
      <c r="HLH2" s="414"/>
      <c r="HLI2" s="414"/>
      <c r="HLJ2" s="414"/>
      <c r="HLK2" s="414"/>
      <c r="HLL2" s="414"/>
      <c r="HLM2" s="414"/>
      <c r="HLN2" s="414"/>
      <c r="HLO2" s="414"/>
      <c r="HLP2" s="414"/>
      <c r="HLQ2" s="414"/>
      <c r="HLR2" s="414"/>
      <c r="HLS2" s="414"/>
      <c r="HLT2" s="414"/>
      <c r="HLU2" s="414"/>
      <c r="HLV2" s="414"/>
      <c r="HLW2" s="414"/>
      <c r="HLX2" s="414"/>
      <c r="HLY2" s="414"/>
      <c r="HLZ2" s="414"/>
      <c r="HMA2" s="414"/>
      <c r="HMB2" s="414"/>
      <c r="HMC2" s="414"/>
      <c r="HMD2" s="414"/>
      <c r="HME2" s="414"/>
      <c r="HMF2" s="414"/>
      <c r="HMG2" s="414"/>
      <c r="HMH2" s="414"/>
      <c r="HMI2" s="414"/>
      <c r="HMJ2" s="414"/>
      <c r="HMK2" s="414"/>
      <c r="HML2" s="414"/>
      <c r="HMM2" s="414"/>
      <c r="HMN2" s="414"/>
      <c r="HMO2" s="414"/>
      <c r="HMP2" s="414"/>
      <c r="HMQ2" s="414"/>
      <c r="HMR2" s="414"/>
      <c r="HMS2" s="414"/>
      <c r="HMT2" s="414"/>
      <c r="HMU2" s="414"/>
      <c r="HMV2" s="414"/>
      <c r="HMW2" s="414"/>
      <c r="HMX2" s="414"/>
      <c r="HMY2" s="414"/>
      <c r="HMZ2" s="414"/>
      <c r="HNA2" s="414"/>
      <c r="HNB2" s="414"/>
      <c r="HNC2" s="414"/>
      <c r="HND2" s="414"/>
      <c r="HNE2" s="414"/>
      <c r="HNF2" s="414"/>
      <c r="HNG2" s="414"/>
      <c r="HNH2" s="414"/>
      <c r="HNI2" s="414"/>
      <c r="HNJ2" s="414"/>
      <c r="HNK2" s="414"/>
      <c r="HNL2" s="414"/>
      <c r="HNM2" s="414"/>
      <c r="HNN2" s="414"/>
      <c r="HNO2" s="414"/>
      <c r="HNP2" s="414"/>
      <c r="HNQ2" s="414"/>
      <c r="HNR2" s="414"/>
      <c r="HNS2" s="414"/>
      <c r="HNT2" s="414"/>
      <c r="HNU2" s="414"/>
      <c r="HNV2" s="414"/>
      <c r="HNW2" s="414"/>
      <c r="HNX2" s="414"/>
      <c r="HNY2" s="414"/>
      <c r="HNZ2" s="414"/>
      <c r="HOA2" s="414"/>
      <c r="HOB2" s="414"/>
      <c r="HOC2" s="414"/>
      <c r="HOD2" s="414"/>
      <c r="HOE2" s="414"/>
      <c r="HOF2" s="414"/>
      <c r="HOG2" s="414"/>
      <c r="HOH2" s="414"/>
      <c r="HOI2" s="414"/>
      <c r="HOJ2" s="414"/>
      <c r="HOK2" s="414"/>
      <c r="HOL2" s="414"/>
      <c r="HOM2" s="414"/>
      <c r="HON2" s="414"/>
      <c r="HOO2" s="414"/>
      <c r="HOP2" s="414"/>
      <c r="HOQ2" s="414"/>
      <c r="HOR2" s="414"/>
      <c r="HOS2" s="414"/>
      <c r="HOT2" s="414"/>
      <c r="HOU2" s="414"/>
      <c r="HOV2" s="414"/>
      <c r="HOW2" s="414"/>
      <c r="HOX2" s="414"/>
      <c r="HOY2" s="414"/>
      <c r="HOZ2" s="414"/>
      <c r="HPA2" s="414"/>
      <c r="HPB2" s="414"/>
      <c r="HPC2" s="414"/>
      <c r="HPD2" s="414"/>
      <c r="HPE2" s="414"/>
      <c r="HPF2" s="414"/>
      <c r="HPG2" s="414"/>
      <c r="HPH2" s="414"/>
      <c r="HPI2" s="414"/>
      <c r="HPJ2" s="414"/>
      <c r="HPK2" s="414"/>
      <c r="HPL2" s="414"/>
      <c r="HPM2" s="414"/>
      <c r="HPN2" s="414"/>
      <c r="HPO2" s="414"/>
      <c r="HPP2" s="414"/>
      <c r="HPQ2" s="414"/>
      <c r="HPR2" s="414"/>
      <c r="HPS2" s="414"/>
      <c r="HPT2" s="414"/>
      <c r="HPU2" s="414"/>
      <c r="HPV2" s="414"/>
      <c r="HPW2" s="414"/>
      <c r="HPX2" s="414"/>
      <c r="HPY2" s="414"/>
      <c r="HPZ2" s="414"/>
      <c r="HQA2" s="414"/>
      <c r="HQB2" s="414"/>
      <c r="HQC2" s="414"/>
      <c r="HQD2" s="414"/>
      <c r="HQE2" s="414"/>
      <c r="HQF2" s="414"/>
      <c r="HQG2" s="414"/>
      <c r="HQH2" s="414"/>
      <c r="HQI2" s="414"/>
      <c r="HQJ2" s="414"/>
      <c r="HQK2" s="414"/>
      <c r="HQL2" s="414"/>
      <c r="HQM2" s="414"/>
      <c r="HQN2" s="414"/>
      <c r="HQO2" s="414"/>
      <c r="HQP2" s="414"/>
      <c r="HQQ2" s="414"/>
      <c r="HQR2" s="414"/>
      <c r="HQS2" s="414"/>
      <c r="HQT2" s="414"/>
      <c r="HQU2" s="414"/>
      <c r="HQV2" s="414"/>
      <c r="HQW2" s="414"/>
      <c r="HQX2" s="414"/>
      <c r="HQY2" s="414"/>
      <c r="HQZ2" s="414"/>
      <c r="HRA2" s="414"/>
      <c r="HRB2" s="414"/>
      <c r="HRC2" s="414"/>
      <c r="HRD2" s="414"/>
      <c r="HRE2" s="414"/>
      <c r="HRF2" s="414"/>
      <c r="HRG2" s="414"/>
      <c r="HRH2" s="414"/>
      <c r="HRI2" s="414"/>
      <c r="HRJ2" s="414"/>
      <c r="HRK2" s="414"/>
      <c r="HRL2" s="414"/>
      <c r="HRM2" s="414"/>
      <c r="HRN2" s="414"/>
      <c r="HRO2" s="414"/>
      <c r="HRP2" s="414"/>
      <c r="HRQ2" s="414"/>
      <c r="HRR2" s="414"/>
      <c r="HRS2" s="414"/>
      <c r="HRT2" s="414"/>
      <c r="HRU2" s="414"/>
      <c r="HRV2" s="414"/>
      <c r="HRW2" s="414"/>
      <c r="HRX2" s="414"/>
      <c r="HRY2" s="414"/>
      <c r="HRZ2" s="414"/>
      <c r="HSA2" s="414"/>
      <c r="HSB2" s="414"/>
      <c r="HSC2" s="414"/>
      <c r="HSD2" s="414"/>
      <c r="HSE2" s="414"/>
      <c r="HSF2" s="414"/>
      <c r="HSG2" s="414"/>
      <c r="HSH2" s="414"/>
      <c r="HSI2" s="414"/>
      <c r="HSJ2" s="414"/>
      <c r="HSK2" s="414"/>
      <c r="HSL2" s="414"/>
      <c r="HSM2" s="414"/>
      <c r="HSN2" s="414"/>
      <c r="HSO2" s="414"/>
      <c r="HSP2" s="414"/>
      <c r="HSQ2" s="414"/>
      <c r="HSR2" s="414"/>
      <c r="HSS2" s="414"/>
      <c r="HST2" s="414"/>
      <c r="HSU2" s="414"/>
      <c r="HSV2" s="414"/>
      <c r="HSW2" s="414"/>
      <c r="HSX2" s="414"/>
      <c r="HSY2" s="414"/>
      <c r="HSZ2" s="414"/>
      <c r="HTA2" s="414"/>
      <c r="HTB2" s="414"/>
      <c r="HTC2" s="414"/>
      <c r="HTD2" s="414"/>
      <c r="HTE2" s="414"/>
      <c r="HTF2" s="414"/>
      <c r="HTG2" s="414"/>
      <c r="HTH2" s="414"/>
      <c r="HTI2" s="414"/>
      <c r="HTJ2" s="414"/>
      <c r="HTK2" s="414"/>
      <c r="HTL2" s="414"/>
      <c r="HTM2" s="414"/>
      <c r="HTN2" s="414"/>
      <c r="HTO2" s="414"/>
      <c r="HTP2" s="414"/>
      <c r="HTQ2" s="414"/>
      <c r="HTR2" s="414"/>
      <c r="HTS2" s="414"/>
      <c r="HTT2" s="414"/>
      <c r="HTU2" s="414"/>
      <c r="HTV2" s="414"/>
      <c r="HTW2" s="414"/>
      <c r="HTX2" s="414"/>
      <c r="HTY2" s="414"/>
      <c r="HTZ2" s="414"/>
      <c r="HUA2" s="414"/>
      <c r="HUB2" s="414"/>
      <c r="HUC2" s="414"/>
      <c r="HUD2" s="414"/>
      <c r="HUE2" s="414"/>
      <c r="HUF2" s="414"/>
      <c r="HUG2" s="414"/>
      <c r="HUH2" s="414"/>
      <c r="HUI2" s="414"/>
      <c r="HUJ2" s="414"/>
      <c r="HUK2" s="414"/>
      <c r="HUL2" s="414"/>
      <c r="HUM2" s="414"/>
      <c r="HUN2" s="414"/>
      <c r="HUO2" s="414"/>
      <c r="HUP2" s="414"/>
      <c r="HUQ2" s="414"/>
      <c r="HUR2" s="414"/>
      <c r="HUS2" s="414"/>
      <c r="HUT2" s="414"/>
      <c r="HUU2" s="414"/>
      <c r="HUV2" s="414"/>
      <c r="HUW2" s="414"/>
      <c r="HUX2" s="414"/>
      <c r="HUY2" s="414"/>
      <c r="HUZ2" s="414"/>
      <c r="HVA2" s="414"/>
      <c r="HVB2" s="414"/>
      <c r="HVC2" s="414"/>
      <c r="HVD2" s="414"/>
      <c r="HVE2" s="414"/>
      <c r="HVF2" s="414"/>
      <c r="HVG2" s="414"/>
      <c r="HVH2" s="414"/>
      <c r="HVI2" s="414"/>
      <c r="HVJ2" s="414"/>
      <c r="HVK2" s="414"/>
      <c r="HVL2" s="414"/>
      <c r="HVM2" s="414"/>
      <c r="HVN2" s="414"/>
      <c r="HVO2" s="414"/>
      <c r="HVP2" s="414"/>
      <c r="HVQ2" s="414"/>
      <c r="HVR2" s="414"/>
      <c r="HVS2" s="414"/>
      <c r="HVT2" s="414"/>
      <c r="HVU2" s="414"/>
      <c r="HVV2" s="414"/>
      <c r="HVW2" s="414"/>
      <c r="HVX2" s="414"/>
      <c r="HVY2" s="414"/>
      <c r="HVZ2" s="414"/>
      <c r="HWA2" s="414"/>
      <c r="HWB2" s="414"/>
      <c r="HWC2" s="414"/>
      <c r="HWD2" s="414"/>
      <c r="HWE2" s="414"/>
      <c r="HWF2" s="414"/>
      <c r="HWG2" s="414"/>
      <c r="HWH2" s="414"/>
      <c r="HWI2" s="414"/>
      <c r="HWJ2" s="414"/>
      <c r="HWK2" s="414"/>
      <c r="HWL2" s="414"/>
      <c r="HWM2" s="414"/>
      <c r="HWN2" s="414"/>
      <c r="HWO2" s="414"/>
      <c r="HWP2" s="414"/>
      <c r="HWQ2" s="414"/>
      <c r="HWR2" s="414"/>
      <c r="HWS2" s="414"/>
      <c r="HWT2" s="414"/>
      <c r="HWU2" s="414"/>
      <c r="HWV2" s="414"/>
      <c r="HWW2" s="414"/>
      <c r="HWX2" s="414"/>
      <c r="HWY2" s="414"/>
      <c r="HWZ2" s="414"/>
      <c r="HXA2" s="414"/>
      <c r="HXB2" s="414"/>
      <c r="HXC2" s="414"/>
      <c r="HXD2" s="414"/>
      <c r="HXE2" s="414"/>
      <c r="HXF2" s="414"/>
      <c r="HXG2" s="414"/>
      <c r="HXH2" s="414"/>
      <c r="HXI2" s="414"/>
      <c r="HXJ2" s="414"/>
      <c r="HXK2" s="414"/>
      <c r="HXL2" s="414"/>
      <c r="HXM2" s="414"/>
      <c r="HXN2" s="414"/>
      <c r="HXO2" s="414"/>
      <c r="HXP2" s="414"/>
      <c r="HXQ2" s="414"/>
      <c r="HXR2" s="414"/>
      <c r="HXS2" s="414"/>
      <c r="HXT2" s="414"/>
      <c r="HXU2" s="414"/>
      <c r="HXV2" s="414"/>
      <c r="HXW2" s="414"/>
      <c r="HXX2" s="414"/>
      <c r="HXY2" s="414"/>
      <c r="HXZ2" s="414"/>
      <c r="HYA2" s="414"/>
      <c r="HYB2" s="414"/>
      <c r="HYC2" s="414"/>
      <c r="HYD2" s="414"/>
      <c r="HYE2" s="414"/>
      <c r="HYF2" s="414"/>
      <c r="HYG2" s="414"/>
      <c r="HYH2" s="414"/>
      <c r="HYI2" s="414"/>
      <c r="HYJ2" s="414"/>
      <c r="HYK2" s="414"/>
      <c r="HYL2" s="414"/>
      <c r="HYM2" s="414"/>
      <c r="HYN2" s="414"/>
      <c r="HYO2" s="414"/>
      <c r="HYP2" s="414"/>
      <c r="HYQ2" s="414"/>
      <c r="HYR2" s="414"/>
      <c r="HYS2" s="414"/>
      <c r="HYT2" s="414"/>
      <c r="HYU2" s="414"/>
      <c r="HYV2" s="414"/>
      <c r="HYW2" s="414"/>
      <c r="HYX2" s="414"/>
      <c r="HYY2" s="414"/>
      <c r="HYZ2" s="414"/>
      <c r="HZA2" s="414"/>
      <c r="HZB2" s="414"/>
      <c r="HZC2" s="414"/>
      <c r="HZD2" s="414"/>
      <c r="HZE2" s="414"/>
      <c r="HZF2" s="414"/>
      <c r="HZG2" s="414"/>
      <c r="HZH2" s="414"/>
      <c r="HZI2" s="414"/>
      <c r="HZJ2" s="414"/>
      <c r="HZK2" s="414"/>
      <c r="HZL2" s="414"/>
      <c r="HZM2" s="414"/>
      <c r="HZN2" s="414"/>
      <c r="HZO2" s="414"/>
      <c r="HZP2" s="414"/>
      <c r="HZQ2" s="414"/>
      <c r="HZR2" s="414"/>
      <c r="HZS2" s="414"/>
      <c r="HZT2" s="414"/>
      <c r="HZU2" s="414"/>
      <c r="HZV2" s="414"/>
      <c r="HZW2" s="414"/>
      <c r="HZX2" s="414"/>
      <c r="HZY2" s="414"/>
      <c r="HZZ2" s="414"/>
      <c r="IAA2" s="414"/>
      <c r="IAB2" s="414"/>
      <c r="IAC2" s="414"/>
      <c r="IAD2" s="414"/>
      <c r="IAE2" s="414"/>
      <c r="IAF2" s="414"/>
      <c r="IAG2" s="414"/>
      <c r="IAH2" s="414"/>
      <c r="IAI2" s="414"/>
      <c r="IAJ2" s="414"/>
      <c r="IAK2" s="414"/>
      <c r="IAL2" s="414"/>
      <c r="IAM2" s="414"/>
      <c r="IAN2" s="414"/>
      <c r="IAO2" s="414"/>
      <c r="IAP2" s="414"/>
      <c r="IAQ2" s="414"/>
      <c r="IAR2" s="414"/>
      <c r="IAS2" s="414"/>
      <c r="IAT2" s="414"/>
      <c r="IAU2" s="414"/>
      <c r="IAV2" s="414"/>
      <c r="IAW2" s="414"/>
      <c r="IAX2" s="414"/>
      <c r="IAY2" s="414"/>
      <c r="IAZ2" s="414"/>
      <c r="IBA2" s="414"/>
      <c r="IBB2" s="414"/>
      <c r="IBC2" s="414"/>
      <c r="IBD2" s="414"/>
      <c r="IBE2" s="414"/>
      <c r="IBF2" s="414"/>
      <c r="IBG2" s="414"/>
      <c r="IBH2" s="414"/>
      <c r="IBI2" s="414"/>
      <c r="IBJ2" s="414"/>
      <c r="IBK2" s="414"/>
      <c r="IBL2" s="414"/>
      <c r="IBM2" s="414"/>
      <c r="IBN2" s="414"/>
      <c r="IBO2" s="414"/>
      <c r="IBP2" s="414"/>
      <c r="IBQ2" s="414"/>
      <c r="IBR2" s="414"/>
      <c r="IBS2" s="414"/>
      <c r="IBT2" s="414"/>
      <c r="IBU2" s="414"/>
      <c r="IBV2" s="414"/>
      <c r="IBW2" s="414"/>
      <c r="IBX2" s="414"/>
      <c r="IBY2" s="414"/>
      <c r="IBZ2" s="414"/>
      <c r="ICA2" s="414"/>
      <c r="ICB2" s="414"/>
      <c r="ICC2" s="414"/>
      <c r="ICD2" s="414"/>
      <c r="ICE2" s="414"/>
      <c r="ICF2" s="414"/>
      <c r="ICG2" s="414"/>
      <c r="ICH2" s="414"/>
      <c r="ICI2" s="414"/>
      <c r="ICJ2" s="414"/>
      <c r="ICK2" s="414"/>
      <c r="ICL2" s="414"/>
      <c r="ICM2" s="414"/>
      <c r="ICN2" s="414"/>
      <c r="ICO2" s="414"/>
      <c r="ICP2" s="414"/>
      <c r="ICQ2" s="414"/>
      <c r="ICR2" s="414"/>
      <c r="ICS2" s="414"/>
      <c r="ICT2" s="414"/>
      <c r="ICU2" s="414"/>
      <c r="ICV2" s="414"/>
      <c r="ICW2" s="414"/>
      <c r="ICX2" s="414"/>
      <c r="ICY2" s="414"/>
      <c r="ICZ2" s="414"/>
      <c r="IDA2" s="414"/>
      <c r="IDB2" s="414"/>
      <c r="IDC2" s="414"/>
      <c r="IDD2" s="414"/>
      <c r="IDE2" s="414"/>
      <c r="IDF2" s="414"/>
      <c r="IDG2" s="414"/>
      <c r="IDH2" s="414"/>
      <c r="IDI2" s="414"/>
      <c r="IDJ2" s="414"/>
      <c r="IDK2" s="414"/>
      <c r="IDL2" s="414"/>
      <c r="IDM2" s="414"/>
      <c r="IDN2" s="414"/>
      <c r="IDO2" s="414"/>
      <c r="IDP2" s="414"/>
      <c r="IDQ2" s="414"/>
      <c r="IDR2" s="414"/>
      <c r="IDS2" s="414"/>
      <c r="IDT2" s="414"/>
      <c r="IDU2" s="414"/>
      <c r="IDV2" s="414"/>
      <c r="IDW2" s="414"/>
      <c r="IDX2" s="414"/>
      <c r="IDY2" s="414"/>
      <c r="IDZ2" s="414"/>
      <c r="IEA2" s="414"/>
      <c r="IEB2" s="414"/>
      <c r="IEC2" s="414"/>
      <c r="IED2" s="414"/>
      <c r="IEE2" s="414"/>
      <c r="IEF2" s="414"/>
      <c r="IEG2" s="414"/>
      <c r="IEH2" s="414"/>
      <c r="IEI2" s="414"/>
      <c r="IEJ2" s="414"/>
      <c r="IEK2" s="414"/>
      <c r="IEL2" s="414"/>
      <c r="IEM2" s="414"/>
      <c r="IEN2" s="414"/>
      <c r="IEO2" s="414"/>
      <c r="IEP2" s="414"/>
      <c r="IEQ2" s="414"/>
      <c r="IER2" s="414"/>
      <c r="IES2" s="414"/>
      <c r="IET2" s="414"/>
      <c r="IEU2" s="414"/>
      <c r="IEV2" s="414"/>
      <c r="IEW2" s="414"/>
      <c r="IEX2" s="414"/>
      <c r="IEY2" s="414"/>
      <c r="IEZ2" s="414"/>
      <c r="IFA2" s="414"/>
      <c r="IFB2" s="414"/>
      <c r="IFC2" s="414"/>
      <c r="IFD2" s="414"/>
      <c r="IFE2" s="414"/>
      <c r="IFF2" s="414"/>
      <c r="IFG2" s="414"/>
      <c r="IFH2" s="414"/>
      <c r="IFI2" s="414"/>
      <c r="IFJ2" s="414"/>
      <c r="IFK2" s="414"/>
      <c r="IFL2" s="414"/>
      <c r="IFM2" s="414"/>
      <c r="IFN2" s="414"/>
      <c r="IFO2" s="414"/>
      <c r="IFP2" s="414"/>
      <c r="IFQ2" s="414"/>
      <c r="IFR2" s="414"/>
      <c r="IFS2" s="414"/>
      <c r="IFT2" s="414"/>
      <c r="IFU2" s="414"/>
      <c r="IFV2" s="414"/>
      <c r="IFW2" s="414"/>
      <c r="IFX2" s="414"/>
      <c r="IFY2" s="414"/>
      <c r="IFZ2" s="414"/>
      <c r="IGA2" s="414"/>
      <c r="IGB2" s="414"/>
      <c r="IGC2" s="414"/>
      <c r="IGD2" s="414"/>
      <c r="IGE2" s="414"/>
      <c r="IGF2" s="414"/>
      <c r="IGG2" s="414"/>
      <c r="IGH2" s="414"/>
      <c r="IGI2" s="414"/>
      <c r="IGJ2" s="414"/>
      <c r="IGK2" s="414"/>
      <c r="IGL2" s="414"/>
      <c r="IGM2" s="414"/>
      <c r="IGN2" s="414"/>
      <c r="IGO2" s="414"/>
      <c r="IGP2" s="414"/>
      <c r="IGQ2" s="414"/>
      <c r="IGR2" s="414"/>
      <c r="IGS2" s="414"/>
      <c r="IGT2" s="414"/>
      <c r="IGU2" s="414"/>
      <c r="IGV2" s="414"/>
      <c r="IGW2" s="414"/>
      <c r="IGX2" s="414"/>
      <c r="IGY2" s="414"/>
      <c r="IGZ2" s="414"/>
      <c r="IHA2" s="414"/>
      <c r="IHB2" s="414"/>
      <c r="IHC2" s="414"/>
      <c r="IHD2" s="414"/>
      <c r="IHE2" s="414"/>
      <c r="IHF2" s="414"/>
      <c r="IHG2" s="414"/>
      <c r="IHH2" s="414"/>
      <c r="IHI2" s="414"/>
      <c r="IHJ2" s="414"/>
      <c r="IHK2" s="414"/>
      <c r="IHL2" s="414"/>
      <c r="IHM2" s="414"/>
      <c r="IHN2" s="414"/>
      <c r="IHO2" s="414"/>
      <c r="IHP2" s="414"/>
      <c r="IHQ2" s="414"/>
      <c r="IHR2" s="414"/>
      <c r="IHS2" s="414"/>
      <c r="IHT2" s="414"/>
      <c r="IHU2" s="414"/>
      <c r="IHV2" s="414"/>
      <c r="IHW2" s="414"/>
      <c r="IHX2" s="414"/>
      <c r="IHY2" s="414"/>
      <c r="IHZ2" s="414"/>
      <c r="IIA2" s="414"/>
      <c r="IIB2" s="414"/>
      <c r="IIC2" s="414"/>
      <c r="IID2" s="414"/>
      <c r="IIE2" s="414"/>
      <c r="IIF2" s="414"/>
      <c r="IIG2" s="414"/>
      <c r="IIH2" s="414"/>
      <c r="III2" s="414"/>
      <c r="IIJ2" s="414"/>
      <c r="IIK2" s="414"/>
      <c r="IIL2" s="414"/>
      <c r="IIM2" s="414"/>
      <c r="IIN2" s="414"/>
      <c r="IIO2" s="414"/>
      <c r="IIP2" s="414"/>
      <c r="IIQ2" s="414"/>
      <c r="IIR2" s="414"/>
      <c r="IIS2" s="414"/>
      <c r="IIT2" s="414"/>
      <c r="IIU2" s="414"/>
      <c r="IIV2" s="414"/>
      <c r="IIW2" s="414"/>
      <c r="IIX2" s="414"/>
      <c r="IIY2" s="414"/>
      <c r="IIZ2" s="414"/>
      <c r="IJA2" s="414"/>
      <c r="IJB2" s="414"/>
      <c r="IJC2" s="414"/>
      <c r="IJD2" s="414"/>
      <c r="IJE2" s="414"/>
      <c r="IJF2" s="414"/>
      <c r="IJG2" s="414"/>
      <c r="IJH2" s="414"/>
      <c r="IJI2" s="414"/>
      <c r="IJJ2" s="414"/>
      <c r="IJK2" s="414"/>
      <c r="IJL2" s="414"/>
      <c r="IJM2" s="414"/>
      <c r="IJN2" s="414"/>
      <c r="IJO2" s="414"/>
      <c r="IJP2" s="414"/>
      <c r="IJQ2" s="414"/>
      <c r="IJR2" s="414"/>
      <c r="IJS2" s="414"/>
      <c r="IJT2" s="414"/>
      <c r="IJU2" s="414"/>
      <c r="IJV2" s="414"/>
      <c r="IJW2" s="414"/>
      <c r="IJX2" s="414"/>
      <c r="IJY2" s="414"/>
      <c r="IJZ2" s="414"/>
      <c r="IKA2" s="414"/>
      <c r="IKB2" s="414"/>
      <c r="IKC2" s="414"/>
      <c r="IKD2" s="414"/>
      <c r="IKE2" s="414"/>
      <c r="IKF2" s="414"/>
      <c r="IKG2" s="414"/>
      <c r="IKH2" s="414"/>
      <c r="IKI2" s="414"/>
      <c r="IKJ2" s="414"/>
      <c r="IKK2" s="414"/>
      <c r="IKL2" s="414"/>
      <c r="IKM2" s="414"/>
      <c r="IKN2" s="414"/>
      <c r="IKO2" s="414"/>
      <c r="IKP2" s="414"/>
      <c r="IKQ2" s="414"/>
      <c r="IKR2" s="414"/>
      <c r="IKS2" s="414"/>
      <c r="IKT2" s="414"/>
      <c r="IKU2" s="414"/>
      <c r="IKV2" s="414"/>
      <c r="IKW2" s="414"/>
      <c r="IKX2" s="414"/>
      <c r="IKY2" s="414"/>
      <c r="IKZ2" s="414"/>
      <c r="ILA2" s="414"/>
      <c r="ILB2" s="414"/>
      <c r="ILC2" s="414"/>
      <c r="ILD2" s="414"/>
      <c r="ILE2" s="414"/>
      <c r="ILF2" s="414"/>
      <c r="ILG2" s="414"/>
      <c r="ILH2" s="414"/>
      <c r="ILI2" s="414"/>
      <c r="ILJ2" s="414"/>
      <c r="ILK2" s="414"/>
      <c r="ILL2" s="414"/>
      <c r="ILM2" s="414"/>
      <c r="ILN2" s="414"/>
      <c r="ILO2" s="414"/>
      <c r="ILP2" s="414"/>
      <c r="ILQ2" s="414"/>
      <c r="ILR2" s="414"/>
      <c r="ILS2" s="414"/>
      <c r="ILT2" s="414"/>
      <c r="ILU2" s="414"/>
      <c r="ILV2" s="414"/>
      <c r="ILW2" s="414"/>
      <c r="ILX2" s="414"/>
      <c r="ILY2" s="414"/>
      <c r="ILZ2" s="414"/>
      <c r="IMA2" s="414"/>
      <c r="IMB2" s="414"/>
      <c r="IMC2" s="414"/>
      <c r="IMD2" s="414"/>
      <c r="IME2" s="414"/>
      <c r="IMF2" s="414"/>
      <c r="IMG2" s="414"/>
      <c r="IMH2" s="414"/>
      <c r="IMI2" s="414"/>
      <c r="IMJ2" s="414"/>
      <c r="IMK2" s="414"/>
      <c r="IML2" s="414"/>
      <c r="IMM2" s="414"/>
      <c r="IMN2" s="414"/>
      <c r="IMO2" s="414"/>
      <c r="IMP2" s="414"/>
      <c r="IMQ2" s="414"/>
      <c r="IMR2" s="414"/>
      <c r="IMS2" s="414"/>
      <c r="IMT2" s="414"/>
      <c r="IMU2" s="414"/>
      <c r="IMV2" s="414"/>
      <c r="IMW2" s="414"/>
      <c r="IMX2" s="414"/>
      <c r="IMY2" s="414"/>
      <c r="IMZ2" s="414"/>
      <c r="INA2" s="414"/>
      <c r="INB2" s="414"/>
      <c r="INC2" s="414"/>
      <c r="IND2" s="414"/>
      <c r="INE2" s="414"/>
      <c r="INF2" s="414"/>
      <c r="ING2" s="414"/>
      <c r="INH2" s="414"/>
      <c r="INI2" s="414"/>
      <c r="INJ2" s="414"/>
      <c r="INK2" s="414"/>
      <c r="INL2" s="414"/>
      <c r="INM2" s="414"/>
      <c r="INN2" s="414"/>
      <c r="INO2" s="414"/>
      <c r="INP2" s="414"/>
      <c r="INQ2" s="414"/>
      <c r="INR2" s="414"/>
      <c r="INS2" s="414"/>
      <c r="INT2" s="414"/>
      <c r="INU2" s="414"/>
      <c r="INV2" s="414"/>
      <c r="INW2" s="414"/>
      <c r="INX2" s="414"/>
      <c r="INY2" s="414"/>
      <c r="INZ2" s="414"/>
      <c r="IOA2" s="414"/>
      <c r="IOB2" s="414"/>
      <c r="IOC2" s="414"/>
      <c r="IOD2" s="414"/>
      <c r="IOE2" s="414"/>
      <c r="IOF2" s="414"/>
      <c r="IOG2" s="414"/>
      <c r="IOH2" s="414"/>
      <c r="IOI2" s="414"/>
      <c r="IOJ2" s="414"/>
      <c r="IOK2" s="414"/>
      <c r="IOL2" s="414"/>
      <c r="IOM2" s="414"/>
      <c r="ION2" s="414"/>
      <c r="IOO2" s="414"/>
      <c r="IOP2" s="414"/>
      <c r="IOQ2" s="414"/>
      <c r="IOR2" s="414"/>
      <c r="IOS2" s="414"/>
      <c r="IOT2" s="414"/>
      <c r="IOU2" s="414"/>
      <c r="IOV2" s="414"/>
      <c r="IOW2" s="414"/>
      <c r="IOX2" s="414"/>
      <c r="IOY2" s="414"/>
      <c r="IOZ2" s="414"/>
      <c r="IPA2" s="414"/>
      <c r="IPB2" s="414"/>
      <c r="IPC2" s="414"/>
      <c r="IPD2" s="414"/>
      <c r="IPE2" s="414"/>
      <c r="IPF2" s="414"/>
      <c r="IPG2" s="414"/>
      <c r="IPH2" s="414"/>
      <c r="IPI2" s="414"/>
      <c r="IPJ2" s="414"/>
      <c r="IPK2" s="414"/>
      <c r="IPL2" s="414"/>
      <c r="IPM2" s="414"/>
      <c r="IPN2" s="414"/>
      <c r="IPO2" s="414"/>
      <c r="IPP2" s="414"/>
      <c r="IPQ2" s="414"/>
      <c r="IPR2" s="414"/>
      <c r="IPS2" s="414"/>
      <c r="IPT2" s="414"/>
      <c r="IPU2" s="414"/>
      <c r="IPV2" s="414"/>
      <c r="IPW2" s="414"/>
      <c r="IPX2" s="414"/>
      <c r="IPY2" s="414"/>
      <c r="IPZ2" s="414"/>
      <c r="IQA2" s="414"/>
      <c r="IQB2" s="414"/>
      <c r="IQC2" s="414"/>
      <c r="IQD2" s="414"/>
      <c r="IQE2" s="414"/>
      <c r="IQF2" s="414"/>
      <c r="IQG2" s="414"/>
      <c r="IQH2" s="414"/>
      <c r="IQI2" s="414"/>
      <c r="IQJ2" s="414"/>
      <c r="IQK2" s="414"/>
      <c r="IQL2" s="414"/>
      <c r="IQM2" s="414"/>
      <c r="IQN2" s="414"/>
      <c r="IQO2" s="414"/>
      <c r="IQP2" s="414"/>
      <c r="IQQ2" s="414"/>
      <c r="IQR2" s="414"/>
      <c r="IQS2" s="414"/>
      <c r="IQT2" s="414"/>
      <c r="IQU2" s="414"/>
      <c r="IQV2" s="414"/>
      <c r="IQW2" s="414"/>
      <c r="IQX2" s="414"/>
      <c r="IQY2" s="414"/>
      <c r="IQZ2" s="414"/>
      <c r="IRA2" s="414"/>
      <c r="IRB2" s="414"/>
      <c r="IRC2" s="414"/>
      <c r="IRD2" s="414"/>
      <c r="IRE2" s="414"/>
      <c r="IRF2" s="414"/>
      <c r="IRG2" s="414"/>
      <c r="IRH2" s="414"/>
      <c r="IRI2" s="414"/>
      <c r="IRJ2" s="414"/>
      <c r="IRK2" s="414"/>
      <c r="IRL2" s="414"/>
      <c r="IRM2" s="414"/>
      <c r="IRN2" s="414"/>
      <c r="IRO2" s="414"/>
      <c r="IRP2" s="414"/>
      <c r="IRQ2" s="414"/>
      <c r="IRR2" s="414"/>
      <c r="IRS2" s="414"/>
      <c r="IRT2" s="414"/>
      <c r="IRU2" s="414"/>
      <c r="IRV2" s="414"/>
      <c r="IRW2" s="414"/>
      <c r="IRX2" s="414"/>
      <c r="IRY2" s="414"/>
      <c r="IRZ2" s="414"/>
      <c r="ISA2" s="414"/>
      <c r="ISB2" s="414"/>
      <c r="ISC2" s="414"/>
      <c r="ISD2" s="414"/>
      <c r="ISE2" s="414"/>
      <c r="ISF2" s="414"/>
      <c r="ISG2" s="414"/>
      <c r="ISH2" s="414"/>
      <c r="ISI2" s="414"/>
      <c r="ISJ2" s="414"/>
      <c r="ISK2" s="414"/>
      <c r="ISL2" s="414"/>
      <c r="ISM2" s="414"/>
      <c r="ISN2" s="414"/>
      <c r="ISO2" s="414"/>
      <c r="ISP2" s="414"/>
      <c r="ISQ2" s="414"/>
      <c r="ISR2" s="414"/>
      <c r="ISS2" s="414"/>
      <c r="IST2" s="414"/>
      <c r="ISU2" s="414"/>
      <c r="ISV2" s="414"/>
      <c r="ISW2" s="414"/>
      <c r="ISX2" s="414"/>
      <c r="ISY2" s="414"/>
      <c r="ISZ2" s="414"/>
      <c r="ITA2" s="414"/>
      <c r="ITB2" s="414"/>
      <c r="ITC2" s="414"/>
      <c r="ITD2" s="414"/>
      <c r="ITE2" s="414"/>
      <c r="ITF2" s="414"/>
      <c r="ITG2" s="414"/>
      <c r="ITH2" s="414"/>
      <c r="ITI2" s="414"/>
      <c r="ITJ2" s="414"/>
      <c r="ITK2" s="414"/>
      <c r="ITL2" s="414"/>
      <c r="ITM2" s="414"/>
      <c r="ITN2" s="414"/>
      <c r="ITO2" s="414"/>
      <c r="ITP2" s="414"/>
      <c r="ITQ2" s="414"/>
      <c r="ITR2" s="414"/>
      <c r="ITS2" s="414"/>
      <c r="ITT2" s="414"/>
      <c r="ITU2" s="414"/>
      <c r="ITV2" s="414"/>
      <c r="ITW2" s="414"/>
      <c r="ITX2" s="414"/>
      <c r="ITY2" s="414"/>
      <c r="ITZ2" s="414"/>
      <c r="IUA2" s="414"/>
      <c r="IUB2" s="414"/>
      <c r="IUC2" s="414"/>
      <c r="IUD2" s="414"/>
      <c r="IUE2" s="414"/>
      <c r="IUF2" s="414"/>
      <c r="IUG2" s="414"/>
      <c r="IUH2" s="414"/>
      <c r="IUI2" s="414"/>
      <c r="IUJ2" s="414"/>
      <c r="IUK2" s="414"/>
      <c r="IUL2" s="414"/>
      <c r="IUM2" s="414"/>
      <c r="IUN2" s="414"/>
      <c r="IUO2" s="414"/>
      <c r="IUP2" s="414"/>
      <c r="IUQ2" s="414"/>
      <c r="IUR2" s="414"/>
      <c r="IUS2" s="414"/>
      <c r="IUT2" s="414"/>
      <c r="IUU2" s="414"/>
      <c r="IUV2" s="414"/>
      <c r="IUW2" s="414"/>
      <c r="IUX2" s="414"/>
      <c r="IUY2" s="414"/>
      <c r="IUZ2" s="414"/>
      <c r="IVA2" s="414"/>
      <c r="IVB2" s="414"/>
      <c r="IVC2" s="414"/>
      <c r="IVD2" s="414"/>
      <c r="IVE2" s="414"/>
      <c r="IVF2" s="414"/>
      <c r="IVG2" s="414"/>
      <c r="IVH2" s="414"/>
      <c r="IVI2" s="414"/>
      <c r="IVJ2" s="414"/>
      <c r="IVK2" s="414"/>
      <c r="IVL2" s="414"/>
      <c r="IVM2" s="414"/>
      <c r="IVN2" s="414"/>
      <c r="IVO2" s="414"/>
      <c r="IVP2" s="414"/>
      <c r="IVQ2" s="414"/>
      <c r="IVR2" s="414"/>
      <c r="IVS2" s="414"/>
      <c r="IVT2" s="414"/>
      <c r="IVU2" s="414"/>
      <c r="IVV2" s="414"/>
      <c r="IVW2" s="414"/>
      <c r="IVX2" s="414"/>
      <c r="IVY2" s="414"/>
      <c r="IVZ2" s="414"/>
      <c r="IWA2" s="414"/>
      <c r="IWB2" s="414"/>
      <c r="IWC2" s="414"/>
      <c r="IWD2" s="414"/>
      <c r="IWE2" s="414"/>
      <c r="IWF2" s="414"/>
      <c r="IWG2" s="414"/>
      <c r="IWH2" s="414"/>
      <c r="IWI2" s="414"/>
      <c r="IWJ2" s="414"/>
      <c r="IWK2" s="414"/>
      <c r="IWL2" s="414"/>
      <c r="IWM2" s="414"/>
      <c r="IWN2" s="414"/>
      <c r="IWO2" s="414"/>
      <c r="IWP2" s="414"/>
      <c r="IWQ2" s="414"/>
      <c r="IWR2" s="414"/>
      <c r="IWS2" s="414"/>
      <c r="IWT2" s="414"/>
      <c r="IWU2" s="414"/>
      <c r="IWV2" s="414"/>
      <c r="IWW2" s="414"/>
      <c r="IWX2" s="414"/>
      <c r="IWY2" s="414"/>
      <c r="IWZ2" s="414"/>
      <c r="IXA2" s="414"/>
      <c r="IXB2" s="414"/>
      <c r="IXC2" s="414"/>
      <c r="IXD2" s="414"/>
      <c r="IXE2" s="414"/>
      <c r="IXF2" s="414"/>
      <c r="IXG2" s="414"/>
      <c r="IXH2" s="414"/>
      <c r="IXI2" s="414"/>
      <c r="IXJ2" s="414"/>
      <c r="IXK2" s="414"/>
      <c r="IXL2" s="414"/>
      <c r="IXM2" s="414"/>
      <c r="IXN2" s="414"/>
      <c r="IXO2" s="414"/>
      <c r="IXP2" s="414"/>
      <c r="IXQ2" s="414"/>
      <c r="IXR2" s="414"/>
      <c r="IXS2" s="414"/>
      <c r="IXT2" s="414"/>
      <c r="IXU2" s="414"/>
      <c r="IXV2" s="414"/>
      <c r="IXW2" s="414"/>
      <c r="IXX2" s="414"/>
      <c r="IXY2" s="414"/>
      <c r="IXZ2" s="414"/>
      <c r="IYA2" s="414"/>
      <c r="IYB2" s="414"/>
      <c r="IYC2" s="414"/>
      <c r="IYD2" s="414"/>
      <c r="IYE2" s="414"/>
      <c r="IYF2" s="414"/>
      <c r="IYG2" s="414"/>
      <c r="IYH2" s="414"/>
      <c r="IYI2" s="414"/>
      <c r="IYJ2" s="414"/>
      <c r="IYK2" s="414"/>
      <c r="IYL2" s="414"/>
      <c r="IYM2" s="414"/>
      <c r="IYN2" s="414"/>
      <c r="IYO2" s="414"/>
      <c r="IYP2" s="414"/>
      <c r="IYQ2" s="414"/>
      <c r="IYR2" s="414"/>
      <c r="IYS2" s="414"/>
      <c r="IYT2" s="414"/>
      <c r="IYU2" s="414"/>
      <c r="IYV2" s="414"/>
      <c r="IYW2" s="414"/>
      <c r="IYX2" s="414"/>
      <c r="IYY2" s="414"/>
      <c r="IYZ2" s="414"/>
      <c r="IZA2" s="414"/>
      <c r="IZB2" s="414"/>
      <c r="IZC2" s="414"/>
      <c r="IZD2" s="414"/>
      <c r="IZE2" s="414"/>
      <c r="IZF2" s="414"/>
      <c r="IZG2" s="414"/>
      <c r="IZH2" s="414"/>
      <c r="IZI2" s="414"/>
      <c r="IZJ2" s="414"/>
      <c r="IZK2" s="414"/>
      <c r="IZL2" s="414"/>
      <c r="IZM2" s="414"/>
      <c r="IZN2" s="414"/>
      <c r="IZO2" s="414"/>
      <c r="IZP2" s="414"/>
      <c r="IZQ2" s="414"/>
      <c r="IZR2" s="414"/>
      <c r="IZS2" s="414"/>
      <c r="IZT2" s="414"/>
      <c r="IZU2" s="414"/>
      <c r="IZV2" s="414"/>
      <c r="IZW2" s="414"/>
      <c r="IZX2" s="414"/>
      <c r="IZY2" s="414"/>
      <c r="IZZ2" s="414"/>
      <c r="JAA2" s="414"/>
      <c r="JAB2" s="414"/>
      <c r="JAC2" s="414"/>
      <c r="JAD2" s="414"/>
      <c r="JAE2" s="414"/>
      <c r="JAF2" s="414"/>
      <c r="JAG2" s="414"/>
      <c r="JAH2" s="414"/>
      <c r="JAI2" s="414"/>
      <c r="JAJ2" s="414"/>
      <c r="JAK2" s="414"/>
      <c r="JAL2" s="414"/>
      <c r="JAM2" s="414"/>
      <c r="JAN2" s="414"/>
      <c r="JAO2" s="414"/>
      <c r="JAP2" s="414"/>
      <c r="JAQ2" s="414"/>
      <c r="JAR2" s="414"/>
      <c r="JAS2" s="414"/>
      <c r="JAT2" s="414"/>
      <c r="JAU2" s="414"/>
      <c r="JAV2" s="414"/>
      <c r="JAW2" s="414"/>
      <c r="JAX2" s="414"/>
      <c r="JAY2" s="414"/>
      <c r="JAZ2" s="414"/>
      <c r="JBA2" s="414"/>
      <c r="JBB2" s="414"/>
      <c r="JBC2" s="414"/>
      <c r="JBD2" s="414"/>
      <c r="JBE2" s="414"/>
      <c r="JBF2" s="414"/>
      <c r="JBG2" s="414"/>
      <c r="JBH2" s="414"/>
      <c r="JBI2" s="414"/>
      <c r="JBJ2" s="414"/>
      <c r="JBK2" s="414"/>
      <c r="JBL2" s="414"/>
      <c r="JBM2" s="414"/>
      <c r="JBN2" s="414"/>
      <c r="JBO2" s="414"/>
      <c r="JBP2" s="414"/>
      <c r="JBQ2" s="414"/>
      <c r="JBR2" s="414"/>
      <c r="JBS2" s="414"/>
      <c r="JBT2" s="414"/>
      <c r="JBU2" s="414"/>
      <c r="JBV2" s="414"/>
      <c r="JBW2" s="414"/>
      <c r="JBX2" s="414"/>
      <c r="JBY2" s="414"/>
      <c r="JBZ2" s="414"/>
      <c r="JCA2" s="414"/>
      <c r="JCB2" s="414"/>
      <c r="JCC2" s="414"/>
      <c r="JCD2" s="414"/>
      <c r="JCE2" s="414"/>
      <c r="JCF2" s="414"/>
      <c r="JCG2" s="414"/>
      <c r="JCH2" s="414"/>
      <c r="JCI2" s="414"/>
      <c r="JCJ2" s="414"/>
      <c r="JCK2" s="414"/>
      <c r="JCL2" s="414"/>
      <c r="JCM2" s="414"/>
      <c r="JCN2" s="414"/>
      <c r="JCO2" s="414"/>
      <c r="JCP2" s="414"/>
      <c r="JCQ2" s="414"/>
      <c r="JCR2" s="414"/>
      <c r="JCS2" s="414"/>
      <c r="JCT2" s="414"/>
      <c r="JCU2" s="414"/>
      <c r="JCV2" s="414"/>
      <c r="JCW2" s="414"/>
      <c r="JCX2" s="414"/>
      <c r="JCY2" s="414"/>
      <c r="JCZ2" s="414"/>
      <c r="JDA2" s="414"/>
      <c r="JDB2" s="414"/>
      <c r="JDC2" s="414"/>
      <c r="JDD2" s="414"/>
      <c r="JDE2" s="414"/>
      <c r="JDF2" s="414"/>
      <c r="JDG2" s="414"/>
      <c r="JDH2" s="414"/>
      <c r="JDI2" s="414"/>
      <c r="JDJ2" s="414"/>
      <c r="JDK2" s="414"/>
      <c r="JDL2" s="414"/>
      <c r="JDM2" s="414"/>
      <c r="JDN2" s="414"/>
      <c r="JDO2" s="414"/>
      <c r="JDP2" s="414"/>
      <c r="JDQ2" s="414"/>
      <c r="JDR2" s="414"/>
      <c r="JDS2" s="414"/>
      <c r="JDT2" s="414"/>
      <c r="JDU2" s="414"/>
      <c r="JDV2" s="414"/>
      <c r="JDW2" s="414"/>
      <c r="JDX2" s="414"/>
      <c r="JDY2" s="414"/>
      <c r="JDZ2" s="414"/>
      <c r="JEA2" s="414"/>
      <c r="JEB2" s="414"/>
      <c r="JEC2" s="414"/>
      <c r="JED2" s="414"/>
      <c r="JEE2" s="414"/>
      <c r="JEF2" s="414"/>
      <c r="JEG2" s="414"/>
      <c r="JEH2" s="414"/>
      <c r="JEI2" s="414"/>
      <c r="JEJ2" s="414"/>
      <c r="JEK2" s="414"/>
      <c r="JEL2" s="414"/>
      <c r="JEM2" s="414"/>
      <c r="JEN2" s="414"/>
      <c r="JEO2" s="414"/>
      <c r="JEP2" s="414"/>
      <c r="JEQ2" s="414"/>
      <c r="JER2" s="414"/>
      <c r="JES2" s="414"/>
      <c r="JET2" s="414"/>
      <c r="JEU2" s="414"/>
      <c r="JEV2" s="414"/>
      <c r="JEW2" s="414"/>
      <c r="JEX2" s="414"/>
      <c r="JEY2" s="414"/>
      <c r="JEZ2" s="414"/>
      <c r="JFA2" s="414"/>
      <c r="JFB2" s="414"/>
      <c r="JFC2" s="414"/>
      <c r="JFD2" s="414"/>
      <c r="JFE2" s="414"/>
      <c r="JFF2" s="414"/>
      <c r="JFG2" s="414"/>
      <c r="JFH2" s="414"/>
      <c r="JFI2" s="414"/>
      <c r="JFJ2" s="414"/>
      <c r="JFK2" s="414"/>
      <c r="JFL2" s="414"/>
      <c r="JFM2" s="414"/>
      <c r="JFN2" s="414"/>
      <c r="JFO2" s="414"/>
      <c r="JFP2" s="414"/>
      <c r="JFQ2" s="414"/>
      <c r="JFR2" s="414"/>
      <c r="JFS2" s="414"/>
      <c r="JFT2" s="414"/>
      <c r="JFU2" s="414"/>
      <c r="JFV2" s="414"/>
      <c r="JFW2" s="414"/>
      <c r="JFX2" s="414"/>
      <c r="JFY2" s="414"/>
      <c r="JFZ2" s="414"/>
      <c r="JGA2" s="414"/>
      <c r="JGB2" s="414"/>
      <c r="JGC2" s="414"/>
      <c r="JGD2" s="414"/>
      <c r="JGE2" s="414"/>
      <c r="JGF2" s="414"/>
      <c r="JGG2" s="414"/>
      <c r="JGH2" s="414"/>
      <c r="JGI2" s="414"/>
      <c r="JGJ2" s="414"/>
      <c r="JGK2" s="414"/>
      <c r="JGL2" s="414"/>
      <c r="JGM2" s="414"/>
      <c r="JGN2" s="414"/>
      <c r="JGO2" s="414"/>
      <c r="JGP2" s="414"/>
      <c r="JGQ2" s="414"/>
      <c r="JGR2" s="414"/>
      <c r="JGS2" s="414"/>
      <c r="JGT2" s="414"/>
      <c r="JGU2" s="414"/>
      <c r="JGV2" s="414"/>
      <c r="JGW2" s="414"/>
      <c r="JGX2" s="414"/>
      <c r="JGY2" s="414"/>
      <c r="JGZ2" s="414"/>
      <c r="JHA2" s="414"/>
      <c r="JHB2" s="414"/>
      <c r="JHC2" s="414"/>
      <c r="JHD2" s="414"/>
      <c r="JHE2" s="414"/>
      <c r="JHF2" s="414"/>
      <c r="JHG2" s="414"/>
      <c r="JHH2" s="414"/>
      <c r="JHI2" s="414"/>
      <c r="JHJ2" s="414"/>
      <c r="JHK2" s="414"/>
      <c r="JHL2" s="414"/>
      <c r="JHM2" s="414"/>
      <c r="JHN2" s="414"/>
      <c r="JHO2" s="414"/>
      <c r="JHP2" s="414"/>
      <c r="JHQ2" s="414"/>
      <c r="JHR2" s="414"/>
      <c r="JHS2" s="414"/>
      <c r="JHT2" s="414"/>
      <c r="JHU2" s="414"/>
      <c r="JHV2" s="414"/>
      <c r="JHW2" s="414"/>
      <c r="JHX2" s="414"/>
      <c r="JHY2" s="414"/>
      <c r="JHZ2" s="414"/>
      <c r="JIA2" s="414"/>
      <c r="JIB2" s="414"/>
      <c r="JIC2" s="414"/>
      <c r="JID2" s="414"/>
      <c r="JIE2" s="414"/>
      <c r="JIF2" s="414"/>
      <c r="JIG2" s="414"/>
      <c r="JIH2" s="414"/>
      <c r="JII2" s="414"/>
      <c r="JIJ2" s="414"/>
      <c r="JIK2" s="414"/>
      <c r="JIL2" s="414"/>
      <c r="JIM2" s="414"/>
      <c r="JIN2" s="414"/>
      <c r="JIO2" s="414"/>
      <c r="JIP2" s="414"/>
      <c r="JIQ2" s="414"/>
      <c r="JIR2" s="414"/>
      <c r="JIS2" s="414"/>
      <c r="JIT2" s="414"/>
      <c r="JIU2" s="414"/>
      <c r="JIV2" s="414"/>
      <c r="JIW2" s="414"/>
      <c r="JIX2" s="414"/>
      <c r="JIY2" s="414"/>
      <c r="JIZ2" s="414"/>
      <c r="JJA2" s="414"/>
      <c r="JJB2" s="414"/>
      <c r="JJC2" s="414"/>
      <c r="JJD2" s="414"/>
      <c r="JJE2" s="414"/>
      <c r="JJF2" s="414"/>
      <c r="JJG2" s="414"/>
      <c r="JJH2" s="414"/>
      <c r="JJI2" s="414"/>
      <c r="JJJ2" s="414"/>
      <c r="JJK2" s="414"/>
      <c r="JJL2" s="414"/>
      <c r="JJM2" s="414"/>
      <c r="JJN2" s="414"/>
      <c r="JJO2" s="414"/>
      <c r="JJP2" s="414"/>
      <c r="JJQ2" s="414"/>
      <c r="JJR2" s="414"/>
      <c r="JJS2" s="414"/>
      <c r="JJT2" s="414"/>
      <c r="JJU2" s="414"/>
      <c r="JJV2" s="414"/>
      <c r="JJW2" s="414"/>
      <c r="JJX2" s="414"/>
      <c r="JJY2" s="414"/>
      <c r="JJZ2" s="414"/>
      <c r="JKA2" s="414"/>
      <c r="JKB2" s="414"/>
      <c r="JKC2" s="414"/>
      <c r="JKD2" s="414"/>
      <c r="JKE2" s="414"/>
      <c r="JKF2" s="414"/>
      <c r="JKG2" s="414"/>
      <c r="JKH2" s="414"/>
      <c r="JKI2" s="414"/>
      <c r="JKJ2" s="414"/>
      <c r="JKK2" s="414"/>
      <c r="JKL2" s="414"/>
      <c r="JKM2" s="414"/>
      <c r="JKN2" s="414"/>
      <c r="JKO2" s="414"/>
      <c r="JKP2" s="414"/>
      <c r="JKQ2" s="414"/>
      <c r="JKR2" s="414"/>
      <c r="JKS2" s="414"/>
      <c r="JKT2" s="414"/>
      <c r="JKU2" s="414"/>
      <c r="JKV2" s="414"/>
      <c r="JKW2" s="414"/>
      <c r="JKX2" s="414"/>
      <c r="JKY2" s="414"/>
      <c r="JKZ2" s="414"/>
      <c r="JLA2" s="414"/>
      <c r="JLB2" s="414"/>
      <c r="JLC2" s="414"/>
      <c r="JLD2" s="414"/>
      <c r="JLE2" s="414"/>
      <c r="JLF2" s="414"/>
      <c r="JLG2" s="414"/>
      <c r="JLH2" s="414"/>
      <c r="JLI2" s="414"/>
      <c r="JLJ2" s="414"/>
      <c r="JLK2" s="414"/>
      <c r="JLL2" s="414"/>
      <c r="JLM2" s="414"/>
      <c r="JLN2" s="414"/>
      <c r="JLO2" s="414"/>
      <c r="JLP2" s="414"/>
      <c r="JLQ2" s="414"/>
      <c r="JLR2" s="414"/>
      <c r="JLS2" s="414"/>
      <c r="JLT2" s="414"/>
      <c r="JLU2" s="414"/>
      <c r="JLV2" s="414"/>
      <c r="JLW2" s="414"/>
      <c r="JLX2" s="414"/>
      <c r="JLY2" s="414"/>
      <c r="JLZ2" s="414"/>
      <c r="JMA2" s="414"/>
      <c r="JMB2" s="414"/>
      <c r="JMC2" s="414"/>
      <c r="JMD2" s="414"/>
      <c r="JME2" s="414"/>
      <c r="JMF2" s="414"/>
      <c r="JMG2" s="414"/>
      <c r="JMH2" s="414"/>
      <c r="JMI2" s="414"/>
      <c r="JMJ2" s="414"/>
      <c r="JMK2" s="414"/>
      <c r="JML2" s="414"/>
      <c r="JMM2" s="414"/>
      <c r="JMN2" s="414"/>
      <c r="JMO2" s="414"/>
      <c r="JMP2" s="414"/>
      <c r="JMQ2" s="414"/>
      <c r="JMR2" s="414"/>
      <c r="JMS2" s="414"/>
      <c r="JMT2" s="414"/>
      <c r="JMU2" s="414"/>
      <c r="JMV2" s="414"/>
      <c r="JMW2" s="414"/>
      <c r="JMX2" s="414"/>
      <c r="JMY2" s="414"/>
      <c r="JMZ2" s="414"/>
      <c r="JNA2" s="414"/>
      <c r="JNB2" s="414"/>
      <c r="JNC2" s="414"/>
      <c r="JND2" s="414"/>
      <c r="JNE2" s="414"/>
      <c r="JNF2" s="414"/>
      <c r="JNG2" s="414"/>
      <c r="JNH2" s="414"/>
      <c r="JNI2" s="414"/>
      <c r="JNJ2" s="414"/>
      <c r="JNK2" s="414"/>
      <c r="JNL2" s="414"/>
      <c r="JNM2" s="414"/>
      <c r="JNN2" s="414"/>
      <c r="JNO2" s="414"/>
      <c r="JNP2" s="414"/>
      <c r="JNQ2" s="414"/>
      <c r="JNR2" s="414"/>
      <c r="JNS2" s="414"/>
      <c r="JNT2" s="414"/>
      <c r="JNU2" s="414"/>
      <c r="JNV2" s="414"/>
      <c r="JNW2" s="414"/>
      <c r="JNX2" s="414"/>
      <c r="JNY2" s="414"/>
      <c r="JNZ2" s="414"/>
      <c r="JOA2" s="414"/>
      <c r="JOB2" s="414"/>
      <c r="JOC2" s="414"/>
      <c r="JOD2" s="414"/>
      <c r="JOE2" s="414"/>
      <c r="JOF2" s="414"/>
      <c r="JOG2" s="414"/>
      <c r="JOH2" s="414"/>
      <c r="JOI2" s="414"/>
      <c r="JOJ2" s="414"/>
      <c r="JOK2" s="414"/>
      <c r="JOL2" s="414"/>
      <c r="JOM2" s="414"/>
      <c r="JON2" s="414"/>
      <c r="JOO2" s="414"/>
      <c r="JOP2" s="414"/>
      <c r="JOQ2" s="414"/>
      <c r="JOR2" s="414"/>
      <c r="JOS2" s="414"/>
      <c r="JOT2" s="414"/>
      <c r="JOU2" s="414"/>
      <c r="JOV2" s="414"/>
      <c r="JOW2" s="414"/>
      <c r="JOX2" s="414"/>
      <c r="JOY2" s="414"/>
      <c r="JOZ2" s="414"/>
      <c r="JPA2" s="414"/>
      <c r="JPB2" s="414"/>
      <c r="JPC2" s="414"/>
      <c r="JPD2" s="414"/>
      <c r="JPE2" s="414"/>
      <c r="JPF2" s="414"/>
      <c r="JPG2" s="414"/>
      <c r="JPH2" s="414"/>
      <c r="JPI2" s="414"/>
      <c r="JPJ2" s="414"/>
      <c r="JPK2" s="414"/>
      <c r="JPL2" s="414"/>
      <c r="JPM2" s="414"/>
      <c r="JPN2" s="414"/>
      <c r="JPO2" s="414"/>
      <c r="JPP2" s="414"/>
      <c r="JPQ2" s="414"/>
      <c r="JPR2" s="414"/>
      <c r="JPS2" s="414"/>
      <c r="JPT2" s="414"/>
      <c r="JPU2" s="414"/>
      <c r="JPV2" s="414"/>
      <c r="JPW2" s="414"/>
      <c r="JPX2" s="414"/>
      <c r="JPY2" s="414"/>
      <c r="JPZ2" s="414"/>
      <c r="JQA2" s="414"/>
      <c r="JQB2" s="414"/>
      <c r="JQC2" s="414"/>
      <c r="JQD2" s="414"/>
      <c r="JQE2" s="414"/>
      <c r="JQF2" s="414"/>
      <c r="JQG2" s="414"/>
      <c r="JQH2" s="414"/>
      <c r="JQI2" s="414"/>
      <c r="JQJ2" s="414"/>
      <c r="JQK2" s="414"/>
      <c r="JQL2" s="414"/>
      <c r="JQM2" s="414"/>
      <c r="JQN2" s="414"/>
      <c r="JQO2" s="414"/>
      <c r="JQP2" s="414"/>
      <c r="JQQ2" s="414"/>
      <c r="JQR2" s="414"/>
      <c r="JQS2" s="414"/>
      <c r="JQT2" s="414"/>
      <c r="JQU2" s="414"/>
      <c r="JQV2" s="414"/>
      <c r="JQW2" s="414"/>
      <c r="JQX2" s="414"/>
      <c r="JQY2" s="414"/>
      <c r="JQZ2" s="414"/>
      <c r="JRA2" s="414"/>
      <c r="JRB2" s="414"/>
      <c r="JRC2" s="414"/>
      <c r="JRD2" s="414"/>
      <c r="JRE2" s="414"/>
      <c r="JRF2" s="414"/>
      <c r="JRG2" s="414"/>
      <c r="JRH2" s="414"/>
      <c r="JRI2" s="414"/>
      <c r="JRJ2" s="414"/>
      <c r="JRK2" s="414"/>
      <c r="JRL2" s="414"/>
      <c r="JRM2" s="414"/>
      <c r="JRN2" s="414"/>
      <c r="JRO2" s="414"/>
      <c r="JRP2" s="414"/>
      <c r="JRQ2" s="414"/>
      <c r="JRR2" s="414"/>
      <c r="JRS2" s="414"/>
      <c r="JRT2" s="414"/>
      <c r="JRU2" s="414"/>
      <c r="JRV2" s="414"/>
      <c r="JRW2" s="414"/>
      <c r="JRX2" s="414"/>
      <c r="JRY2" s="414"/>
      <c r="JRZ2" s="414"/>
      <c r="JSA2" s="414"/>
      <c r="JSB2" s="414"/>
      <c r="JSC2" s="414"/>
      <c r="JSD2" s="414"/>
      <c r="JSE2" s="414"/>
      <c r="JSF2" s="414"/>
      <c r="JSG2" s="414"/>
      <c r="JSH2" s="414"/>
      <c r="JSI2" s="414"/>
      <c r="JSJ2" s="414"/>
      <c r="JSK2" s="414"/>
      <c r="JSL2" s="414"/>
      <c r="JSM2" s="414"/>
      <c r="JSN2" s="414"/>
      <c r="JSO2" s="414"/>
      <c r="JSP2" s="414"/>
      <c r="JSQ2" s="414"/>
      <c r="JSR2" s="414"/>
      <c r="JSS2" s="414"/>
      <c r="JST2" s="414"/>
      <c r="JSU2" s="414"/>
      <c r="JSV2" s="414"/>
      <c r="JSW2" s="414"/>
      <c r="JSX2" s="414"/>
      <c r="JSY2" s="414"/>
      <c r="JSZ2" s="414"/>
      <c r="JTA2" s="414"/>
      <c r="JTB2" s="414"/>
      <c r="JTC2" s="414"/>
      <c r="JTD2" s="414"/>
      <c r="JTE2" s="414"/>
      <c r="JTF2" s="414"/>
      <c r="JTG2" s="414"/>
      <c r="JTH2" s="414"/>
      <c r="JTI2" s="414"/>
      <c r="JTJ2" s="414"/>
      <c r="JTK2" s="414"/>
      <c r="JTL2" s="414"/>
      <c r="JTM2" s="414"/>
      <c r="JTN2" s="414"/>
      <c r="JTO2" s="414"/>
      <c r="JTP2" s="414"/>
      <c r="JTQ2" s="414"/>
      <c r="JTR2" s="414"/>
      <c r="JTS2" s="414"/>
      <c r="JTT2" s="414"/>
      <c r="JTU2" s="414"/>
      <c r="JTV2" s="414"/>
      <c r="JTW2" s="414"/>
      <c r="JTX2" s="414"/>
      <c r="JTY2" s="414"/>
      <c r="JTZ2" s="414"/>
      <c r="JUA2" s="414"/>
      <c r="JUB2" s="414"/>
      <c r="JUC2" s="414"/>
      <c r="JUD2" s="414"/>
      <c r="JUE2" s="414"/>
      <c r="JUF2" s="414"/>
      <c r="JUG2" s="414"/>
      <c r="JUH2" s="414"/>
      <c r="JUI2" s="414"/>
      <c r="JUJ2" s="414"/>
      <c r="JUK2" s="414"/>
      <c r="JUL2" s="414"/>
      <c r="JUM2" s="414"/>
      <c r="JUN2" s="414"/>
      <c r="JUO2" s="414"/>
      <c r="JUP2" s="414"/>
      <c r="JUQ2" s="414"/>
      <c r="JUR2" s="414"/>
      <c r="JUS2" s="414"/>
      <c r="JUT2" s="414"/>
      <c r="JUU2" s="414"/>
      <c r="JUV2" s="414"/>
      <c r="JUW2" s="414"/>
      <c r="JUX2" s="414"/>
      <c r="JUY2" s="414"/>
      <c r="JUZ2" s="414"/>
      <c r="JVA2" s="414"/>
      <c r="JVB2" s="414"/>
      <c r="JVC2" s="414"/>
      <c r="JVD2" s="414"/>
      <c r="JVE2" s="414"/>
      <c r="JVF2" s="414"/>
      <c r="JVG2" s="414"/>
      <c r="JVH2" s="414"/>
      <c r="JVI2" s="414"/>
      <c r="JVJ2" s="414"/>
      <c r="JVK2" s="414"/>
      <c r="JVL2" s="414"/>
      <c r="JVM2" s="414"/>
      <c r="JVN2" s="414"/>
      <c r="JVO2" s="414"/>
      <c r="JVP2" s="414"/>
      <c r="JVQ2" s="414"/>
      <c r="JVR2" s="414"/>
      <c r="JVS2" s="414"/>
      <c r="JVT2" s="414"/>
      <c r="JVU2" s="414"/>
      <c r="JVV2" s="414"/>
      <c r="JVW2" s="414"/>
      <c r="JVX2" s="414"/>
      <c r="JVY2" s="414"/>
      <c r="JVZ2" s="414"/>
      <c r="JWA2" s="414"/>
      <c r="JWB2" s="414"/>
      <c r="JWC2" s="414"/>
      <c r="JWD2" s="414"/>
      <c r="JWE2" s="414"/>
      <c r="JWF2" s="414"/>
      <c r="JWG2" s="414"/>
      <c r="JWH2" s="414"/>
      <c r="JWI2" s="414"/>
      <c r="JWJ2" s="414"/>
      <c r="JWK2" s="414"/>
      <c r="JWL2" s="414"/>
      <c r="JWM2" s="414"/>
      <c r="JWN2" s="414"/>
      <c r="JWO2" s="414"/>
      <c r="JWP2" s="414"/>
      <c r="JWQ2" s="414"/>
      <c r="JWR2" s="414"/>
      <c r="JWS2" s="414"/>
      <c r="JWT2" s="414"/>
      <c r="JWU2" s="414"/>
      <c r="JWV2" s="414"/>
      <c r="JWW2" s="414"/>
      <c r="JWX2" s="414"/>
      <c r="JWY2" s="414"/>
      <c r="JWZ2" s="414"/>
      <c r="JXA2" s="414"/>
      <c r="JXB2" s="414"/>
      <c r="JXC2" s="414"/>
      <c r="JXD2" s="414"/>
      <c r="JXE2" s="414"/>
      <c r="JXF2" s="414"/>
      <c r="JXG2" s="414"/>
      <c r="JXH2" s="414"/>
      <c r="JXI2" s="414"/>
      <c r="JXJ2" s="414"/>
      <c r="JXK2" s="414"/>
      <c r="JXL2" s="414"/>
      <c r="JXM2" s="414"/>
      <c r="JXN2" s="414"/>
      <c r="JXO2" s="414"/>
      <c r="JXP2" s="414"/>
      <c r="JXQ2" s="414"/>
      <c r="JXR2" s="414"/>
      <c r="JXS2" s="414"/>
      <c r="JXT2" s="414"/>
      <c r="JXU2" s="414"/>
      <c r="JXV2" s="414"/>
      <c r="JXW2" s="414"/>
      <c r="JXX2" s="414"/>
      <c r="JXY2" s="414"/>
      <c r="JXZ2" s="414"/>
      <c r="JYA2" s="414"/>
      <c r="JYB2" s="414"/>
      <c r="JYC2" s="414"/>
      <c r="JYD2" s="414"/>
      <c r="JYE2" s="414"/>
      <c r="JYF2" s="414"/>
      <c r="JYG2" s="414"/>
      <c r="JYH2" s="414"/>
      <c r="JYI2" s="414"/>
      <c r="JYJ2" s="414"/>
      <c r="JYK2" s="414"/>
      <c r="JYL2" s="414"/>
      <c r="JYM2" s="414"/>
      <c r="JYN2" s="414"/>
      <c r="JYO2" s="414"/>
      <c r="JYP2" s="414"/>
      <c r="JYQ2" s="414"/>
      <c r="JYR2" s="414"/>
      <c r="JYS2" s="414"/>
      <c r="JYT2" s="414"/>
      <c r="JYU2" s="414"/>
      <c r="JYV2" s="414"/>
      <c r="JYW2" s="414"/>
      <c r="JYX2" s="414"/>
      <c r="JYY2" s="414"/>
      <c r="JYZ2" s="414"/>
      <c r="JZA2" s="414"/>
      <c r="JZB2" s="414"/>
      <c r="JZC2" s="414"/>
      <c r="JZD2" s="414"/>
      <c r="JZE2" s="414"/>
      <c r="JZF2" s="414"/>
      <c r="JZG2" s="414"/>
      <c r="JZH2" s="414"/>
      <c r="JZI2" s="414"/>
      <c r="JZJ2" s="414"/>
      <c r="JZK2" s="414"/>
      <c r="JZL2" s="414"/>
      <c r="JZM2" s="414"/>
      <c r="JZN2" s="414"/>
      <c r="JZO2" s="414"/>
      <c r="JZP2" s="414"/>
      <c r="JZQ2" s="414"/>
      <c r="JZR2" s="414"/>
      <c r="JZS2" s="414"/>
      <c r="JZT2" s="414"/>
      <c r="JZU2" s="414"/>
      <c r="JZV2" s="414"/>
      <c r="JZW2" s="414"/>
      <c r="JZX2" s="414"/>
      <c r="JZY2" s="414"/>
      <c r="JZZ2" s="414"/>
      <c r="KAA2" s="414"/>
      <c r="KAB2" s="414"/>
      <c r="KAC2" s="414"/>
      <c r="KAD2" s="414"/>
      <c r="KAE2" s="414"/>
      <c r="KAF2" s="414"/>
      <c r="KAG2" s="414"/>
      <c r="KAH2" s="414"/>
      <c r="KAI2" s="414"/>
      <c r="KAJ2" s="414"/>
      <c r="KAK2" s="414"/>
      <c r="KAL2" s="414"/>
      <c r="KAM2" s="414"/>
      <c r="KAN2" s="414"/>
      <c r="KAO2" s="414"/>
      <c r="KAP2" s="414"/>
      <c r="KAQ2" s="414"/>
      <c r="KAR2" s="414"/>
      <c r="KAS2" s="414"/>
      <c r="KAT2" s="414"/>
      <c r="KAU2" s="414"/>
      <c r="KAV2" s="414"/>
      <c r="KAW2" s="414"/>
      <c r="KAX2" s="414"/>
      <c r="KAY2" s="414"/>
      <c r="KAZ2" s="414"/>
      <c r="KBA2" s="414"/>
      <c r="KBB2" s="414"/>
      <c r="KBC2" s="414"/>
      <c r="KBD2" s="414"/>
      <c r="KBE2" s="414"/>
      <c r="KBF2" s="414"/>
      <c r="KBG2" s="414"/>
      <c r="KBH2" s="414"/>
      <c r="KBI2" s="414"/>
      <c r="KBJ2" s="414"/>
      <c r="KBK2" s="414"/>
      <c r="KBL2" s="414"/>
      <c r="KBM2" s="414"/>
      <c r="KBN2" s="414"/>
      <c r="KBO2" s="414"/>
      <c r="KBP2" s="414"/>
      <c r="KBQ2" s="414"/>
      <c r="KBR2" s="414"/>
      <c r="KBS2" s="414"/>
      <c r="KBT2" s="414"/>
      <c r="KBU2" s="414"/>
      <c r="KBV2" s="414"/>
      <c r="KBW2" s="414"/>
      <c r="KBX2" s="414"/>
      <c r="KBY2" s="414"/>
      <c r="KBZ2" s="414"/>
      <c r="KCA2" s="414"/>
      <c r="KCB2" s="414"/>
      <c r="KCC2" s="414"/>
      <c r="KCD2" s="414"/>
      <c r="KCE2" s="414"/>
      <c r="KCF2" s="414"/>
      <c r="KCG2" s="414"/>
      <c r="KCH2" s="414"/>
      <c r="KCI2" s="414"/>
      <c r="KCJ2" s="414"/>
      <c r="KCK2" s="414"/>
      <c r="KCL2" s="414"/>
      <c r="KCM2" s="414"/>
      <c r="KCN2" s="414"/>
      <c r="KCO2" s="414"/>
      <c r="KCP2" s="414"/>
      <c r="KCQ2" s="414"/>
      <c r="KCR2" s="414"/>
      <c r="KCS2" s="414"/>
      <c r="KCT2" s="414"/>
      <c r="KCU2" s="414"/>
      <c r="KCV2" s="414"/>
      <c r="KCW2" s="414"/>
      <c r="KCX2" s="414"/>
      <c r="KCY2" s="414"/>
      <c r="KCZ2" s="414"/>
      <c r="KDA2" s="414"/>
      <c r="KDB2" s="414"/>
      <c r="KDC2" s="414"/>
      <c r="KDD2" s="414"/>
      <c r="KDE2" s="414"/>
      <c r="KDF2" s="414"/>
      <c r="KDG2" s="414"/>
      <c r="KDH2" s="414"/>
      <c r="KDI2" s="414"/>
      <c r="KDJ2" s="414"/>
      <c r="KDK2" s="414"/>
      <c r="KDL2" s="414"/>
      <c r="KDM2" s="414"/>
      <c r="KDN2" s="414"/>
      <c r="KDO2" s="414"/>
      <c r="KDP2" s="414"/>
      <c r="KDQ2" s="414"/>
      <c r="KDR2" s="414"/>
      <c r="KDS2" s="414"/>
      <c r="KDT2" s="414"/>
      <c r="KDU2" s="414"/>
      <c r="KDV2" s="414"/>
      <c r="KDW2" s="414"/>
      <c r="KDX2" s="414"/>
      <c r="KDY2" s="414"/>
      <c r="KDZ2" s="414"/>
      <c r="KEA2" s="414"/>
      <c r="KEB2" s="414"/>
      <c r="KEC2" s="414"/>
      <c r="KED2" s="414"/>
      <c r="KEE2" s="414"/>
      <c r="KEF2" s="414"/>
      <c r="KEG2" s="414"/>
      <c r="KEH2" s="414"/>
      <c r="KEI2" s="414"/>
      <c r="KEJ2" s="414"/>
      <c r="KEK2" s="414"/>
      <c r="KEL2" s="414"/>
      <c r="KEM2" s="414"/>
      <c r="KEN2" s="414"/>
      <c r="KEO2" s="414"/>
      <c r="KEP2" s="414"/>
      <c r="KEQ2" s="414"/>
      <c r="KER2" s="414"/>
      <c r="KES2" s="414"/>
      <c r="KET2" s="414"/>
      <c r="KEU2" s="414"/>
      <c r="KEV2" s="414"/>
      <c r="KEW2" s="414"/>
      <c r="KEX2" s="414"/>
      <c r="KEY2" s="414"/>
      <c r="KEZ2" s="414"/>
      <c r="KFA2" s="414"/>
      <c r="KFB2" s="414"/>
      <c r="KFC2" s="414"/>
      <c r="KFD2" s="414"/>
      <c r="KFE2" s="414"/>
      <c r="KFF2" s="414"/>
      <c r="KFG2" s="414"/>
      <c r="KFH2" s="414"/>
      <c r="KFI2" s="414"/>
      <c r="KFJ2" s="414"/>
      <c r="KFK2" s="414"/>
      <c r="KFL2" s="414"/>
      <c r="KFM2" s="414"/>
      <c r="KFN2" s="414"/>
      <c r="KFO2" s="414"/>
      <c r="KFP2" s="414"/>
      <c r="KFQ2" s="414"/>
      <c r="KFR2" s="414"/>
      <c r="KFS2" s="414"/>
      <c r="KFT2" s="414"/>
      <c r="KFU2" s="414"/>
      <c r="KFV2" s="414"/>
      <c r="KFW2" s="414"/>
      <c r="KFX2" s="414"/>
      <c r="KFY2" s="414"/>
      <c r="KFZ2" s="414"/>
      <c r="KGA2" s="414"/>
      <c r="KGB2" s="414"/>
      <c r="KGC2" s="414"/>
      <c r="KGD2" s="414"/>
      <c r="KGE2" s="414"/>
      <c r="KGF2" s="414"/>
      <c r="KGG2" s="414"/>
      <c r="KGH2" s="414"/>
      <c r="KGI2" s="414"/>
      <c r="KGJ2" s="414"/>
      <c r="KGK2" s="414"/>
      <c r="KGL2" s="414"/>
      <c r="KGM2" s="414"/>
      <c r="KGN2" s="414"/>
      <c r="KGO2" s="414"/>
      <c r="KGP2" s="414"/>
      <c r="KGQ2" s="414"/>
      <c r="KGR2" s="414"/>
      <c r="KGS2" s="414"/>
      <c r="KGT2" s="414"/>
      <c r="KGU2" s="414"/>
      <c r="KGV2" s="414"/>
      <c r="KGW2" s="414"/>
      <c r="KGX2" s="414"/>
      <c r="KGY2" s="414"/>
      <c r="KGZ2" s="414"/>
      <c r="KHA2" s="414"/>
      <c r="KHB2" s="414"/>
      <c r="KHC2" s="414"/>
      <c r="KHD2" s="414"/>
      <c r="KHE2" s="414"/>
      <c r="KHF2" s="414"/>
      <c r="KHG2" s="414"/>
      <c r="KHH2" s="414"/>
      <c r="KHI2" s="414"/>
      <c r="KHJ2" s="414"/>
      <c r="KHK2" s="414"/>
      <c r="KHL2" s="414"/>
      <c r="KHM2" s="414"/>
      <c r="KHN2" s="414"/>
      <c r="KHO2" s="414"/>
      <c r="KHP2" s="414"/>
      <c r="KHQ2" s="414"/>
      <c r="KHR2" s="414"/>
      <c r="KHS2" s="414"/>
      <c r="KHT2" s="414"/>
      <c r="KHU2" s="414"/>
      <c r="KHV2" s="414"/>
      <c r="KHW2" s="414"/>
      <c r="KHX2" s="414"/>
      <c r="KHY2" s="414"/>
      <c r="KHZ2" s="414"/>
      <c r="KIA2" s="414"/>
      <c r="KIB2" s="414"/>
      <c r="KIC2" s="414"/>
      <c r="KID2" s="414"/>
      <c r="KIE2" s="414"/>
      <c r="KIF2" s="414"/>
      <c r="KIG2" s="414"/>
      <c r="KIH2" s="414"/>
      <c r="KII2" s="414"/>
      <c r="KIJ2" s="414"/>
      <c r="KIK2" s="414"/>
      <c r="KIL2" s="414"/>
      <c r="KIM2" s="414"/>
      <c r="KIN2" s="414"/>
      <c r="KIO2" s="414"/>
      <c r="KIP2" s="414"/>
      <c r="KIQ2" s="414"/>
      <c r="KIR2" s="414"/>
      <c r="KIS2" s="414"/>
      <c r="KIT2" s="414"/>
      <c r="KIU2" s="414"/>
      <c r="KIV2" s="414"/>
      <c r="KIW2" s="414"/>
      <c r="KIX2" s="414"/>
      <c r="KIY2" s="414"/>
      <c r="KIZ2" s="414"/>
      <c r="KJA2" s="414"/>
      <c r="KJB2" s="414"/>
      <c r="KJC2" s="414"/>
      <c r="KJD2" s="414"/>
      <c r="KJE2" s="414"/>
      <c r="KJF2" s="414"/>
      <c r="KJG2" s="414"/>
      <c r="KJH2" s="414"/>
      <c r="KJI2" s="414"/>
      <c r="KJJ2" s="414"/>
      <c r="KJK2" s="414"/>
      <c r="KJL2" s="414"/>
      <c r="KJM2" s="414"/>
      <c r="KJN2" s="414"/>
      <c r="KJO2" s="414"/>
      <c r="KJP2" s="414"/>
      <c r="KJQ2" s="414"/>
      <c r="KJR2" s="414"/>
      <c r="KJS2" s="414"/>
      <c r="KJT2" s="414"/>
      <c r="KJU2" s="414"/>
      <c r="KJV2" s="414"/>
      <c r="KJW2" s="414"/>
      <c r="KJX2" s="414"/>
      <c r="KJY2" s="414"/>
      <c r="KJZ2" s="414"/>
      <c r="KKA2" s="414"/>
      <c r="KKB2" s="414"/>
      <c r="KKC2" s="414"/>
      <c r="KKD2" s="414"/>
      <c r="KKE2" s="414"/>
      <c r="KKF2" s="414"/>
      <c r="KKG2" s="414"/>
      <c r="KKH2" s="414"/>
      <c r="KKI2" s="414"/>
      <c r="KKJ2" s="414"/>
      <c r="KKK2" s="414"/>
      <c r="KKL2" s="414"/>
      <c r="KKM2" s="414"/>
      <c r="KKN2" s="414"/>
      <c r="KKO2" s="414"/>
      <c r="KKP2" s="414"/>
      <c r="KKQ2" s="414"/>
      <c r="KKR2" s="414"/>
      <c r="KKS2" s="414"/>
      <c r="KKT2" s="414"/>
      <c r="KKU2" s="414"/>
      <c r="KKV2" s="414"/>
      <c r="KKW2" s="414"/>
      <c r="KKX2" s="414"/>
      <c r="KKY2" s="414"/>
      <c r="KKZ2" s="414"/>
      <c r="KLA2" s="414"/>
      <c r="KLB2" s="414"/>
      <c r="KLC2" s="414"/>
      <c r="KLD2" s="414"/>
      <c r="KLE2" s="414"/>
      <c r="KLF2" s="414"/>
      <c r="KLG2" s="414"/>
      <c r="KLH2" s="414"/>
      <c r="KLI2" s="414"/>
      <c r="KLJ2" s="414"/>
      <c r="KLK2" s="414"/>
      <c r="KLL2" s="414"/>
      <c r="KLM2" s="414"/>
      <c r="KLN2" s="414"/>
      <c r="KLO2" s="414"/>
      <c r="KLP2" s="414"/>
      <c r="KLQ2" s="414"/>
      <c r="KLR2" s="414"/>
      <c r="KLS2" s="414"/>
      <c r="KLT2" s="414"/>
      <c r="KLU2" s="414"/>
      <c r="KLV2" s="414"/>
      <c r="KLW2" s="414"/>
      <c r="KLX2" s="414"/>
      <c r="KLY2" s="414"/>
      <c r="KLZ2" s="414"/>
      <c r="KMA2" s="414"/>
      <c r="KMB2" s="414"/>
      <c r="KMC2" s="414"/>
      <c r="KMD2" s="414"/>
      <c r="KME2" s="414"/>
      <c r="KMF2" s="414"/>
      <c r="KMG2" s="414"/>
      <c r="KMH2" s="414"/>
      <c r="KMI2" s="414"/>
      <c r="KMJ2" s="414"/>
      <c r="KMK2" s="414"/>
      <c r="KML2" s="414"/>
      <c r="KMM2" s="414"/>
      <c r="KMN2" s="414"/>
      <c r="KMO2" s="414"/>
      <c r="KMP2" s="414"/>
      <c r="KMQ2" s="414"/>
      <c r="KMR2" s="414"/>
      <c r="KMS2" s="414"/>
      <c r="KMT2" s="414"/>
      <c r="KMU2" s="414"/>
      <c r="KMV2" s="414"/>
      <c r="KMW2" s="414"/>
      <c r="KMX2" s="414"/>
      <c r="KMY2" s="414"/>
      <c r="KMZ2" s="414"/>
      <c r="KNA2" s="414"/>
      <c r="KNB2" s="414"/>
      <c r="KNC2" s="414"/>
      <c r="KND2" s="414"/>
      <c r="KNE2" s="414"/>
      <c r="KNF2" s="414"/>
      <c r="KNG2" s="414"/>
      <c r="KNH2" s="414"/>
      <c r="KNI2" s="414"/>
      <c r="KNJ2" s="414"/>
      <c r="KNK2" s="414"/>
      <c r="KNL2" s="414"/>
      <c r="KNM2" s="414"/>
      <c r="KNN2" s="414"/>
      <c r="KNO2" s="414"/>
      <c r="KNP2" s="414"/>
      <c r="KNQ2" s="414"/>
      <c r="KNR2" s="414"/>
      <c r="KNS2" s="414"/>
      <c r="KNT2" s="414"/>
      <c r="KNU2" s="414"/>
      <c r="KNV2" s="414"/>
      <c r="KNW2" s="414"/>
      <c r="KNX2" s="414"/>
      <c r="KNY2" s="414"/>
      <c r="KNZ2" s="414"/>
      <c r="KOA2" s="414"/>
      <c r="KOB2" s="414"/>
      <c r="KOC2" s="414"/>
      <c r="KOD2" s="414"/>
      <c r="KOE2" s="414"/>
      <c r="KOF2" s="414"/>
      <c r="KOG2" s="414"/>
      <c r="KOH2" s="414"/>
      <c r="KOI2" s="414"/>
      <c r="KOJ2" s="414"/>
      <c r="KOK2" s="414"/>
      <c r="KOL2" s="414"/>
      <c r="KOM2" s="414"/>
      <c r="KON2" s="414"/>
      <c r="KOO2" s="414"/>
      <c r="KOP2" s="414"/>
      <c r="KOQ2" s="414"/>
      <c r="KOR2" s="414"/>
      <c r="KOS2" s="414"/>
      <c r="KOT2" s="414"/>
      <c r="KOU2" s="414"/>
      <c r="KOV2" s="414"/>
      <c r="KOW2" s="414"/>
      <c r="KOX2" s="414"/>
      <c r="KOY2" s="414"/>
      <c r="KOZ2" s="414"/>
      <c r="KPA2" s="414"/>
      <c r="KPB2" s="414"/>
      <c r="KPC2" s="414"/>
      <c r="KPD2" s="414"/>
      <c r="KPE2" s="414"/>
      <c r="KPF2" s="414"/>
      <c r="KPG2" s="414"/>
      <c r="KPH2" s="414"/>
      <c r="KPI2" s="414"/>
      <c r="KPJ2" s="414"/>
      <c r="KPK2" s="414"/>
      <c r="KPL2" s="414"/>
      <c r="KPM2" s="414"/>
      <c r="KPN2" s="414"/>
      <c r="KPO2" s="414"/>
      <c r="KPP2" s="414"/>
      <c r="KPQ2" s="414"/>
      <c r="KPR2" s="414"/>
      <c r="KPS2" s="414"/>
      <c r="KPT2" s="414"/>
      <c r="KPU2" s="414"/>
      <c r="KPV2" s="414"/>
      <c r="KPW2" s="414"/>
      <c r="KPX2" s="414"/>
      <c r="KPY2" s="414"/>
      <c r="KPZ2" s="414"/>
      <c r="KQA2" s="414"/>
      <c r="KQB2" s="414"/>
      <c r="KQC2" s="414"/>
      <c r="KQD2" s="414"/>
      <c r="KQE2" s="414"/>
      <c r="KQF2" s="414"/>
      <c r="KQG2" s="414"/>
      <c r="KQH2" s="414"/>
      <c r="KQI2" s="414"/>
      <c r="KQJ2" s="414"/>
      <c r="KQK2" s="414"/>
      <c r="KQL2" s="414"/>
      <c r="KQM2" s="414"/>
      <c r="KQN2" s="414"/>
      <c r="KQO2" s="414"/>
      <c r="KQP2" s="414"/>
      <c r="KQQ2" s="414"/>
      <c r="KQR2" s="414"/>
      <c r="KQS2" s="414"/>
      <c r="KQT2" s="414"/>
      <c r="KQU2" s="414"/>
      <c r="KQV2" s="414"/>
      <c r="KQW2" s="414"/>
      <c r="KQX2" s="414"/>
      <c r="KQY2" s="414"/>
      <c r="KQZ2" s="414"/>
      <c r="KRA2" s="414"/>
      <c r="KRB2" s="414"/>
      <c r="KRC2" s="414"/>
      <c r="KRD2" s="414"/>
      <c r="KRE2" s="414"/>
      <c r="KRF2" s="414"/>
      <c r="KRG2" s="414"/>
      <c r="KRH2" s="414"/>
      <c r="KRI2" s="414"/>
      <c r="KRJ2" s="414"/>
      <c r="KRK2" s="414"/>
      <c r="KRL2" s="414"/>
      <c r="KRM2" s="414"/>
      <c r="KRN2" s="414"/>
      <c r="KRO2" s="414"/>
      <c r="KRP2" s="414"/>
      <c r="KRQ2" s="414"/>
      <c r="KRR2" s="414"/>
      <c r="KRS2" s="414"/>
      <c r="KRT2" s="414"/>
      <c r="KRU2" s="414"/>
      <c r="KRV2" s="414"/>
      <c r="KRW2" s="414"/>
      <c r="KRX2" s="414"/>
      <c r="KRY2" s="414"/>
      <c r="KRZ2" s="414"/>
      <c r="KSA2" s="414"/>
      <c r="KSB2" s="414"/>
      <c r="KSC2" s="414"/>
      <c r="KSD2" s="414"/>
      <c r="KSE2" s="414"/>
      <c r="KSF2" s="414"/>
      <c r="KSG2" s="414"/>
      <c r="KSH2" s="414"/>
      <c r="KSI2" s="414"/>
      <c r="KSJ2" s="414"/>
      <c r="KSK2" s="414"/>
      <c r="KSL2" s="414"/>
      <c r="KSM2" s="414"/>
      <c r="KSN2" s="414"/>
      <c r="KSO2" s="414"/>
      <c r="KSP2" s="414"/>
      <c r="KSQ2" s="414"/>
      <c r="KSR2" s="414"/>
      <c r="KSS2" s="414"/>
      <c r="KST2" s="414"/>
      <c r="KSU2" s="414"/>
      <c r="KSV2" s="414"/>
      <c r="KSW2" s="414"/>
      <c r="KSX2" s="414"/>
      <c r="KSY2" s="414"/>
      <c r="KSZ2" s="414"/>
      <c r="KTA2" s="414"/>
      <c r="KTB2" s="414"/>
      <c r="KTC2" s="414"/>
      <c r="KTD2" s="414"/>
      <c r="KTE2" s="414"/>
      <c r="KTF2" s="414"/>
      <c r="KTG2" s="414"/>
      <c r="KTH2" s="414"/>
      <c r="KTI2" s="414"/>
      <c r="KTJ2" s="414"/>
      <c r="KTK2" s="414"/>
      <c r="KTL2" s="414"/>
      <c r="KTM2" s="414"/>
      <c r="KTN2" s="414"/>
      <c r="KTO2" s="414"/>
      <c r="KTP2" s="414"/>
      <c r="KTQ2" s="414"/>
      <c r="KTR2" s="414"/>
      <c r="KTS2" s="414"/>
      <c r="KTT2" s="414"/>
      <c r="KTU2" s="414"/>
      <c r="KTV2" s="414"/>
      <c r="KTW2" s="414"/>
      <c r="KTX2" s="414"/>
      <c r="KTY2" s="414"/>
      <c r="KTZ2" s="414"/>
      <c r="KUA2" s="414"/>
      <c r="KUB2" s="414"/>
      <c r="KUC2" s="414"/>
      <c r="KUD2" s="414"/>
      <c r="KUE2" s="414"/>
      <c r="KUF2" s="414"/>
      <c r="KUG2" s="414"/>
      <c r="KUH2" s="414"/>
      <c r="KUI2" s="414"/>
      <c r="KUJ2" s="414"/>
      <c r="KUK2" s="414"/>
      <c r="KUL2" s="414"/>
      <c r="KUM2" s="414"/>
      <c r="KUN2" s="414"/>
      <c r="KUO2" s="414"/>
      <c r="KUP2" s="414"/>
      <c r="KUQ2" s="414"/>
      <c r="KUR2" s="414"/>
      <c r="KUS2" s="414"/>
      <c r="KUT2" s="414"/>
      <c r="KUU2" s="414"/>
      <c r="KUV2" s="414"/>
      <c r="KUW2" s="414"/>
      <c r="KUX2" s="414"/>
      <c r="KUY2" s="414"/>
      <c r="KUZ2" s="414"/>
      <c r="KVA2" s="414"/>
      <c r="KVB2" s="414"/>
      <c r="KVC2" s="414"/>
      <c r="KVD2" s="414"/>
      <c r="KVE2" s="414"/>
      <c r="KVF2" s="414"/>
      <c r="KVG2" s="414"/>
      <c r="KVH2" s="414"/>
      <c r="KVI2" s="414"/>
      <c r="KVJ2" s="414"/>
      <c r="KVK2" s="414"/>
      <c r="KVL2" s="414"/>
      <c r="KVM2" s="414"/>
      <c r="KVN2" s="414"/>
      <c r="KVO2" s="414"/>
      <c r="KVP2" s="414"/>
      <c r="KVQ2" s="414"/>
      <c r="KVR2" s="414"/>
      <c r="KVS2" s="414"/>
      <c r="KVT2" s="414"/>
      <c r="KVU2" s="414"/>
      <c r="KVV2" s="414"/>
      <c r="KVW2" s="414"/>
      <c r="KVX2" s="414"/>
      <c r="KVY2" s="414"/>
      <c r="KVZ2" s="414"/>
      <c r="KWA2" s="414"/>
      <c r="KWB2" s="414"/>
      <c r="KWC2" s="414"/>
      <c r="KWD2" s="414"/>
      <c r="KWE2" s="414"/>
      <c r="KWF2" s="414"/>
      <c r="KWG2" s="414"/>
      <c r="KWH2" s="414"/>
      <c r="KWI2" s="414"/>
      <c r="KWJ2" s="414"/>
      <c r="KWK2" s="414"/>
      <c r="KWL2" s="414"/>
      <c r="KWM2" s="414"/>
      <c r="KWN2" s="414"/>
      <c r="KWO2" s="414"/>
      <c r="KWP2" s="414"/>
      <c r="KWQ2" s="414"/>
      <c r="KWR2" s="414"/>
      <c r="KWS2" s="414"/>
      <c r="KWT2" s="414"/>
      <c r="KWU2" s="414"/>
      <c r="KWV2" s="414"/>
      <c r="KWW2" s="414"/>
      <c r="KWX2" s="414"/>
      <c r="KWY2" s="414"/>
      <c r="KWZ2" s="414"/>
      <c r="KXA2" s="414"/>
      <c r="KXB2" s="414"/>
      <c r="KXC2" s="414"/>
      <c r="KXD2" s="414"/>
      <c r="KXE2" s="414"/>
      <c r="KXF2" s="414"/>
      <c r="KXG2" s="414"/>
      <c r="KXH2" s="414"/>
      <c r="KXI2" s="414"/>
      <c r="KXJ2" s="414"/>
      <c r="KXK2" s="414"/>
      <c r="KXL2" s="414"/>
      <c r="KXM2" s="414"/>
      <c r="KXN2" s="414"/>
      <c r="KXO2" s="414"/>
      <c r="KXP2" s="414"/>
      <c r="KXQ2" s="414"/>
      <c r="KXR2" s="414"/>
      <c r="KXS2" s="414"/>
      <c r="KXT2" s="414"/>
      <c r="KXU2" s="414"/>
      <c r="KXV2" s="414"/>
      <c r="KXW2" s="414"/>
      <c r="KXX2" s="414"/>
      <c r="KXY2" s="414"/>
      <c r="KXZ2" s="414"/>
      <c r="KYA2" s="414"/>
      <c r="KYB2" s="414"/>
      <c r="KYC2" s="414"/>
      <c r="KYD2" s="414"/>
      <c r="KYE2" s="414"/>
      <c r="KYF2" s="414"/>
      <c r="KYG2" s="414"/>
      <c r="KYH2" s="414"/>
      <c r="KYI2" s="414"/>
      <c r="KYJ2" s="414"/>
      <c r="KYK2" s="414"/>
      <c r="KYL2" s="414"/>
      <c r="KYM2" s="414"/>
      <c r="KYN2" s="414"/>
      <c r="KYO2" s="414"/>
      <c r="KYP2" s="414"/>
      <c r="KYQ2" s="414"/>
      <c r="KYR2" s="414"/>
      <c r="KYS2" s="414"/>
      <c r="KYT2" s="414"/>
      <c r="KYU2" s="414"/>
      <c r="KYV2" s="414"/>
      <c r="KYW2" s="414"/>
      <c r="KYX2" s="414"/>
      <c r="KYY2" s="414"/>
      <c r="KYZ2" s="414"/>
      <c r="KZA2" s="414"/>
      <c r="KZB2" s="414"/>
      <c r="KZC2" s="414"/>
      <c r="KZD2" s="414"/>
      <c r="KZE2" s="414"/>
      <c r="KZF2" s="414"/>
      <c r="KZG2" s="414"/>
      <c r="KZH2" s="414"/>
      <c r="KZI2" s="414"/>
      <c r="KZJ2" s="414"/>
      <c r="KZK2" s="414"/>
      <c r="KZL2" s="414"/>
      <c r="KZM2" s="414"/>
      <c r="KZN2" s="414"/>
      <c r="KZO2" s="414"/>
      <c r="KZP2" s="414"/>
      <c r="KZQ2" s="414"/>
      <c r="KZR2" s="414"/>
      <c r="KZS2" s="414"/>
      <c r="KZT2" s="414"/>
      <c r="KZU2" s="414"/>
      <c r="KZV2" s="414"/>
      <c r="KZW2" s="414"/>
      <c r="KZX2" s="414"/>
      <c r="KZY2" s="414"/>
      <c r="KZZ2" s="414"/>
      <c r="LAA2" s="414"/>
      <c r="LAB2" s="414"/>
      <c r="LAC2" s="414"/>
      <c r="LAD2" s="414"/>
      <c r="LAE2" s="414"/>
      <c r="LAF2" s="414"/>
      <c r="LAG2" s="414"/>
      <c r="LAH2" s="414"/>
      <c r="LAI2" s="414"/>
      <c r="LAJ2" s="414"/>
      <c r="LAK2" s="414"/>
      <c r="LAL2" s="414"/>
      <c r="LAM2" s="414"/>
      <c r="LAN2" s="414"/>
      <c r="LAO2" s="414"/>
      <c r="LAP2" s="414"/>
      <c r="LAQ2" s="414"/>
      <c r="LAR2" s="414"/>
      <c r="LAS2" s="414"/>
      <c r="LAT2" s="414"/>
      <c r="LAU2" s="414"/>
      <c r="LAV2" s="414"/>
      <c r="LAW2" s="414"/>
      <c r="LAX2" s="414"/>
      <c r="LAY2" s="414"/>
      <c r="LAZ2" s="414"/>
      <c r="LBA2" s="414"/>
      <c r="LBB2" s="414"/>
      <c r="LBC2" s="414"/>
      <c r="LBD2" s="414"/>
      <c r="LBE2" s="414"/>
      <c r="LBF2" s="414"/>
      <c r="LBG2" s="414"/>
      <c r="LBH2" s="414"/>
      <c r="LBI2" s="414"/>
      <c r="LBJ2" s="414"/>
      <c r="LBK2" s="414"/>
      <c r="LBL2" s="414"/>
      <c r="LBM2" s="414"/>
      <c r="LBN2" s="414"/>
      <c r="LBO2" s="414"/>
      <c r="LBP2" s="414"/>
      <c r="LBQ2" s="414"/>
      <c r="LBR2" s="414"/>
      <c r="LBS2" s="414"/>
      <c r="LBT2" s="414"/>
      <c r="LBU2" s="414"/>
      <c r="LBV2" s="414"/>
      <c r="LBW2" s="414"/>
      <c r="LBX2" s="414"/>
      <c r="LBY2" s="414"/>
      <c r="LBZ2" s="414"/>
      <c r="LCA2" s="414"/>
      <c r="LCB2" s="414"/>
      <c r="LCC2" s="414"/>
      <c r="LCD2" s="414"/>
      <c r="LCE2" s="414"/>
      <c r="LCF2" s="414"/>
      <c r="LCG2" s="414"/>
      <c r="LCH2" s="414"/>
      <c r="LCI2" s="414"/>
      <c r="LCJ2" s="414"/>
      <c r="LCK2" s="414"/>
      <c r="LCL2" s="414"/>
      <c r="LCM2" s="414"/>
      <c r="LCN2" s="414"/>
      <c r="LCO2" s="414"/>
      <c r="LCP2" s="414"/>
      <c r="LCQ2" s="414"/>
      <c r="LCR2" s="414"/>
      <c r="LCS2" s="414"/>
      <c r="LCT2" s="414"/>
      <c r="LCU2" s="414"/>
      <c r="LCV2" s="414"/>
      <c r="LCW2" s="414"/>
      <c r="LCX2" s="414"/>
      <c r="LCY2" s="414"/>
      <c r="LCZ2" s="414"/>
      <c r="LDA2" s="414"/>
      <c r="LDB2" s="414"/>
      <c r="LDC2" s="414"/>
      <c r="LDD2" s="414"/>
      <c r="LDE2" s="414"/>
      <c r="LDF2" s="414"/>
      <c r="LDG2" s="414"/>
      <c r="LDH2" s="414"/>
      <c r="LDI2" s="414"/>
      <c r="LDJ2" s="414"/>
      <c r="LDK2" s="414"/>
      <c r="LDL2" s="414"/>
      <c r="LDM2" s="414"/>
      <c r="LDN2" s="414"/>
      <c r="LDO2" s="414"/>
      <c r="LDP2" s="414"/>
      <c r="LDQ2" s="414"/>
      <c r="LDR2" s="414"/>
      <c r="LDS2" s="414"/>
      <c r="LDT2" s="414"/>
      <c r="LDU2" s="414"/>
      <c r="LDV2" s="414"/>
      <c r="LDW2" s="414"/>
      <c r="LDX2" s="414"/>
      <c r="LDY2" s="414"/>
      <c r="LDZ2" s="414"/>
      <c r="LEA2" s="414"/>
      <c r="LEB2" s="414"/>
      <c r="LEC2" s="414"/>
      <c r="LED2" s="414"/>
      <c r="LEE2" s="414"/>
      <c r="LEF2" s="414"/>
      <c r="LEG2" s="414"/>
      <c r="LEH2" s="414"/>
      <c r="LEI2" s="414"/>
      <c r="LEJ2" s="414"/>
      <c r="LEK2" s="414"/>
      <c r="LEL2" s="414"/>
      <c r="LEM2" s="414"/>
      <c r="LEN2" s="414"/>
      <c r="LEO2" s="414"/>
      <c r="LEP2" s="414"/>
      <c r="LEQ2" s="414"/>
      <c r="LER2" s="414"/>
      <c r="LES2" s="414"/>
      <c r="LET2" s="414"/>
      <c r="LEU2" s="414"/>
      <c r="LEV2" s="414"/>
      <c r="LEW2" s="414"/>
      <c r="LEX2" s="414"/>
      <c r="LEY2" s="414"/>
      <c r="LEZ2" s="414"/>
      <c r="LFA2" s="414"/>
      <c r="LFB2" s="414"/>
      <c r="LFC2" s="414"/>
      <c r="LFD2" s="414"/>
      <c r="LFE2" s="414"/>
      <c r="LFF2" s="414"/>
      <c r="LFG2" s="414"/>
      <c r="LFH2" s="414"/>
      <c r="LFI2" s="414"/>
      <c r="LFJ2" s="414"/>
      <c r="LFK2" s="414"/>
      <c r="LFL2" s="414"/>
      <c r="LFM2" s="414"/>
      <c r="LFN2" s="414"/>
      <c r="LFO2" s="414"/>
      <c r="LFP2" s="414"/>
      <c r="LFQ2" s="414"/>
      <c r="LFR2" s="414"/>
      <c r="LFS2" s="414"/>
      <c r="LFT2" s="414"/>
      <c r="LFU2" s="414"/>
      <c r="LFV2" s="414"/>
      <c r="LFW2" s="414"/>
      <c r="LFX2" s="414"/>
      <c r="LFY2" s="414"/>
      <c r="LFZ2" s="414"/>
      <c r="LGA2" s="414"/>
      <c r="LGB2" s="414"/>
      <c r="LGC2" s="414"/>
      <c r="LGD2" s="414"/>
      <c r="LGE2" s="414"/>
      <c r="LGF2" s="414"/>
      <c r="LGG2" s="414"/>
      <c r="LGH2" s="414"/>
      <c r="LGI2" s="414"/>
      <c r="LGJ2" s="414"/>
      <c r="LGK2" s="414"/>
      <c r="LGL2" s="414"/>
      <c r="LGM2" s="414"/>
      <c r="LGN2" s="414"/>
      <c r="LGO2" s="414"/>
      <c r="LGP2" s="414"/>
      <c r="LGQ2" s="414"/>
      <c r="LGR2" s="414"/>
      <c r="LGS2" s="414"/>
      <c r="LGT2" s="414"/>
      <c r="LGU2" s="414"/>
      <c r="LGV2" s="414"/>
      <c r="LGW2" s="414"/>
      <c r="LGX2" s="414"/>
      <c r="LGY2" s="414"/>
      <c r="LGZ2" s="414"/>
      <c r="LHA2" s="414"/>
      <c r="LHB2" s="414"/>
      <c r="LHC2" s="414"/>
      <c r="LHD2" s="414"/>
      <c r="LHE2" s="414"/>
      <c r="LHF2" s="414"/>
      <c r="LHG2" s="414"/>
      <c r="LHH2" s="414"/>
      <c r="LHI2" s="414"/>
      <c r="LHJ2" s="414"/>
      <c r="LHK2" s="414"/>
      <c r="LHL2" s="414"/>
      <c r="LHM2" s="414"/>
      <c r="LHN2" s="414"/>
      <c r="LHO2" s="414"/>
      <c r="LHP2" s="414"/>
      <c r="LHQ2" s="414"/>
      <c r="LHR2" s="414"/>
      <c r="LHS2" s="414"/>
      <c r="LHT2" s="414"/>
      <c r="LHU2" s="414"/>
      <c r="LHV2" s="414"/>
      <c r="LHW2" s="414"/>
      <c r="LHX2" s="414"/>
      <c r="LHY2" s="414"/>
      <c r="LHZ2" s="414"/>
      <c r="LIA2" s="414"/>
      <c r="LIB2" s="414"/>
      <c r="LIC2" s="414"/>
      <c r="LID2" s="414"/>
      <c r="LIE2" s="414"/>
      <c r="LIF2" s="414"/>
      <c r="LIG2" s="414"/>
      <c r="LIH2" s="414"/>
      <c r="LII2" s="414"/>
      <c r="LIJ2" s="414"/>
      <c r="LIK2" s="414"/>
      <c r="LIL2" s="414"/>
      <c r="LIM2" s="414"/>
      <c r="LIN2" s="414"/>
      <c r="LIO2" s="414"/>
      <c r="LIP2" s="414"/>
      <c r="LIQ2" s="414"/>
      <c r="LIR2" s="414"/>
      <c r="LIS2" s="414"/>
      <c r="LIT2" s="414"/>
      <c r="LIU2" s="414"/>
      <c r="LIV2" s="414"/>
      <c r="LIW2" s="414"/>
      <c r="LIX2" s="414"/>
      <c r="LIY2" s="414"/>
      <c r="LIZ2" s="414"/>
      <c r="LJA2" s="414"/>
      <c r="LJB2" s="414"/>
      <c r="LJC2" s="414"/>
      <c r="LJD2" s="414"/>
      <c r="LJE2" s="414"/>
      <c r="LJF2" s="414"/>
      <c r="LJG2" s="414"/>
      <c r="LJH2" s="414"/>
      <c r="LJI2" s="414"/>
      <c r="LJJ2" s="414"/>
      <c r="LJK2" s="414"/>
      <c r="LJL2" s="414"/>
      <c r="LJM2" s="414"/>
      <c r="LJN2" s="414"/>
      <c r="LJO2" s="414"/>
      <c r="LJP2" s="414"/>
      <c r="LJQ2" s="414"/>
      <c r="LJR2" s="414"/>
      <c r="LJS2" s="414"/>
      <c r="LJT2" s="414"/>
      <c r="LJU2" s="414"/>
      <c r="LJV2" s="414"/>
      <c r="LJW2" s="414"/>
      <c r="LJX2" s="414"/>
      <c r="LJY2" s="414"/>
      <c r="LJZ2" s="414"/>
      <c r="LKA2" s="414"/>
      <c r="LKB2" s="414"/>
      <c r="LKC2" s="414"/>
      <c r="LKD2" s="414"/>
      <c r="LKE2" s="414"/>
      <c r="LKF2" s="414"/>
      <c r="LKG2" s="414"/>
      <c r="LKH2" s="414"/>
      <c r="LKI2" s="414"/>
      <c r="LKJ2" s="414"/>
      <c r="LKK2" s="414"/>
      <c r="LKL2" s="414"/>
      <c r="LKM2" s="414"/>
      <c r="LKN2" s="414"/>
      <c r="LKO2" s="414"/>
      <c r="LKP2" s="414"/>
      <c r="LKQ2" s="414"/>
      <c r="LKR2" s="414"/>
      <c r="LKS2" s="414"/>
      <c r="LKT2" s="414"/>
      <c r="LKU2" s="414"/>
      <c r="LKV2" s="414"/>
      <c r="LKW2" s="414"/>
      <c r="LKX2" s="414"/>
      <c r="LKY2" s="414"/>
      <c r="LKZ2" s="414"/>
      <c r="LLA2" s="414"/>
      <c r="LLB2" s="414"/>
      <c r="LLC2" s="414"/>
      <c r="LLD2" s="414"/>
      <c r="LLE2" s="414"/>
      <c r="LLF2" s="414"/>
      <c r="LLG2" s="414"/>
      <c r="LLH2" s="414"/>
      <c r="LLI2" s="414"/>
      <c r="LLJ2" s="414"/>
      <c r="LLK2" s="414"/>
      <c r="LLL2" s="414"/>
      <c r="LLM2" s="414"/>
      <c r="LLN2" s="414"/>
      <c r="LLO2" s="414"/>
      <c r="LLP2" s="414"/>
      <c r="LLQ2" s="414"/>
      <c r="LLR2" s="414"/>
      <c r="LLS2" s="414"/>
      <c r="LLT2" s="414"/>
      <c r="LLU2" s="414"/>
      <c r="LLV2" s="414"/>
      <c r="LLW2" s="414"/>
      <c r="LLX2" s="414"/>
      <c r="LLY2" s="414"/>
      <c r="LLZ2" s="414"/>
      <c r="LMA2" s="414"/>
      <c r="LMB2" s="414"/>
      <c r="LMC2" s="414"/>
      <c r="LMD2" s="414"/>
      <c r="LME2" s="414"/>
      <c r="LMF2" s="414"/>
      <c r="LMG2" s="414"/>
      <c r="LMH2" s="414"/>
      <c r="LMI2" s="414"/>
      <c r="LMJ2" s="414"/>
      <c r="LMK2" s="414"/>
      <c r="LML2" s="414"/>
      <c r="LMM2" s="414"/>
      <c r="LMN2" s="414"/>
      <c r="LMO2" s="414"/>
      <c r="LMP2" s="414"/>
      <c r="LMQ2" s="414"/>
      <c r="LMR2" s="414"/>
      <c r="LMS2" s="414"/>
      <c r="LMT2" s="414"/>
      <c r="LMU2" s="414"/>
      <c r="LMV2" s="414"/>
      <c r="LMW2" s="414"/>
      <c r="LMX2" s="414"/>
      <c r="LMY2" s="414"/>
      <c r="LMZ2" s="414"/>
      <c r="LNA2" s="414"/>
      <c r="LNB2" s="414"/>
      <c r="LNC2" s="414"/>
      <c r="LND2" s="414"/>
      <c r="LNE2" s="414"/>
      <c r="LNF2" s="414"/>
      <c r="LNG2" s="414"/>
      <c r="LNH2" s="414"/>
      <c r="LNI2" s="414"/>
      <c r="LNJ2" s="414"/>
      <c r="LNK2" s="414"/>
      <c r="LNL2" s="414"/>
      <c r="LNM2" s="414"/>
      <c r="LNN2" s="414"/>
      <c r="LNO2" s="414"/>
      <c r="LNP2" s="414"/>
      <c r="LNQ2" s="414"/>
      <c r="LNR2" s="414"/>
      <c r="LNS2" s="414"/>
      <c r="LNT2" s="414"/>
      <c r="LNU2" s="414"/>
      <c r="LNV2" s="414"/>
      <c r="LNW2" s="414"/>
      <c r="LNX2" s="414"/>
      <c r="LNY2" s="414"/>
      <c r="LNZ2" s="414"/>
      <c r="LOA2" s="414"/>
      <c r="LOB2" s="414"/>
      <c r="LOC2" s="414"/>
      <c r="LOD2" s="414"/>
      <c r="LOE2" s="414"/>
      <c r="LOF2" s="414"/>
      <c r="LOG2" s="414"/>
      <c r="LOH2" s="414"/>
      <c r="LOI2" s="414"/>
      <c r="LOJ2" s="414"/>
      <c r="LOK2" s="414"/>
      <c r="LOL2" s="414"/>
      <c r="LOM2" s="414"/>
      <c r="LON2" s="414"/>
      <c r="LOO2" s="414"/>
      <c r="LOP2" s="414"/>
      <c r="LOQ2" s="414"/>
      <c r="LOR2" s="414"/>
      <c r="LOS2" s="414"/>
      <c r="LOT2" s="414"/>
      <c r="LOU2" s="414"/>
      <c r="LOV2" s="414"/>
      <c r="LOW2" s="414"/>
      <c r="LOX2" s="414"/>
      <c r="LOY2" s="414"/>
      <c r="LOZ2" s="414"/>
      <c r="LPA2" s="414"/>
      <c r="LPB2" s="414"/>
      <c r="LPC2" s="414"/>
      <c r="LPD2" s="414"/>
      <c r="LPE2" s="414"/>
      <c r="LPF2" s="414"/>
      <c r="LPG2" s="414"/>
      <c r="LPH2" s="414"/>
      <c r="LPI2" s="414"/>
      <c r="LPJ2" s="414"/>
      <c r="LPK2" s="414"/>
      <c r="LPL2" s="414"/>
      <c r="LPM2" s="414"/>
      <c r="LPN2" s="414"/>
      <c r="LPO2" s="414"/>
      <c r="LPP2" s="414"/>
      <c r="LPQ2" s="414"/>
      <c r="LPR2" s="414"/>
      <c r="LPS2" s="414"/>
      <c r="LPT2" s="414"/>
      <c r="LPU2" s="414"/>
      <c r="LPV2" s="414"/>
      <c r="LPW2" s="414"/>
      <c r="LPX2" s="414"/>
      <c r="LPY2" s="414"/>
      <c r="LPZ2" s="414"/>
      <c r="LQA2" s="414"/>
      <c r="LQB2" s="414"/>
      <c r="LQC2" s="414"/>
      <c r="LQD2" s="414"/>
      <c r="LQE2" s="414"/>
      <c r="LQF2" s="414"/>
      <c r="LQG2" s="414"/>
      <c r="LQH2" s="414"/>
      <c r="LQI2" s="414"/>
      <c r="LQJ2" s="414"/>
      <c r="LQK2" s="414"/>
      <c r="LQL2" s="414"/>
      <c r="LQM2" s="414"/>
      <c r="LQN2" s="414"/>
      <c r="LQO2" s="414"/>
      <c r="LQP2" s="414"/>
      <c r="LQQ2" s="414"/>
      <c r="LQR2" s="414"/>
      <c r="LQS2" s="414"/>
      <c r="LQT2" s="414"/>
      <c r="LQU2" s="414"/>
      <c r="LQV2" s="414"/>
      <c r="LQW2" s="414"/>
      <c r="LQX2" s="414"/>
      <c r="LQY2" s="414"/>
      <c r="LQZ2" s="414"/>
      <c r="LRA2" s="414"/>
      <c r="LRB2" s="414"/>
      <c r="LRC2" s="414"/>
      <c r="LRD2" s="414"/>
      <c r="LRE2" s="414"/>
      <c r="LRF2" s="414"/>
      <c r="LRG2" s="414"/>
      <c r="LRH2" s="414"/>
      <c r="LRI2" s="414"/>
      <c r="LRJ2" s="414"/>
      <c r="LRK2" s="414"/>
      <c r="LRL2" s="414"/>
      <c r="LRM2" s="414"/>
      <c r="LRN2" s="414"/>
      <c r="LRO2" s="414"/>
      <c r="LRP2" s="414"/>
      <c r="LRQ2" s="414"/>
      <c r="LRR2" s="414"/>
      <c r="LRS2" s="414"/>
      <c r="LRT2" s="414"/>
      <c r="LRU2" s="414"/>
      <c r="LRV2" s="414"/>
      <c r="LRW2" s="414"/>
      <c r="LRX2" s="414"/>
      <c r="LRY2" s="414"/>
      <c r="LRZ2" s="414"/>
      <c r="LSA2" s="414"/>
      <c r="LSB2" s="414"/>
      <c r="LSC2" s="414"/>
      <c r="LSD2" s="414"/>
      <c r="LSE2" s="414"/>
      <c r="LSF2" s="414"/>
      <c r="LSG2" s="414"/>
      <c r="LSH2" s="414"/>
      <c r="LSI2" s="414"/>
      <c r="LSJ2" s="414"/>
      <c r="LSK2" s="414"/>
      <c r="LSL2" s="414"/>
      <c r="LSM2" s="414"/>
      <c r="LSN2" s="414"/>
      <c r="LSO2" s="414"/>
      <c r="LSP2" s="414"/>
      <c r="LSQ2" s="414"/>
      <c r="LSR2" s="414"/>
      <c r="LSS2" s="414"/>
      <c r="LST2" s="414"/>
      <c r="LSU2" s="414"/>
      <c r="LSV2" s="414"/>
      <c r="LSW2" s="414"/>
      <c r="LSX2" s="414"/>
      <c r="LSY2" s="414"/>
      <c r="LSZ2" s="414"/>
      <c r="LTA2" s="414"/>
      <c r="LTB2" s="414"/>
      <c r="LTC2" s="414"/>
      <c r="LTD2" s="414"/>
      <c r="LTE2" s="414"/>
      <c r="LTF2" s="414"/>
      <c r="LTG2" s="414"/>
      <c r="LTH2" s="414"/>
      <c r="LTI2" s="414"/>
      <c r="LTJ2" s="414"/>
      <c r="LTK2" s="414"/>
      <c r="LTL2" s="414"/>
      <c r="LTM2" s="414"/>
      <c r="LTN2" s="414"/>
      <c r="LTO2" s="414"/>
      <c r="LTP2" s="414"/>
      <c r="LTQ2" s="414"/>
      <c r="LTR2" s="414"/>
      <c r="LTS2" s="414"/>
      <c r="LTT2" s="414"/>
      <c r="LTU2" s="414"/>
      <c r="LTV2" s="414"/>
      <c r="LTW2" s="414"/>
      <c r="LTX2" s="414"/>
      <c r="LTY2" s="414"/>
      <c r="LTZ2" s="414"/>
      <c r="LUA2" s="414"/>
      <c r="LUB2" s="414"/>
      <c r="LUC2" s="414"/>
      <c r="LUD2" s="414"/>
      <c r="LUE2" s="414"/>
      <c r="LUF2" s="414"/>
      <c r="LUG2" s="414"/>
      <c r="LUH2" s="414"/>
      <c r="LUI2" s="414"/>
      <c r="LUJ2" s="414"/>
      <c r="LUK2" s="414"/>
      <c r="LUL2" s="414"/>
      <c r="LUM2" s="414"/>
      <c r="LUN2" s="414"/>
      <c r="LUO2" s="414"/>
      <c r="LUP2" s="414"/>
      <c r="LUQ2" s="414"/>
      <c r="LUR2" s="414"/>
      <c r="LUS2" s="414"/>
      <c r="LUT2" s="414"/>
      <c r="LUU2" s="414"/>
      <c r="LUV2" s="414"/>
      <c r="LUW2" s="414"/>
      <c r="LUX2" s="414"/>
      <c r="LUY2" s="414"/>
      <c r="LUZ2" s="414"/>
      <c r="LVA2" s="414"/>
      <c r="LVB2" s="414"/>
      <c r="LVC2" s="414"/>
      <c r="LVD2" s="414"/>
      <c r="LVE2" s="414"/>
      <c r="LVF2" s="414"/>
      <c r="LVG2" s="414"/>
      <c r="LVH2" s="414"/>
      <c r="LVI2" s="414"/>
      <c r="LVJ2" s="414"/>
      <c r="LVK2" s="414"/>
      <c r="LVL2" s="414"/>
      <c r="LVM2" s="414"/>
      <c r="LVN2" s="414"/>
      <c r="LVO2" s="414"/>
      <c r="LVP2" s="414"/>
      <c r="LVQ2" s="414"/>
      <c r="LVR2" s="414"/>
      <c r="LVS2" s="414"/>
      <c r="LVT2" s="414"/>
      <c r="LVU2" s="414"/>
      <c r="LVV2" s="414"/>
      <c r="LVW2" s="414"/>
      <c r="LVX2" s="414"/>
      <c r="LVY2" s="414"/>
      <c r="LVZ2" s="414"/>
      <c r="LWA2" s="414"/>
      <c r="LWB2" s="414"/>
      <c r="LWC2" s="414"/>
      <c r="LWD2" s="414"/>
      <c r="LWE2" s="414"/>
      <c r="LWF2" s="414"/>
      <c r="LWG2" s="414"/>
      <c r="LWH2" s="414"/>
      <c r="LWI2" s="414"/>
      <c r="LWJ2" s="414"/>
      <c r="LWK2" s="414"/>
      <c r="LWL2" s="414"/>
      <c r="LWM2" s="414"/>
      <c r="LWN2" s="414"/>
      <c r="LWO2" s="414"/>
      <c r="LWP2" s="414"/>
      <c r="LWQ2" s="414"/>
      <c r="LWR2" s="414"/>
      <c r="LWS2" s="414"/>
      <c r="LWT2" s="414"/>
      <c r="LWU2" s="414"/>
      <c r="LWV2" s="414"/>
      <c r="LWW2" s="414"/>
      <c r="LWX2" s="414"/>
      <c r="LWY2" s="414"/>
      <c r="LWZ2" s="414"/>
      <c r="LXA2" s="414"/>
      <c r="LXB2" s="414"/>
      <c r="LXC2" s="414"/>
      <c r="LXD2" s="414"/>
      <c r="LXE2" s="414"/>
      <c r="LXF2" s="414"/>
      <c r="LXG2" s="414"/>
      <c r="LXH2" s="414"/>
      <c r="LXI2" s="414"/>
      <c r="LXJ2" s="414"/>
      <c r="LXK2" s="414"/>
      <c r="LXL2" s="414"/>
      <c r="LXM2" s="414"/>
      <c r="LXN2" s="414"/>
      <c r="LXO2" s="414"/>
      <c r="LXP2" s="414"/>
      <c r="LXQ2" s="414"/>
      <c r="LXR2" s="414"/>
      <c r="LXS2" s="414"/>
      <c r="LXT2" s="414"/>
      <c r="LXU2" s="414"/>
      <c r="LXV2" s="414"/>
      <c r="LXW2" s="414"/>
      <c r="LXX2" s="414"/>
      <c r="LXY2" s="414"/>
      <c r="LXZ2" s="414"/>
      <c r="LYA2" s="414"/>
      <c r="LYB2" s="414"/>
      <c r="LYC2" s="414"/>
      <c r="LYD2" s="414"/>
      <c r="LYE2" s="414"/>
      <c r="LYF2" s="414"/>
      <c r="LYG2" s="414"/>
      <c r="LYH2" s="414"/>
      <c r="LYI2" s="414"/>
      <c r="LYJ2" s="414"/>
      <c r="LYK2" s="414"/>
      <c r="LYL2" s="414"/>
      <c r="LYM2" s="414"/>
      <c r="LYN2" s="414"/>
      <c r="LYO2" s="414"/>
      <c r="LYP2" s="414"/>
      <c r="LYQ2" s="414"/>
      <c r="LYR2" s="414"/>
      <c r="LYS2" s="414"/>
      <c r="LYT2" s="414"/>
      <c r="LYU2" s="414"/>
      <c r="LYV2" s="414"/>
      <c r="LYW2" s="414"/>
      <c r="LYX2" s="414"/>
      <c r="LYY2" s="414"/>
      <c r="LYZ2" s="414"/>
      <c r="LZA2" s="414"/>
      <c r="LZB2" s="414"/>
      <c r="LZC2" s="414"/>
      <c r="LZD2" s="414"/>
      <c r="LZE2" s="414"/>
      <c r="LZF2" s="414"/>
      <c r="LZG2" s="414"/>
      <c r="LZH2" s="414"/>
      <c r="LZI2" s="414"/>
      <c r="LZJ2" s="414"/>
      <c r="LZK2" s="414"/>
      <c r="LZL2" s="414"/>
      <c r="LZM2" s="414"/>
      <c r="LZN2" s="414"/>
      <c r="LZO2" s="414"/>
      <c r="LZP2" s="414"/>
      <c r="LZQ2" s="414"/>
      <c r="LZR2" s="414"/>
      <c r="LZS2" s="414"/>
      <c r="LZT2" s="414"/>
      <c r="LZU2" s="414"/>
      <c r="LZV2" s="414"/>
      <c r="LZW2" s="414"/>
      <c r="LZX2" s="414"/>
      <c r="LZY2" s="414"/>
      <c r="LZZ2" s="414"/>
      <c r="MAA2" s="414"/>
      <c r="MAB2" s="414"/>
      <c r="MAC2" s="414"/>
      <c r="MAD2" s="414"/>
      <c r="MAE2" s="414"/>
      <c r="MAF2" s="414"/>
      <c r="MAG2" s="414"/>
      <c r="MAH2" s="414"/>
      <c r="MAI2" s="414"/>
      <c r="MAJ2" s="414"/>
      <c r="MAK2" s="414"/>
      <c r="MAL2" s="414"/>
      <c r="MAM2" s="414"/>
      <c r="MAN2" s="414"/>
      <c r="MAO2" s="414"/>
      <c r="MAP2" s="414"/>
      <c r="MAQ2" s="414"/>
      <c r="MAR2" s="414"/>
      <c r="MAS2" s="414"/>
      <c r="MAT2" s="414"/>
      <c r="MAU2" s="414"/>
      <c r="MAV2" s="414"/>
      <c r="MAW2" s="414"/>
      <c r="MAX2" s="414"/>
      <c r="MAY2" s="414"/>
      <c r="MAZ2" s="414"/>
      <c r="MBA2" s="414"/>
      <c r="MBB2" s="414"/>
      <c r="MBC2" s="414"/>
      <c r="MBD2" s="414"/>
      <c r="MBE2" s="414"/>
      <c r="MBF2" s="414"/>
      <c r="MBG2" s="414"/>
      <c r="MBH2" s="414"/>
      <c r="MBI2" s="414"/>
      <c r="MBJ2" s="414"/>
      <c r="MBK2" s="414"/>
      <c r="MBL2" s="414"/>
      <c r="MBM2" s="414"/>
      <c r="MBN2" s="414"/>
      <c r="MBO2" s="414"/>
      <c r="MBP2" s="414"/>
      <c r="MBQ2" s="414"/>
      <c r="MBR2" s="414"/>
      <c r="MBS2" s="414"/>
      <c r="MBT2" s="414"/>
      <c r="MBU2" s="414"/>
      <c r="MBV2" s="414"/>
      <c r="MBW2" s="414"/>
      <c r="MBX2" s="414"/>
      <c r="MBY2" s="414"/>
      <c r="MBZ2" s="414"/>
      <c r="MCA2" s="414"/>
      <c r="MCB2" s="414"/>
      <c r="MCC2" s="414"/>
      <c r="MCD2" s="414"/>
      <c r="MCE2" s="414"/>
      <c r="MCF2" s="414"/>
      <c r="MCG2" s="414"/>
      <c r="MCH2" s="414"/>
      <c r="MCI2" s="414"/>
      <c r="MCJ2" s="414"/>
      <c r="MCK2" s="414"/>
      <c r="MCL2" s="414"/>
      <c r="MCM2" s="414"/>
      <c r="MCN2" s="414"/>
      <c r="MCO2" s="414"/>
      <c r="MCP2" s="414"/>
      <c r="MCQ2" s="414"/>
      <c r="MCR2" s="414"/>
      <c r="MCS2" s="414"/>
      <c r="MCT2" s="414"/>
      <c r="MCU2" s="414"/>
      <c r="MCV2" s="414"/>
      <c r="MCW2" s="414"/>
      <c r="MCX2" s="414"/>
      <c r="MCY2" s="414"/>
      <c r="MCZ2" s="414"/>
      <c r="MDA2" s="414"/>
      <c r="MDB2" s="414"/>
      <c r="MDC2" s="414"/>
      <c r="MDD2" s="414"/>
      <c r="MDE2" s="414"/>
      <c r="MDF2" s="414"/>
      <c r="MDG2" s="414"/>
      <c r="MDH2" s="414"/>
      <c r="MDI2" s="414"/>
      <c r="MDJ2" s="414"/>
      <c r="MDK2" s="414"/>
      <c r="MDL2" s="414"/>
      <c r="MDM2" s="414"/>
      <c r="MDN2" s="414"/>
      <c r="MDO2" s="414"/>
      <c r="MDP2" s="414"/>
      <c r="MDQ2" s="414"/>
      <c r="MDR2" s="414"/>
      <c r="MDS2" s="414"/>
      <c r="MDT2" s="414"/>
      <c r="MDU2" s="414"/>
      <c r="MDV2" s="414"/>
      <c r="MDW2" s="414"/>
      <c r="MDX2" s="414"/>
      <c r="MDY2" s="414"/>
      <c r="MDZ2" s="414"/>
      <c r="MEA2" s="414"/>
      <c r="MEB2" s="414"/>
      <c r="MEC2" s="414"/>
      <c r="MED2" s="414"/>
      <c r="MEE2" s="414"/>
      <c r="MEF2" s="414"/>
      <c r="MEG2" s="414"/>
      <c r="MEH2" s="414"/>
      <c r="MEI2" s="414"/>
      <c r="MEJ2" s="414"/>
      <c r="MEK2" s="414"/>
      <c r="MEL2" s="414"/>
      <c r="MEM2" s="414"/>
      <c r="MEN2" s="414"/>
      <c r="MEO2" s="414"/>
      <c r="MEP2" s="414"/>
      <c r="MEQ2" s="414"/>
      <c r="MER2" s="414"/>
      <c r="MES2" s="414"/>
      <c r="MET2" s="414"/>
      <c r="MEU2" s="414"/>
      <c r="MEV2" s="414"/>
      <c r="MEW2" s="414"/>
      <c r="MEX2" s="414"/>
      <c r="MEY2" s="414"/>
      <c r="MEZ2" s="414"/>
      <c r="MFA2" s="414"/>
      <c r="MFB2" s="414"/>
      <c r="MFC2" s="414"/>
      <c r="MFD2" s="414"/>
      <c r="MFE2" s="414"/>
      <c r="MFF2" s="414"/>
      <c r="MFG2" s="414"/>
      <c r="MFH2" s="414"/>
      <c r="MFI2" s="414"/>
      <c r="MFJ2" s="414"/>
      <c r="MFK2" s="414"/>
      <c r="MFL2" s="414"/>
      <c r="MFM2" s="414"/>
      <c r="MFN2" s="414"/>
      <c r="MFO2" s="414"/>
      <c r="MFP2" s="414"/>
      <c r="MFQ2" s="414"/>
      <c r="MFR2" s="414"/>
      <c r="MFS2" s="414"/>
      <c r="MFT2" s="414"/>
      <c r="MFU2" s="414"/>
      <c r="MFV2" s="414"/>
      <c r="MFW2" s="414"/>
      <c r="MFX2" s="414"/>
      <c r="MFY2" s="414"/>
      <c r="MFZ2" s="414"/>
      <c r="MGA2" s="414"/>
      <c r="MGB2" s="414"/>
      <c r="MGC2" s="414"/>
      <c r="MGD2" s="414"/>
      <c r="MGE2" s="414"/>
      <c r="MGF2" s="414"/>
      <c r="MGG2" s="414"/>
      <c r="MGH2" s="414"/>
      <c r="MGI2" s="414"/>
      <c r="MGJ2" s="414"/>
      <c r="MGK2" s="414"/>
      <c r="MGL2" s="414"/>
      <c r="MGM2" s="414"/>
      <c r="MGN2" s="414"/>
      <c r="MGO2" s="414"/>
      <c r="MGP2" s="414"/>
      <c r="MGQ2" s="414"/>
      <c r="MGR2" s="414"/>
      <c r="MGS2" s="414"/>
      <c r="MGT2" s="414"/>
      <c r="MGU2" s="414"/>
      <c r="MGV2" s="414"/>
      <c r="MGW2" s="414"/>
      <c r="MGX2" s="414"/>
      <c r="MGY2" s="414"/>
      <c r="MGZ2" s="414"/>
      <c r="MHA2" s="414"/>
      <c r="MHB2" s="414"/>
      <c r="MHC2" s="414"/>
      <c r="MHD2" s="414"/>
      <c r="MHE2" s="414"/>
      <c r="MHF2" s="414"/>
      <c r="MHG2" s="414"/>
      <c r="MHH2" s="414"/>
      <c r="MHI2" s="414"/>
      <c r="MHJ2" s="414"/>
      <c r="MHK2" s="414"/>
      <c r="MHL2" s="414"/>
      <c r="MHM2" s="414"/>
      <c r="MHN2" s="414"/>
      <c r="MHO2" s="414"/>
      <c r="MHP2" s="414"/>
      <c r="MHQ2" s="414"/>
      <c r="MHR2" s="414"/>
      <c r="MHS2" s="414"/>
      <c r="MHT2" s="414"/>
      <c r="MHU2" s="414"/>
      <c r="MHV2" s="414"/>
      <c r="MHW2" s="414"/>
      <c r="MHX2" s="414"/>
      <c r="MHY2" s="414"/>
      <c r="MHZ2" s="414"/>
      <c r="MIA2" s="414"/>
      <c r="MIB2" s="414"/>
      <c r="MIC2" s="414"/>
      <c r="MID2" s="414"/>
      <c r="MIE2" s="414"/>
      <c r="MIF2" s="414"/>
      <c r="MIG2" s="414"/>
      <c r="MIH2" s="414"/>
      <c r="MII2" s="414"/>
      <c r="MIJ2" s="414"/>
      <c r="MIK2" s="414"/>
      <c r="MIL2" s="414"/>
      <c r="MIM2" s="414"/>
      <c r="MIN2" s="414"/>
      <c r="MIO2" s="414"/>
      <c r="MIP2" s="414"/>
      <c r="MIQ2" s="414"/>
      <c r="MIR2" s="414"/>
      <c r="MIS2" s="414"/>
      <c r="MIT2" s="414"/>
      <c r="MIU2" s="414"/>
      <c r="MIV2" s="414"/>
      <c r="MIW2" s="414"/>
      <c r="MIX2" s="414"/>
      <c r="MIY2" s="414"/>
      <c r="MIZ2" s="414"/>
      <c r="MJA2" s="414"/>
      <c r="MJB2" s="414"/>
      <c r="MJC2" s="414"/>
      <c r="MJD2" s="414"/>
      <c r="MJE2" s="414"/>
      <c r="MJF2" s="414"/>
      <c r="MJG2" s="414"/>
      <c r="MJH2" s="414"/>
      <c r="MJI2" s="414"/>
      <c r="MJJ2" s="414"/>
      <c r="MJK2" s="414"/>
      <c r="MJL2" s="414"/>
      <c r="MJM2" s="414"/>
      <c r="MJN2" s="414"/>
      <c r="MJO2" s="414"/>
      <c r="MJP2" s="414"/>
      <c r="MJQ2" s="414"/>
      <c r="MJR2" s="414"/>
      <c r="MJS2" s="414"/>
      <c r="MJT2" s="414"/>
      <c r="MJU2" s="414"/>
      <c r="MJV2" s="414"/>
      <c r="MJW2" s="414"/>
      <c r="MJX2" s="414"/>
      <c r="MJY2" s="414"/>
      <c r="MJZ2" s="414"/>
      <c r="MKA2" s="414"/>
      <c r="MKB2" s="414"/>
      <c r="MKC2" s="414"/>
      <c r="MKD2" s="414"/>
      <c r="MKE2" s="414"/>
      <c r="MKF2" s="414"/>
      <c r="MKG2" s="414"/>
      <c r="MKH2" s="414"/>
      <c r="MKI2" s="414"/>
      <c r="MKJ2" s="414"/>
      <c r="MKK2" s="414"/>
      <c r="MKL2" s="414"/>
      <c r="MKM2" s="414"/>
      <c r="MKN2" s="414"/>
      <c r="MKO2" s="414"/>
      <c r="MKP2" s="414"/>
      <c r="MKQ2" s="414"/>
      <c r="MKR2" s="414"/>
      <c r="MKS2" s="414"/>
      <c r="MKT2" s="414"/>
      <c r="MKU2" s="414"/>
      <c r="MKV2" s="414"/>
      <c r="MKW2" s="414"/>
      <c r="MKX2" s="414"/>
      <c r="MKY2" s="414"/>
      <c r="MKZ2" s="414"/>
      <c r="MLA2" s="414"/>
      <c r="MLB2" s="414"/>
      <c r="MLC2" s="414"/>
      <c r="MLD2" s="414"/>
      <c r="MLE2" s="414"/>
      <c r="MLF2" s="414"/>
      <c r="MLG2" s="414"/>
      <c r="MLH2" s="414"/>
      <c r="MLI2" s="414"/>
      <c r="MLJ2" s="414"/>
      <c r="MLK2" s="414"/>
      <c r="MLL2" s="414"/>
      <c r="MLM2" s="414"/>
      <c r="MLN2" s="414"/>
      <c r="MLO2" s="414"/>
      <c r="MLP2" s="414"/>
      <c r="MLQ2" s="414"/>
      <c r="MLR2" s="414"/>
      <c r="MLS2" s="414"/>
      <c r="MLT2" s="414"/>
      <c r="MLU2" s="414"/>
      <c r="MLV2" s="414"/>
      <c r="MLW2" s="414"/>
      <c r="MLX2" s="414"/>
      <c r="MLY2" s="414"/>
      <c r="MLZ2" s="414"/>
      <c r="MMA2" s="414"/>
      <c r="MMB2" s="414"/>
      <c r="MMC2" s="414"/>
      <c r="MMD2" s="414"/>
      <c r="MME2" s="414"/>
      <c r="MMF2" s="414"/>
      <c r="MMG2" s="414"/>
      <c r="MMH2" s="414"/>
      <c r="MMI2" s="414"/>
      <c r="MMJ2" s="414"/>
      <c r="MMK2" s="414"/>
      <c r="MML2" s="414"/>
      <c r="MMM2" s="414"/>
      <c r="MMN2" s="414"/>
      <c r="MMO2" s="414"/>
      <c r="MMP2" s="414"/>
      <c r="MMQ2" s="414"/>
      <c r="MMR2" s="414"/>
      <c r="MMS2" s="414"/>
      <c r="MMT2" s="414"/>
      <c r="MMU2" s="414"/>
      <c r="MMV2" s="414"/>
      <c r="MMW2" s="414"/>
      <c r="MMX2" s="414"/>
      <c r="MMY2" s="414"/>
      <c r="MMZ2" s="414"/>
      <c r="MNA2" s="414"/>
      <c r="MNB2" s="414"/>
      <c r="MNC2" s="414"/>
      <c r="MND2" s="414"/>
      <c r="MNE2" s="414"/>
      <c r="MNF2" s="414"/>
      <c r="MNG2" s="414"/>
      <c r="MNH2" s="414"/>
      <c r="MNI2" s="414"/>
      <c r="MNJ2" s="414"/>
      <c r="MNK2" s="414"/>
      <c r="MNL2" s="414"/>
      <c r="MNM2" s="414"/>
      <c r="MNN2" s="414"/>
      <c r="MNO2" s="414"/>
      <c r="MNP2" s="414"/>
      <c r="MNQ2" s="414"/>
      <c r="MNR2" s="414"/>
      <c r="MNS2" s="414"/>
      <c r="MNT2" s="414"/>
      <c r="MNU2" s="414"/>
      <c r="MNV2" s="414"/>
      <c r="MNW2" s="414"/>
      <c r="MNX2" s="414"/>
      <c r="MNY2" s="414"/>
      <c r="MNZ2" s="414"/>
      <c r="MOA2" s="414"/>
      <c r="MOB2" s="414"/>
      <c r="MOC2" s="414"/>
      <c r="MOD2" s="414"/>
      <c r="MOE2" s="414"/>
      <c r="MOF2" s="414"/>
      <c r="MOG2" s="414"/>
      <c r="MOH2" s="414"/>
      <c r="MOI2" s="414"/>
      <c r="MOJ2" s="414"/>
      <c r="MOK2" s="414"/>
      <c r="MOL2" s="414"/>
      <c r="MOM2" s="414"/>
      <c r="MON2" s="414"/>
      <c r="MOO2" s="414"/>
      <c r="MOP2" s="414"/>
      <c r="MOQ2" s="414"/>
      <c r="MOR2" s="414"/>
      <c r="MOS2" s="414"/>
      <c r="MOT2" s="414"/>
      <c r="MOU2" s="414"/>
      <c r="MOV2" s="414"/>
      <c r="MOW2" s="414"/>
      <c r="MOX2" s="414"/>
      <c r="MOY2" s="414"/>
      <c r="MOZ2" s="414"/>
      <c r="MPA2" s="414"/>
      <c r="MPB2" s="414"/>
      <c r="MPC2" s="414"/>
      <c r="MPD2" s="414"/>
      <c r="MPE2" s="414"/>
      <c r="MPF2" s="414"/>
      <c r="MPG2" s="414"/>
      <c r="MPH2" s="414"/>
      <c r="MPI2" s="414"/>
      <c r="MPJ2" s="414"/>
      <c r="MPK2" s="414"/>
      <c r="MPL2" s="414"/>
      <c r="MPM2" s="414"/>
      <c r="MPN2" s="414"/>
      <c r="MPO2" s="414"/>
      <c r="MPP2" s="414"/>
      <c r="MPQ2" s="414"/>
      <c r="MPR2" s="414"/>
      <c r="MPS2" s="414"/>
      <c r="MPT2" s="414"/>
      <c r="MPU2" s="414"/>
      <c r="MPV2" s="414"/>
      <c r="MPW2" s="414"/>
      <c r="MPX2" s="414"/>
      <c r="MPY2" s="414"/>
      <c r="MPZ2" s="414"/>
      <c r="MQA2" s="414"/>
      <c r="MQB2" s="414"/>
      <c r="MQC2" s="414"/>
      <c r="MQD2" s="414"/>
      <c r="MQE2" s="414"/>
      <c r="MQF2" s="414"/>
      <c r="MQG2" s="414"/>
      <c r="MQH2" s="414"/>
      <c r="MQI2" s="414"/>
      <c r="MQJ2" s="414"/>
      <c r="MQK2" s="414"/>
      <c r="MQL2" s="414"/>
      <c r="MQM2" s="414"/>
      <c r="MQN2" s="414"/>
      <c r="MQO2" s="414"/>
      <c r="MQP2" s="414"/>
      <c r="MQQ2" s="414"/>
      <c r="MQR2" s="414"/>
      <c r="MQS2" s="414"/>
      <c r="MQT2" s="414"/>
      <c r="MQU2" s="414"/>
      <c r="MQV2" s="414"/>
      <c r="MQW2" s="414"/>
      <c r="MQX2" s="414"/>
      <c r="MQY2" s="414"/>
      <c r="MQZ2" s="414"/>
      <c r="MRA2" s="414"/>
      <c r="MRB2" s="414"/>
      <c r="MRC2" s="414"/>
      <c r="MRD2" s="414"/>
      <c r="MRE2" s="414"/>
      <c r="MRF2" s="414"/>
      <c r="MRG2" s="414"/>
      <c r="MRH2" s="414"/>
      <c r="MRI2" s="414"/>
      <c r="MRJ2" s="414"/>
      <c r="MRK2" s="414"/>
      <c r="MRL2" s="414"/>
      <c r="MRM2" s="414"/>
      <c r="MRN2" s="414"/>
      <c r="MRO2" s="414"/>
      <c r="MRP2" s="414"/>
      <c r="MRQ2" s="414"/>
      <c r="MRR2" s="414"/>
      <c r="MRS2" s="414"/>
      <c r="MRT2" s="414"/>
      <c r="MRU2" s="414"/>
      <c r="MRV2" s="414"/>
      <c r="MRW2" s="414"/>
      <c r="MRX2" s="414"/>
      <c r="MRY2" s="414"/>
      <c r="MRZ2" s="414"/>
      <c r="MSA2" s="414"/>
      <c r="MSB2" s="414"/>
      <c r="MSC2" s="414"/>
      <c r="MSD2" s="414"/>
      <c r="MSE2" s="414"/>
      <c r="MSF2" s="414"/>
      <c r="MSG2" s="414"/>
      <c r="MSH2" s="414"/>
      <c r="MSI2" s="414"/>
      <c r="MSJ2" s="414"/>
      <c r="MSK2" s="414"/>
      <c r="MSL2" s="414"/>
      <c r="MSM2" s="414"/>
      <c r="MSN2" s="414"/>
      <c r="MSO2" s="414"/>
      <c r="MSP2" s="414"/>
      <c r="MSQ2" s="414"/>
      <c r="MSR2" s="414"/>
      <c r="MSS2" s="414"/>
      <c r="MST2" s="414"/>
      <c r="MSU2" s="414"/>
      <c r="MSV2" s="414"/>
      <c r="MSW2" s="414"/>
      <c r="MSX2" s="414"/>
      <c r="MSY2" s="414"/>
      <c r="MSZ2" s="414"/>
      <c r="MTA2" s="414"/>
      <c r="MTB2" s="414"/>
      <c r="MTC2" s="414"/>
      <c r="MTD2" s="414"/>
      <c r="MTE2" s="414"/>
      <c r="MTF2" s="414"/>
      <c r="MTG2" s="414"/>
      <c r="MTH2" s="414"/>
      <c r="MTI2" s="414"/>
      <c r="MTJ2" s="414"/>
      <c r="MTK2" s="414"/>
      <c r="MTL2" s="414"/>
      <c r="MTM2" s="414"/>
      <c r="MTN2" s="414"/>
      <c r="MTO2" s="414"/>
      <c r="MTP2" s="414"/>
      <c r="MTQ2" s="414"/>
      <c r="MTR2" s="414"/>
      <c r="MTS2" s="414"/>
      <c r="MTT2" s="414"/>
      <c r="MTU2" s="414"/>
      <c r="MTV2" s="414"/>
      <c r="MTW2" s="414"/>
      <c r="MTX2" s="414"/>
      <c r="MTY2" s="414"/>
      <c r="MTZ2" s="414"/>
      <c r="MUA2" s="414"/>
      <c r="MUB2" s="414"/>
      <c r="MUC2" s="414"/>
      <c r="MUD2" s="414"/>
      <c r="MUE2" s="414"/>
      <c r="MUF2" s="414"/>
      <c r="MUG2" s="414"/>
      <c r="MUH2" s="414"/>
      <c r="MUI2" s="414"/>
      <c r="MUJ2" s="414"/>
      <c r="MUK2" s="414"/>
      <c r="MUL2" s="414"/>
      <c r="MUM2" s="414"/>
      <c r="MUN2" s="414"/>
      <c r="MUO2" s="414"/>
      <c r="MUP2" s="414"/>
      <c r="MUQ2" s="414"/>
      <c r="MUR2" s="414"/>
      <c r="MUS2" s="414"/>
      <c r="MUT2" s="414"/>
      <c r="MUU2" s="414"/>
      <c r="MUV2" s="414"/>
      <c r="MUW2" s="414"/>
      <c r="MUX2" s="414"/>
      <c r="MUY2" s="414"/>
      <c r="MUZ2" s="414"/>
      <c r="MVA2" s="414"/>
      <c r="MVB2" s="414"/>
      <c r="MVC2" s="414"/>
      <c r="MVD2" s="414"/>
      <c r="MVE2" s="414"/>
      <c r="MVF2" s="414"/>
      <c r="MVG2" s="414"/>
      <c r="MVH2" s="414"/>
      <c r="MVI2" s="414"/>
      <c r="MVJ2" s="414"/>
      <c r="MVK2" s="414"/>
      <c r="MVL2" s="414"/>
      <c r="MVM2" s="414"/>
      <c r="MVN2" s="414"/>
      <c r="MVO2" s="414"/>
      <c r="MVP2" s="414"/>
      <c r="MVQ2" s="414"/>
      <c r="MVR2" s="414"/>
      <c r="MVS2" s="414"/>
      <c r="MVT2" s="414"/>
      <c r="MVU2" s="414"/>
      <c r="MVV2" s="414"/>
      <c r="MVW2" s="414"/>
      <c r="MVX2" s="414"/>
      <c r="MVY2" s="414"/>
      <c r="MVZ2" s="414"/>
      <c r="MWA2" s="414"/>
      <c r="MWB2" s="414"/>
      <c r="MWC2" s="414"/>
      <c r="MWD2" s="414"/>
      <c r="MWE2" s="414"/>
      <c r="MWF2" s="414"/>
      <c r="MWG2" s="414"/>
      <c r="MWH2" s="414"/>
      <c r="MWI2" s="414"/>
      <c r="MWJ2" s="414"/>
      <c r="MWK2" s="414"/>
      <c r="MWL2" s="414"/>
      <c r="MWM2" s="414"/>
      <c r="MWN2" s="414"/>
      <c r="MWO2" s="414"/>
      <c r="MWP2" s="414"/>
      <c r="MWQ2" s="414"/>
      <c r="MWR2" s="414"/>
      <c r="MWS2" s="414"/>
      <c r="MWT2" s="414"/>
      <c r="MWU2" s="414"/>
      <c r="MWV2" s="414"/>
      <c r="MWW2" s="414"/>
      <c r="MWX2" s="414"/>
      <c r="MWY2" s="414"/>
      <c r="MWZ2" s="414"/>
      <c r="MXA2" s="414"/>
      <c r="MXB2" s="414"/>
      <c r="MXC2" s="414"/>
      <c r="MXD2" s="414"/>
      <c r="MXE2" s="414"/>
      <c r="MXF2" s="414"/>
      <c r="MXG2" s="414"/>
      <c r="MXH2" s="414"/>
      <c r="MXI2" s="414"/>
      <c r="MXJ2" s="414"/>
      <c r="MXK2" s="414"/>
      <c r="MXL2" s="414"/>
      <c r="MXM2" s="414"/>
      <c r="MXN2" s="414"/>
      <c r="MXO2" s="414"/>
      <c r="MXP2" s="414"/>
      <c r="MXQ2" s="414"/>
      <c r="MXR2" s="414"/>
      <c r="MXS2" s="414"/>
      <c r="MXT2" s="414"/>
      <c r="MXU2" s="414"/>
      <c r="MXV2" s="414"/>
      <c r="MXW2" s="414"/>
      <c r="MXX2" s="414"/>
      <c r="MXY2" s="414"/>
      <c r="MXZ2" s="414"/>
      <c r="MYA2" s="414"/>
      <c r="MYB2" s="414"/>
      <c r="MYC2" s="414"/>
      <c r="MYD2" s="414"/>
      <c r="MYE2" s="414"/>
      <c r="MYF2" s="414"/>
      <c r="MYG2" s="414"/>
      <c r="MYH2" s="414"/>
      <c r="MYI2" s="414"/>
      <c r="MYJ2" s="414"/>
      <c r="MYK2" s="414"/>
      <c r="MYL2" s="414"/>
      <c r="MYM2" s="414"/>
      <c r="MYN2" s="414"/>
      <c r="MYO2" s="414"/>
      <c r="MYP2" s="414"/>
      <c r="MYQ2" s="414"/>
      <c r="MYR2" s="414"/>
      <c r="MYS2" s="414"/>
      <c r="MYT2" s="414"/>
      <c r="MYU2" s="414"/>
      <c r="MYV2" s="414"/>
      <c r="MYW2" s="414"/>
      <c r="MYX2" s="414"/>
      <c r="MYY2" s="414"/>
      <c r="MYZ2" s="414"/>
      <c r="MZA2" s="414"/>
      <c r="MZB2" s="414"/>
      <c r="MZC2" s="414"/>
      <c r="MZD2" s="414"/>
      <c r="MZE2" s="414"/>
      <c r="MZF2" s="414"/>
      <c r="MZG2" s="414"/>
      <c r="MZH2" s="414"/>
      <c r="MZI2" s="414"/>
      <c r="MZJ2" s="414"/>
      <c r="MZK2" s="414"/>
      <c r="MZL2" s="414"/>
      <c r="MZM2" s="414"/>
      <c r="MZN2" s="414"/>
      <c r="MZO2" s="414"/>
      <c r="MZP2" s="414"/>
      <c r="MZQ2" s="414"/>
      <c r="MZR2" s="414"/>
      <c r="MZS2" s="414"/>
      <c r="MZT2" s="414"/>
      <c r="MZU2" s="414"/>
      <c r="MZV2" s="414"/>
      <c r="MZW2" s="414"/>
      <c r="MZX2" s="414"/>
      <c r="MZY2" s="414"/>
      <c r="MZZ2" s="414"/>
      <c r="NAA2" s="414"/>
      <c r="NAB2" s="414"/>
      <c r="NAC2" s="414"/>
      <c r="NAD2" s="414"/>
      <c r="NAE2" s="414"/>
      <c r="NAF2" s="414"/>
      <c r="NAG2" s="414"/>
      <c r="NAH2" s="414"/>
      <c r="NAI2" s="414"/>
      <c r="NAJ2" s="414"/>
      <c r="NAK2" s="414"/>
      <c r="NAL2" s="414"/>
      <c r="NAM2" s="414"/>
      <c r="NAN2" s="414"/>
      <c r="NAO2" s="414"/>
      <c r="NAP2" s="414"/>
      <c r="NAQ2" s="414"/>
      <c r="NAR2" s="414"/>
      <c r="NAS2" s="414"/>
      <c r="NAT2" s="414"/>
      <c r="NAU2" s="414"/>
      <c r="NAV2" s="414"/>
      <c r="NAW2" s="414"/>
      <c r="NAX2" s="414"/>
      <c r="NAY2" s="414"/>
      <c r="NAZ2" s="414"/>
      <c r="NBA2" s="414"/>
      <c r="NBB2" s="414"/>
      <c r="NBC2" s="414"/>
      <c r="NBD2" s="414"/>
      <c r="NBE2" s="414"/>
      <c r="NBF2" s="414"/>
      <c r="NBG2" s="414"/>
      <c r="NBH2" s="414"/>
      <c r="NBI2" s="414"/>
      <c r="NBJ2" s="414"/>
      <c r="NBK2" s="414"/>
      <c r="NBL2" s="414"/>
      <c r="NBM2" s="414"/>
      <c r="NBN2" s="414"/>
      <c r="NBO2" s="414"/>
      <c r="NBP2" s="414"/>
      <c r="NBQ2" s="414"/>
      <c r="NBR2" s="414"/>
      <c r="NBS2" s="414"/>
      <c r="NBT2" s="414"/>
      <c r="NBU2" s="414"/>
      <c r="NBV2" s="414"/>
      <c r="NBW2" s="414"/>
      <c r="NBX2" s="414"/>
      <c r="NBY2" s="414"/>
      <c r="NBZ2" s="414"/>
      <c r="NCA2" s="414"/>
      <c r="NCB2" s="414"/>
      <c r="NCC2" s="414"/>
      <c r="NCD2" s="414"/>
      <c r="NCE2" s="414"/>
      <c r="NCF2" s="414"/>
      <c r="NCG2" s="414"/>
      <c r="NCH2" s="414"/>
      <c r="NCI2" s="414"/>
      <c r="NCJ2" s="414"/>
      <c r="NCK2" s="414"/>
      <c r="NCL2" s="414"/>
      <c r="NCM2" s="414"/>
      <c r="NCN2" s="414"/>
      <c r="NCO2" s="414"/>
      <c r="NCP2" s="414"/>
      <c r="NCQ2" s="414"/>
      <c r="NCR2" s="414"/>
      <c r="NCS2" s="414"/>
      <c r="NCT2" s="414"/>
      <c r="NCU2" s="414"/>
      <c r="NCV2" s="414"/>
      <c r="NCW2" s="414"/>
      <c r="NCX2" s="414"/>
      <c r="NCY2" s="414"/>
      <c r="NCZ2" s="414"/>
      <c r="NDA2" s="414"/>
      <c r="NDB2" s="414"/>
      <c r="NDC2" s="414"/>
      <c r="NDD2" s="414"/>
      <c r="NDE2" s="414"/>
      <c r="NDF2" s="414"/>
      <c r="NDG2" s="414"/>
      <c r="NDH2" s="414"/>
      <c r="NDI2" s="414"/>
      <c r="NDJ2" s="414"/>
      <c r="NDK2" s="414"/>
      <c r="NDL2" s="414"/>
      <c r="NDM2" s="414"/>
      <c r="NDN2" s="414"/>
      <c r="NDO2" s="414"/>
      <c r="NDP2" s="414"/>
      <c r="NDQ2" s="414"/>
      <c r="NDR2" s="414"/>
      <c r="NDS2" s="414"/>
      <c r="NDT2" s="414"/>
      <c r="NDU2" s="414"/>
      <c r="NDV2" s="414"/>
      <c r="NDW2" s="414"/>
      <c r="NDX2" s="414"/>
      <c r="NDY2" s="414"/>
      <c r="NDZ2" s="414"/>
      <c r="NEA2" s="414"/>
      <c r="NEB2" s="414"/>
      <c r="NEC2" s="414"/>
      <c r="NED2" s="414"/>
      <c r="NEE2" s="414"/>
      <c r="NEF2" s="414"/>
      <c r="NEG2" s="414"/>
      <c r="NEH2" s="414"/>
      <c r="NEI2" s="414"/>
      <c r="NEJ2" s="414"/>
      <c r="NEK2" s="414"/>
      <c r="NEL2" s="414"/>
      <c r="NEM2" s="414"/>
      <c r="NEN2" s="414"/>
      <c r="NEO2" s="414"/>
      <c r="NEP2" s="414"/>
      <c r="NEQ2" s="414"/>
      <c r="NER2" s="414"/>
      <c r="NES2" s="414"/>
      <c r="NET2" s="414"/>
      <c r="NEU2" s="414"/>
      <c r="NEV2" s="414"/>
      <c r="NEW2" s="414"/>
      <c r="NEX2" s="414"/>
      <c r="NEY2" s="414"/>
      <c r="NEZ2" s="414"/>
      <c r="NFA2" s="414"/>
      <c r="NFB2" s="414"/>
      <c r="NFC2" s="414"/>
      <c r="NFD2" s="414"/>
      <c r="NFE2" s="414"/>
      <c r="NFF2" s="414"/>
      <c r="NFG2" s="414"/>
      <c r="NFH2" s="414"/>
      <c r="NFI2" s="414"/>
      <c r="NFJ2" s="414"/>
      <c r="NFK2" s="414"/>
      <c r="NFL2" s="414"/>
      <c r="NFM2" s="414"/>
      <c r="NFN2" s="414"/>
      <c r="NFO2" s="414"/>
      <c r="NFP2" s="414"/>
      <c r="NFQ2" s="414"/>
      <c r="NFR2" s="414"/>
      <c r="NFS2" s="414"/>
      <c r="NFT2" s="414"/>
      <c r="NFU2" s="414"/>
      <c r="NFV2" s="414"/>
      <c r="NFW2" s="414"/>
      <c r="NFX2" s="414"/>
      <c r="NFY2" s="414"/>
      <c r="NFZ2" s="414"/>
      <c r="NGA2" s="414"/>
      <c r="NGB2" s="414"/>
      <c r="NGC2" s="414"/>
      <c r="NGD2" s="414"/>
      <c r="NGE2" s="414"/>
      <c r="NGF2" s="414"/>
      <c r="NGG2" s="414"/>
      <c r="NGH2" s="414"/>
      <c r="NGI2" s="414"/>
      <c r="NGJ2" s="414"/>
      <c r="NGK2" s="414"/>
      <c r="NGL2" s="414"/>
      <c r="NGM2" s="414"/>
      <c r="NGN2" s="414"/>
      <c r="NGO2" s="414"/>
      <c r="NGP2" s="414"/>
      <c r="NGQ2" s="414"/>
      <c r="NGR2" s="414"/>
      <c r="NGS2" s="414"/>
      <c r="NGT2" s="414"/>
      <c r="NGU2" s="414"/>
      <c r="NGV2" s="414"/>
      <c r="NGW2" s="414"/>
      <c r="NGX2" s="414"/>
      <c r="NGY2" s="414"/>
      <c r="NGZ2" s="414"/>
      <c r="NHA2" s="414"/>
      <c r="NHB2" s="414"/>
      <c r="NHC2" s="414"/>
      <c r="NHD2" s="414"/>
      <c r="NHE2" s="414"/>
      <c r="NHF2" s="414"/>
      <c r="NHG2" s="414"/>
      <c r="NHH2" s="414"/>
      <c r="NHI2" s="414"/>
      <c r="NHJ2" s="414"/>
      <c r="NHK2" s="414"/>
      <c r="NHL2" s="414"/>
      <c r="NHM2" s="414"/>
      <c r="NHN2" s="414"/>
      <c r="NHO2" s="414"/>
      <c r="NHP2" s="414"/>
      <c r="NHQ2" s="414"/>
      <c r="NHR2" s="414"/>
      <c r="NHS2" s="414"/>
      <c r="NHT2" s="414"/>
      <c r="NHU2" s="414"/>
      <c r="NHV2" s="414"/>
      <c r="NHW2" s="414"/>
      <c r="NHX2" s="414"/>
      <c r="NHY2" s="414"/>
      <c r="NHZ2" s="414"/>
      <c r="NIA2" s="414"/>
      <c r="NIB2" s="414"/>
      <c r="NIC2" s="414"/>
      <c r="NID2" s="414"/>
      <c r="NIE2" s="414"/>
      <c r="NIF2" s="414"/>
      <c r="NIG2" s="414"/>
      <c r="NIH2" s="414"/>
      <c r="NII2" s="414"/>
      <c r="NIJ2" s="414"/>
      <c r="NIK2" s="414"/>
      <c r="NIL2" s="414"/>
      <c r="NIM2" s="414"/>
      <c r="NIN2" s="414"/>
      <c r="NIO2" s="414"/>
      <c r="NIP2" s="414"/>
      <c r="NIQ2" s="414"/>
      <c r="NIR2" s="414"/>
      <c r="NIS2" s="414"/>
      <c r="NIT2" s="414"/>
      <c r="NIU2" s="414"/>
      <c r="NIV2" s="414"/>
      <c r="NIW2" s="414"/>
      <c r="NIX2" s="414"/>
      <c r="NIY2" s="414"/>
      <c r="NIZ2" s="414"/>
      <c r="NJA2" s="414"/>
      <c r="NJB2" s="414"/>
      <c r="NJC2" s="414"/>
      <c r="NJD2" s="414"/>
      <c r="NJE2" s="414"/>
      <c r="NJF2" s="414"/>
      <c r="NJG2" s="414"/>
      <c r="NJH2" s="414"/>
      <c r="NJI2" s="414"/>
      <c r="NJJ2" s="414"/>
      <c r="NJK2" s="414"/>
      <c r="NJL2" s="414"/>
      <c r="NJM2" s="414"/>
      <c r="NJN2" s="414"/>
      <c r="NJO2" s="414"/>
      <c r="NJP2" s="414"/>
      <c r="NJQ2" s="414"/>
      <c r="NJR2" s="414"/>
      <c r="NJS2" s="414"/>
      <c r="NJT2" s="414"/>
      <c r="NJU2" s="414"/>
      <c r="NJV2" s="414"/>
      <c r="NJW2" s="414"/>
      <c r="NJX2" s="414"/>
      <c r="NJY2" s="414"/>
      <c r="NJZ2" s="414"/>
      <c r="NKA2" s="414"/>
      <c r="NKB2" s="414"/>
      <c r="NKC2" s="414"/>
      <c r="NKD2" s="414"/>
      <c r="NKE2" s="414"/>
      <c r="NKF2" s="414"/>
      <c r="NKG2" s="414"/>
      <c r="NKH2" s="414"/>
      <c r="NKI2" s="414"/>
      <c r="NKJ2" s="414"/>
      <c r="NKK2" s="414"/>
      <c r="NKL2" s="414"/>
      <c r="NKM2" s="414"/>
      <c r="NKN2" s="414"/>
      <c r="NKO2" s="414"/>
      <c r="NKP2" s="414"/>
      <c r="NKQ2" s="414"/>
      <c r="NKR2" s="414"/>
      <c r="NKS2" s="414"/>
      <c r="NKT2" s="414"/>
      <c r="NKU2" s="414"/>
      <c r="NKV2" s="414"/>
      <c r="NKW2" s="414"/>
      <c r="NKX2" s="414"/>
      <c r="NKY2" s="414"/>
      <c r="NKZ2" s="414"/>
      <c r="NLA2" s="414"/>
      <c r="NLB2" s="414"/>
      <c r="NLC2" s="414"/>
      <c r="NLD2" s="414"/>
      <c r="NLE2" s="414"/>
      <c r="NLF2" s="414"/>
      <c r="NLG2" s="414"/>
      <c r="NLH2" s="414"/>
      <c r="NLI2" s="414"/>
      <c r="NLJ2" s="414"/>
      <c r="NLK2" s="414"/>
      <c r="NLL2" s="414"/>
      <c r="NLM2" s="414"/>
      <c r="NLN2" s="414"/>
      <c r="NLO2" s="414"/>
      <c r="NLP2" s="414"/>
      <c r="NLQ2" s="414"/>
      <c r="NLR2" s="414"/>
      <c r="NLS2" s="414"/>
      <c r="NLT2" s="414"/>
      <c r="NLU2" s="414"/>
      <c r="NLV2" s="414"/>
      <c r="NLW2" s="414"/>
      <c r="NLX2" s="414"/>
      <c r="NLY2" s="414"/>
      <c r="NLZ2" s="414"/>
      <c r="NMA2" s="414"/>
      <c r="NMB2" s="414"/>
      <c r="NMC2" s="414"/>
      <c r="NMD2" s="414"/>
      <c r="NME2" s="414"/>
      <c r="NMF2" s="414"/>
      <c r="NMG2" s="414"/>
      <c r="NMH2" s="414"/>
      <c r="NMI2" s="414"/>
      <c r="NMJ2" s="414"/>
      <c r="NMK2" s="414"/>
      <c r="NML2" s="414"/>
      <c r="NMM2" s="414"/>
      <c r="NMN2" s="414"/>
      <c r="NMO2" s="414"/>
      <c r="NMP2" s="414"/>
      <c r="NMQ2" s="414"/>
      <c r="NMR2" s="414"/>
      <c r="NMS2" s="414"/>
      <c r="NMT2" s="414"/>
      <c r="NMU2" s="414"/>
      <c r="NMV2" s="414"/>
      <c r="NMW2" s="414"/>
      <c r="NMX2" s="414"/>
      <c r="NMY2" s="414"/>
      <c r="NMZ2" s="414"/>
      <c r="NNA2" s="414"/>
      <c r="NNB2" s="414"/>
      <c r="NNC2" s="414"/>
      <c r="NND2" s="414"/>
      <c r="NNE2" s="414"/>
      <c r="NNF2" s="414"/>
      <c r="NNG2" s="414"/>
      <c r="NNH2" s="414"/>
      <c r="NNI2" s="414"/>
      <c r="NNJ2" s="414"/>
      <c r="NNK2" s="414"/>
      <c r="NNL2" s="414"/>
      <c r="NNM2" s="414"/>
      <c r="NNN2" s="414"/>
      <c r="NNO2" s="414"/>
      <c r="NNP2" s="414"/>
      <c r="NNQ2" s="414"/>
      <c r="NNR2" s="414"/>
      <c r="NNS2" s="414"/>
      <c r="NNT2" s="414"/>
      <c r="NNU2" s="414"/>
      <c r="NNV2" s="414"/>
      <c r="NNW2" s="414"/>
      <c r="NNX2" s="414"/>
      <c r="NNY2" s="414"/>
      <c r="NNZ2" s="414"/>
      <c r="NOA2" s="414"/>
      <c r="NOB2" s="414"/>
      <c r="NOC2" s="414"/>
      <c r="NOD2" s="414"/>
      <c r="NOE2" s="414"/>
      <c r="NOF2" s="414"/>
      <c r="NOG2" s="414"/>
      <c r="NOH2" s="414"/>
      <c r="NOI2" s="414"/>
      <c r="NOJ2" s="414"/>
      <c r="NOK2" s="414"/>
      <c r="NOL2" s="414"/>
      <c r="NOM2" s="414"/>
      <c r="NON2" s="414"/>
      <c r="NOO2" s="414"/>
      <c r="NOP2" s="414"/>
      <c r="NOQ2" s="414"/>
      <c r="NOR2" s="414"/>
      <c r="NOS2" s="414"/>
      <c r="NOT2" s="414"/>
      <c r="NOU2" s="414"/>
      <c r="NOV2" s="414"/>
      <c r="NOW2" s="414"/>
      <c r="NOX2" s="414"/>
      <c r="NOY2" s="414"/>
      <c r="NOZ2" s="414"/>
      <c r="NPA2" s="414"/>
      <c r="NPB2" s="414"/>
      <c r="NPC2" s="414"/>
      <c r="NPD2" s="414"/>
      <c r="NPE2" s="414"/>
      <c r="NPF2" s="414"/>
      <c r="NPG2" s="414"/>
      <c r="NPH2" s="414"/>
      <c r="NPI2" s="414"/>
      <c r="NPJ2" s="414"/>
      <c r="NPK2" s="414"/>
      <c r="NPL2" s="414"/>
      <c r="NPM2" s="414"/>
      <c r="NPN2" s="414"/>
      <c r="NPO2" s="414"/>
      <c r="NPP2" s="414"/>
      <c r="NPQ2" s="414"/>
      <c r="NPR2" s="414"/>
      <c r="NPS2" s="414"/>
      <c r="NPT2" s="414"/>
      <c r="NPU2" s="414"/>
      <c r="NPV2" s="414"/>
      <c r="NPW2" s="414"/>
      <c r="NPX2" s="414"/>
      <c r="NPY2" s="414"/>
      <c r="NPZ2" s="414"/>
      <c r="NQA2" s="414"/>
      <c r="NQB2" s="414"/>
      <c r="NQC2" s="414"/>
      <c r="NQD2" s="414"/>
      <c r="NQE2" s="414"/>
      <c r="NQF2" s="414"/>
      <c r="NQG2" s="414"/>
      <c r="NQH2" s="414"/>
      <c r="NQI2" s="414"/>
      <c r="NQJ2" s="414"/>
      <c r="NQK2" s="414"/>
      <c r="NQL2" s="414"/>
      <c r="NQM2" s="414"/>
      <c r="NQN2" s="414"/>
      <c r="NQO2" s="414"/>
      <c r="NQP2" s="414"/>
      <c r="NQQ2" s="414"/>
      <c r="NQR2" s="414"/>
      <c r="NQS2" s="414"/>
      <c r="NQT2" s="414"/>
      <c r="NQU2" s="414"/>
      <c r="NQV2" s="414"/>
      <c r="NQW2" s="414"/>
      <c r="NQX2" s="414"/>
      <c r="NQY2" s="414"/>
      <c r="NQZ2" s="414"/>
      <c r="NRA2" s="414"/>
      <c r="NRB2" s="414"/>
      <c r="NRC2" s="414"/>
      <c r="NRD2" s="414"/>
      <c r="NRE2" s="414"/>
      <c r="NRF2" s="414"/>
      <c r="NRG2" s="414"/>
      <c r="NRH2" s="414"/>
      <c r="NRI2" s="414"/>
      <c r="NRJ2" s="414"/>
      <c r="NRK2" s="414"/>
      <c r="NRL2" s="414"/>
      <c r="NRM2" s="414"/>
      <c r="NRN2" s="414"/>
      <c r="NRO2" s="414"/>
      <c r="NRP2" s="414"/>
      <c r="NRQ2" s="414"/>
      <c r="NRR2" s="414"/>
      <c r="NRS2" s="414"/>
      <c r="NRT2" s="414"/>
      <c r="NRU2" s="414"/>
      <c r="NRV2" s="414"/>
      <c r="NRW2" s="414"/>
      <c r="NRX2" s="414"/>
      <c r="NRY2" s="414"/>
      <c r="NRZ2" s="414"/>
      <c r="NSA2" s="414"/>
      <c r="NSB2" s="414"/>
      <c r="NSC2" s="414"/>
      <c r="NSD2" s="414"/>
      <c r="NSE2" s="414"/>
      <c r="NSF2" s="414"/>
      <c r="NSG2" s="414"/>
      <c r="NSH2" s="414"/>
      <c r="NSI2" s="414"/>
      <c r="NSJ2" s="414"/>
      <c r="NSK2" s="414"/>
      <c r="NSL2" s="414"/>
      <c r="NSM2" s="414"/>
      <c r="NSN2" s="414"/>
      <c r="NSO2" s="414"/>
      <c r="NSP2" s="414"/>
      <c r="NSQ2" s="414"/>
      <c r="NSR2" s="414"/>
      <c r="NSS2" s="414"/>
      <c r="NST2" s="414"/>
      <c r="NSU2" s="414"/>
      <c r="NSV2" s="414"/>
      <c r="NSW2" s="414"/>
      <c r="NSX2" s="414"/>
      <c r="NSY2" s="414"/>
      <c r="NSZ2" s="414"/>
      <c r="NTA2" s="414"/>
      <c r="NTB2" s="414"/>
      <c r="NTC2" s="414"/>
      <c r="NTD2" s="414"/>
      <c r="NTE2" s="414"/>
      <c r="NTF2" s="414"/>
      <c r="NTG2" s="414"/>
      <c r="NTH2" s="414"/>
      <c r="NTI2" s="414"/>
      <c r="NTJ2" s="414"/>
      <c r="NTK2" s="414"/>
      <c r="NTL2" s="414"/>
      <c r="NTM2" s="414"/>
      <c r="NTN2" s="414"/>
      <c r="NTO2" s="414"/>
      <c r="NTP2" s="414"/>
      <c r="NTQ2" s="414"/>
      <c r="NTR2" s="414"/>
      <c r="NTS2" s="414"/>
      <c r="NTT2" s="414"/>
      <c r="NTU2" s="414"/>
      <c r="NTV2" s="414"/>
      <c r="NTW2" s="414"/>
      <c r="NTX2" s="414"/>
      <c r="NTY2" s="414"/>
      <c r="NTZ2" s="414"/>
      <c r="NUA2" s="414"/>
      <c r="NUB2" s="414"/>
      <c r="NUC2" s="414"/>
      <c r="NUD2" s="414"/>
      <c r="NUE2" s="414"/>
      <c r="NUF2" s="414"/>
      <c r="NUG2" s="414"/>
      <c r="NUH2" s="414"/>
      <c r="NUI2" s="414"/>
      <c r="NUJ2" s="414"/>
      <c r="NUK2" s="414"/>
      <c r="NUL2" s="414"/>
      <c r="NUM2" s="414"/>
      <c r="NUN2" s="414"/>
      <c r="NUO2" s="414"/>
      <c r="NUP2" s="414"/>
      <c r="NUQ2" s="414"/>
      <c r="NUR2" s="414"/>
      <c r="NUS2" s="414"/>
      <c r="NUT2" s="414"/>
      <c r="NUU2" s="414"/>
      <c r="NUV2" s="414"/>
      <c r="NUW2" s="414"/>
      <c r="NUX2" s="414"/>
      <c r="NUY2" s="414"/>
      <c r="NUZ2" s="414"/>
      <c r="NVA2" s="414"/>
      <c r="NVB2" s="414"/>
      <c r="NVC2" s="414"/>
      <c r="NVD2" s="414"/>
      <c r="NVE2" s="414"/>
      <c r="NVF2" s="414"/>
      <c r="NVG2" s="414"/>
      <c r="NVH2" s="414"/>
      <c r="NVI2" s="414"/>
      <c r="NVJ2" s="414"/>
      <c r="NVK2" s="414"/>
      <c r="NVL2" s="414"/>
      <c r="NVM2" s="414"/>
      <c r="NVN2" s="414"/>
      <c r="NVO2" s="414"/>
      <c r="NVP2" s="414"/>
      <c r="NVQ2" s="414"/>
      <c r="NVR2" s="414"/>
      <c r="NVS2" s="414"/>
      <c r="NVT2" s="414"/>
      <c r="NVU2" s="414"/>
      <c r="NVV2" s="414"/>
      <c r="NVW2" s="414"/>
      <c r="NVX2" s="414"/>
      <c r="NVY2" s="414"/>
      <c r="NVZ2" s="414"/>
      <c r="NWA2" s="414"/>
      <c r="NWB2" s="414"/>
      <c r="NWC2" s="414"/>
      <c r="NWD2" s="414"/>
      <c r="NWE2" s="414"/>
      <c r="NWF2" s="414"/>
      <c r="NWG2" s="414"/>
      <c r="NWH2" s="414"/>
      <c r="NWI2" s="414"/>
      <c r="NWJ2" s="414"/>
      <c r="NWK2" s="414"/>
      <c r="NWL2" s="414"/>
      <c r="NWM2" s="414"/>
      <c r="NWN2" s="414"/>
      <c r="NWO2" s="414"/>
      <c r="NWP2" s="414"/>
      <c r="NWQ2" s="414"/>
      <c r="NWR2" s="414"/>
      <c r="NWS2" s="414"/>
      <c r="NWT2" s="414"/>
      <c r="NWU2" s="414"/>
      <c r="NWV2" s="414"/>
      <c r="NWW2" s="414"/>
      <c r="NWX2" s="414"/>
      <c r="NWY2" s="414"/>
      <c r="NWZ2" s="414"/>
      <c r="NXA2" s="414"/>
      <c r="NXB2" s="414"/>
      <c r="NXC2" s="414"/>
      <c r="NXD2" s="414"/>
      <c r="NXE2" s="414"/>
      <c r="NXF2" s="414"/>
      <c r="NXG2" s="414"/>
      <c r="NXH2" s="414"/>
      <c r="NXI2" s="414"/>
      <c r="NXJ2" s="414"/>
      <c r="NXK2" s="414"/>
      <c r="NXL2" s="414"/>
      <c r="NXM2" s="414"/>
      <c r="NXN2" s="414"/>
      <c r="NXO2" s="414"/>
      <c r="NXP2" s="414"/>
      <c r="NXQ2" s="414"/>
      <c r="NXR2" s="414"/>
      <c r="NXS2" s="414"/>
      <c r="NXT2" s="414"/>
      <c r="NXU2" s="414"/>
      <c r="NXV2" s="414"/>
      <c r="NXW2" s="414"/>
      <c r="NXX2" s="414"/>
      <c r="NXY2" s="414"/>
      <c r="NXZ2" s="414"/>
      <c r="NYA2" s="414"/>
      <c r="NYB2" s="414"/>
      <c r="NYC2" s="414"/>
      <c r="NYD2" s="414"/>
      <c r="NYE2" s="414"/>
      <c r="NYF2" s="414"/>
      <c r="NYG2" s="414"/>
      <c r="NYH2" s="414"/>
      <c r="NYI2" s="414"/>
      <c r="NYJ2" s="414"/>
      <c r="NYK2" s="414"/>
      <c r="NYL2" s="414"/>
      <c r="NYM2" s="414"/>
      <c r="NYN2" s="414"/>
      <c r="NYO2" s="414"/>
      <c r="NYP2" s="414"/>
      <c r="NYQ2" s="414"/>
      <c r="NYR2" s="414"/>
      <c r="NYS2" s="414"/>
      <c r="NYT2" s="414"/>
      <c r="NYU2" s="414"/>
      <c r="NYV2" s="414"/>
      <c r="NYW2" s="414"/>
      <c r="NYX2" s="414"/>
      <c r="NYY2" s="414"/>
      <c r="NYZ2" s="414"/>
      <c r="NZA2" s="414"/>
      <c r="NZB2" s="414"/>
      <c r="NZC2" s="414"/>
      <c r="NZD2" s="414"/>
      <c r="NZE2" s="414"/>
      <c r="NZF2" s="414"/>
      <c r="NZG2" s="414"/>
      <c r="NZH2" s="414"/>
      <c r="NZI2" s="414"/>
      <c r="NZJ2" s="414"/>
      <c r="NZK2" s="414"/>
      <c r="NZL2" s="414"/>
      <c r="NZM2" s="414"/>
      <c r="NZN2" s="414"/>
      <c r="NZO2" s="414"/>
      <c r="NZP2" s="414"/>
      <c r="NZQ2" s="414"/>
      <c r="NZR2" s="414"/>
      <c r="NZS2" s="414"/>
      <c r="NZT2" s="414"/>
      <c r="NZU2" s="414"/>
      <c r="NZV2" s="414"/>
      <c r="NZW2" s="414"/>
      <c r="NZX2" s="414"/>
      <c r="NZY2" s="414"/>
      <c r="NZZ2" s="414"/>
      <c r="OAA2" s="414"/>
      <c r="OAB2" s="414"/>
      <c r="OAC2" s="414"/>
      <c r="OAD2" s="414"/>
      <c r="OAE2" s="414"/>
      <c r="OAF2" s="414"/>
      <c r="OAG2" s="414"/>
      <c r="OAH2" s="414"/>
      <c r="OAI2" s="414"/>
      <c r="OAJ2" s="414"/>
      <c r="OAK2" s="414"/>
      <c r="OAL2" s="414"/>
      <c r="OAM2" s="414"/>
      <c r="OAN2" s="414"/>
      <c r="OAO2" s="414"/>
      <c r="OAP2" s="414"/>
      <c r="OAQ2" s="414"/>
      <c r="OAR2" s="414"/>
      <c r="OAS2" s="414"/>
      <c r="OAT2" s="414"/>
      <c r="OAU2" s="414"/>
      <c r="OAV2" s="414"/>
      <c r="OAW2" s="414"/>
      <c r="OAX2" s="414"/>
      <c r="OAY2" s="414"/>
      <c r="OAZ2" s="414"/>
      <c r="OBA2" s="414"/>
      <c r="OBB2" s="414"/>
      <c r="OBC2" s="414"/>
      <c r="OBD2" s="414"/>
      <c r="OBE2" s="414"/>
      <c r="OBF2" s="414"/>
      <c r="OBG2" s="414"/>
      <c r="OBH2" s="414"/>
      <c r="OBI2" s="414"/>
      <c r="OBJ2" s="414"/>
      <c r="OBK2" s="414"/>
      <c r="OBL2" s="414"/>
      <c r="OBM2" s="414"/>
      <c r="OBN2" s="414"/>
      <c r="OBO2" s="414"/>
      <c r="OBP2" s="414"/>
      <c r="OBQ2" s="414"/>
      <c r="OBR2" s="414"/>
      <c r="OBS2" s="414"/>
      <c r="OBT2" s="414"/>
      <c r="OBU2" s="414"/>
      <c r="OBV2" s="414"/>
      <c r="OBW2" s="414"/>
      <c r="OBX2" s="414"/>
      <c r="OBY2" s="414"/>
      <c r="OBZ2" s="414"/>
      <c r="OCA2" s="414"/>
      <c r="OCB2" s="414"/>
      <c r="OCC2" s="414"/>
      <c r="OCD2" s="414"/>
      <c r="OCE2" s="414"/>
      <c r="OCF2" s="414"/>
      <c r="OCG2" s="414"/>
      <c r="OCH2" s="414"/>
      <c r="OCI2" s="414"/>
      <c r="OCJ2" s="414"/>
      <c r="OCK2" s="414"/>
      <c r="OCL2" s="414"/>
      <c r="OCM2" s="414"/>
      <c r="OCN2" s="414"/>
      <c r="OCO2" s="414"/>
      <c r="OCP2" s="414"/>
      <c r="OCQ2" s="414"/>
      <c r="OCR2" s="414"/>
      <c r="OCS2" s="414"/>
      <c r="OCT2" s="414"/>
      <c r="OCU2" s="414"/>
      <c r="OCV2" s="414"/>
      <c r="OCW2" s="414"/>
      <c r="OCX2" s="414"/>
      <c r="OCY2" s="414"/>
      <c r="OCZ2" s="414"/>
      <c r="ODA2" s="414"/>
      <c r="ODB2" s="414"/>
      <c r="ODC2" s="414"/>
      <c r="ODD2" s="414"/>
      <c r="ODE2" s="414"/>
      <c r="ODF2" s="414"/>
      <c r="ODG2" s="414"/>
      <c r="ODH2" s="414"/>
      <c r="ODI2" s="414"/>
      <c r="ODJ2" s="414"/>
      <c r="ODK2" s="414"/>
      <c r="ODL2" s="414"/>
      <c r="ODM2" s="414"/>
      <c r="ODN2" s="414"/>
      <c r="ODO2" s="414"/>
      <c r="ODP2" s="414"/>
      <c r="ODQ2" s="414"/>
      <c r="ODR2" s="414"/>
      <c r="ODS2" s="414"/>
      <c r="ODT2" s="414"/>
      <c r="ODU2" s="414"/>
      <c r="ODV2" s="414"/>
      <c r="ODW2" s="414"/>
      <c r="ODX2" s="414"/>
      <c r="ODY2" s="414"/>
      <c r="ODZ2" s="414"/>
      <c r="OEA2" s="414"/>
      <c r="OEB2" s="414"/>
      <c r="OEC2" s="414"/>
      <c r="OED2" s="414"/>
      <c r="OEE2" s="414"/>
      <c r="OEF2" s="414"/>
      <c r="OEG2" s="414"/>
      <c r="OEH2" s="414"/>
      <c r="OEI2" s="414"/>
      <c r="OEJ2" s="414"/>
      <c r="OEK2" s="414"/>
      <c r="OEL2" s="414"/>
      <c r="OEM2" s="414"/>
      <c r="OEN2" s="414"/>
      <c r="OEO2" s="414"/>
      <c r="OEP2" s="414"/>
      <c r="OEQ2" s="414"/>
      <c r="OER2" s="414"/>
      <c r="OES2" s="414"/>
      <c r="OET2" s="414"/>
      <c r="OEU2" s="414"/>
      <c r="OEV2" s="414"/>
      <c r="OEW2" s="414"/>
      <c r="OEX2" s="414"/>
      <c r="OEY2" s="414"/>
      <c r="OEZ2" s="414"/>
      <c r="OFA2" s="414"/>
      <c r="OFB2" s="414"/>
      <c r="OFC2" s="414"/>
      <c r="OFD2" s="414"/>
      <c r="OFE2" s="414"/>
      <c r="OFF2" s="414"/>
      <c r="OFG2" s="414"/>
      <c r="OFH2" s="414"/>
      <c r="OFI2" s="414"/>
      <c r="OFJ2" s="414"/>
      <c r="OFK2" s="414"/>
      <c r="OFL2" s="414"/>
      <c r="OFM2" s="414"/>
      <c r="OFN2" s="414"/>
      <c r="OFO2" s="414"/>
      <c r="OFP2" s="414"/>
      <c r="OFQ2" s="414"/>
      <c r="OFR2" s="414"/>
      <c r="OFS2" s="414"/>
      <c r="OFT2" s="414"/>
      <c r="OFU2" s="414"/>
      <c r="OFV2" s="414"/>
      <c r="OFW2" s="414"/>
      <c r="OFX2" s="414"/>
      <c r="OFY2" s="414"/>
      <c r="OFZ2" s="414"/>
      <c r="OGA2" s="414"/>
      <c r="OGB2" s="414"/>
      <c r="OGC2" s="414"/>
      <c r="OGD2" s="414"/>
      <c r="OGE2" s="414"/>
      <c r="OGF2" s="414"/>
      <c r="OGG2" s="414"/>
      <c r="OGH2" s="414"/>
      <c r="OGI2" s="414"/>
      <c r="OGJ2" s="414"/>
      <c r="OGK2" s="414"/>
      <c r="OGL2" s="414"/>
      <c r="OGM2" s="414"/>
      <c r="OGN2" s="414"/>
      <c r="OGO2" s="414"/>
      <c r="OGP2" s="414"/>
      <c r="OGQ2" s="414"/>
      <c r="OGR2" s="414"/>
      <c r="OGS2" s="414"/>
      <c r="OGT2" s="414"/>
      <c r="OGU2" s="414"/>
      <c r="OGV2" s="414"/>
      <c r="OGW2" s="414"/>
      <c r="OGX2" s="414"/>
      <c r="OGY2" s="414"/>
      <c r="OGZ2" s="414"/>
      <c r="OHA2" s="414"/>
      <c r="OHB2" s="414"/>
      <c r="OHC2" s="414"/>
      <c r="OHD2" s="414"/>
      <c r="OHE2" s="414"/>
      <c r="OHF2" s="414"/>
      <c r="OHG2" s="414"/>
      <c r="OHH2" s="414"/>
      <c r="OHI2" s="414"/>
      <c r="OHJ2" s="414"/>
      <c r="OHK2" s="414"/>
      <c r="OHL2" s="414"/>
      <c r="OHM2" s="414"/>
      <c r="OHN2" s="414"/>
      <c r="OHO2" s="414"/>
      <c r="OHP2" s="414"/>
      <c r="OHQ2" s="414"/>
      <c r="OHR2" s="414"/>
      <c r="OHS2" s="414"/>
      <c r="OHT2" s="414"/>
      <c r="OHU2" s="414"/>
      <c r="OHV2" s="414"/>
      <c r="OHW2" s="414"/>
      <c r="OHX2" s="414"/>
      <c r="OHY2" s="414"/>
      <c r="OHZ2" s="414"/>
      <c r="OIA2" s="414"/>
      <c r="OIB2" s="414"/>
      <c r="OIC2" s="414"/>
      <c r="OID2" s="414"/>
      <c r="OIE2" s="414"/>
      <c r="OIF2" s="414"/>
      <c r="OIG2" s="414"/>
      <c r="OIH2" s="414"/>
      <c r="OII2" s="414"/>
      <c r="OIJ2" s="414"/>
      <c r="OIK2" s="414"/>
      <c r="OIL2" s="414"/>
      <c r="OIM2" s="414"/>
      <c r="OIN2" s="414"/>
      <c r="OIO2" s="414"/>
      <c r="OIP2" s="414"/>
      <c r="OIQ2" s="414"/>
      <c r="OIR2" s="414"/>
      <c r="OIS2" s="414"/>
      <c r="OIT2" s="414"/>
      <c r="OIU2" s="414"/>
      <c r="OIV2" s="414"/>
      <c r="OIW2" s="414"/>
      <c r="OIX2" s="414"/>
      <c r="OIY2" s="414"/>
      <c r="OIZ2" s="414"/>
      <c r="OJA2" s="414"/>
      <c r="OJB2" s="414"/>
      <c r="OJC2" s="414"/>
      <c r="OJD2" s="414"/>
      <c r="OJE2" s="414"/>
      <c r="OJF2" s="414"/>
      <c r="OJG2" s="414"/>
      <c r="OJH2" s="414"/>
      <c r="OJI2" s="414"/>
      <c r="OJJ2" s="414"/>
      <c r="OJK2" s="414"/>
      <c r="OJL2" s="414"/>
      <c r="OJM2" s="414"/>
      <c r="OJN2" s="414"/>
      <c r="OJO2" s="414"/>
      <c r="OJP2" s="414"/>
      <c r="OJQ2" s="414"/>
      <c r="OJR2" s="414"/>
      <c r="OJS2" s="414"/>
      <c r="OJT2" s="414"/>
      <c r="OJU2" s="414"/>
      <c r="OJV2" s="414"/>
      <c r="OJW2" s="414"/>
      <c r="OJX2" s="414"/>
      <c r="OJY2" s="414"/>
      <c r="OJZ2" s="414"/>
      <c r="OKA2" s="414"/>
      <c r="OKB2" s="414"/>
      <c r="OKC2" s="414"/>
      <c r="OKD2" s="414"/>
      <c r="OKE2" s="414"/>
      <c r="OKF2" s="414"/>
      <c r="OKG2" s="414"/>
      <c r="OKH2" s="414"/>
      <c r="OKI2" s="414"/>
      <c r="OKJ2" s="414"/>
      <c r="OKK2" s="414"/>
      <c r="OKL2" s="414"/>
      <c r="OKM2" s="414"/>
      <c r="OKN2" s="414"/>
      <c r="OKO2" s="414"/>
      <c r="OKP2" s="414"/>
      <c r="OKQ2" s="414"/>
      <c r="OKR2" s="414"/>
      <c r="OKS2" s="414"/>
      <c r="OKT2" s="414"/>
      <c r="OKU2" s="414"/>
      <c r="OKV2" s="414"/>
      <c r="OKW2" s="414"/>
      <c r="OKX2" s="414"/>
      <c r="OKY2" s="414"/>
      <c r="OKZ2" s="414"/>
      <c r="OLA2" s="414"/>
      <c r="OLB2" s="414"/>
      <c r="OLC2" s="414"/>
      <c r="OLD2" s="414"/>
      <c r="OLE2" s="414"/>
      <c r="OLF2" s="414"/>
      <c r="OLG2" s="414"/>
      <c r="OLH2" s="414"/>
      <c r="OLI2" s="414"/>
      <c r="OLJ2" s="414"/>
      <c r="OLK2" s="414"/>
      <c r="OLL2" s="414"/>
      <c r="OLM2" s="414"/>
      <c r="OLN2" s="414"/>
      <c r="OLO2" s="414"/>
      <c r="OLP2" s="414"/>
      <c r="OLQ2" s="414"/>
      <c r="OLR2" s="414"/>
      <c r="OLS2" s="414"/>
      <c r="OLT2" s="414"/>
      <c r="OLU2" s="414"/>
      <c r="OLV2" s="414"/>
      <c r="OLW2" s="414"/>
      <c r="OLX2" s="414"/>
      <c r="OLY2" s="414"/>
      <c r="OLZ2" s="414"/>
      <c r="OMA2" s="414"/>
      <c r="OMB2" s="414"/>
      <c r="OMC2" s="414"/>
      <c r="OMD2" s="414"/>
      <c r="OME2" s="414"/>
      <c r="OMF2" s="414"/>
      <c r="OMG2" s="414"/>
      <c r="OMH2" s="414"/>
      <c r="OMI2" s="414"/>
      <c r="OMJ2" s="414"/>
      <c r="OMK2" s="414"/>
      <c r="OML2" s="414"/>
      <c r="OMM2" s="414"/>
      <c r="OMN2" s="414"/>
      <c r="OMO2" s="414"/>
      <c r="OMP2" s="414"/>
      <c r="OMQ2" s="414"/>
      <c r="OMR2" s="414"/>
      <c r="OMS2" s="414"/>
      <c r="OMT2" s="414"/>
      <c r="OMU2" s="414"/>
      <c r="OMV2" s="414"/>
      <c r="OMW2" s="414"/>
      <c r="OMX2" s="414"/>
      <c r="OMY2" s="414"/>
      <c r="OMZ2" s="414"/>
      <c r="ONA2" s="414"/>
      <c r="ONB2" s="414"/>
      <c r="ONC2" s="414"/>
      <c r="OND2" s="414"/>
      <c r="ONE2" s="414"/>
      <c r="ONF2" s="414"/>
      <c r="ONG2" s="414"/>
      <c r="ONH2" s="414"/>
      <c r="ONI2" s="414"/>
      <c r="ONJ2" s="414"/>
      <c r="ONK2" s="414"/>
      <c r="ONL2" s="414"/>
      <c r="ONM2" s="414"/>
      <c r="ONN2" s="414"/>
      <c r="ONO2" s="414"/>
      <c r="ONP2" s="414"/>
      <c r="ONQ2" s="414"/>
      <c r="ONR2" s="414"/>
      <c r="ONS2" s="414"/>
      <c r="ONT2" s="414"/>
      <c r="ONU2" s="414"/>
      <c r="ONV2" s="414"/>
      <c r="ONW2" s="414"/>
      <c r="ONX2" s="414"/>
      <c r="ONY2" s="414"/>
      <c r="ONZ2" s="414"/>
      <c r="OOA2" s="414"/>
      <c r="OOB2" s="414"/>
      <c r="OOC2" s="414"/>
      <c r="OOD2" s="414"/>
      <c r="OOE2" s="414"/>
      <c r="OOF2" s="414"/>
      <c r="OOG2" s="414"/>
      <c r="OOH2" s="414"/>
      <c r="OOI2" s="414"/>
      <c r="OOJ2" s="414"/>
      <c r="OOK2" s="414"/>
      <c r="OOL2" s="414"/>
      <c r="OOM2" s="414"/>
      <c r="OON2" s="414"/>
      <c r="OOO2" s="414"/>
      <c r="OOP2" s="414"/>
      <c r="OOQ2" s="414"/>
      <c r="OOR2" s="414"/>
      <c r="OOS2" s="414"/>
      <c r="OOT2" s="414"/>
      <c r="OOU2" s="414"/>
      <c r="OOV2" s="414"/>
      <c r="OOW2" s="414"/>
      <c r="OOX2" s="414"/>
      <c r="OOY2" s="414"/>
      <c r="OOZ2" s="414"/>
      <c r="OPA2" s="414"/>
      <c r="OPB2" s="414"/>
      <c r="OPC2" s="414"/>
      <c r="OPD2" s="414"/>
      <c r="OPE2" s="414"/>
      <c r="OPF2" s="414"/>
      <c r="OPG2" s="414"/>
      <c r="OPH2" s="414"/>
      <c r="OPI2" s="414"/>
      <c r="OPJ2" s="414"/>
      <c r="OPK2" s="414"/>
      <c r="OPL2" s="414"/>
      <c r="OPM2" s="414"/>
      <c r="OPN2" s="414"/>
      <c r="OPO2" s="414"/>
      <c r="OPP2" s="414"/>
      <c r="OPQ2" s="414"/>
      <c r="OPR2" s="414"/>
      <c r="OPS2" s="414"/>
      <c r="OPT2" s="414"/>
      <c r="OPU2" s="414"/>
      <c r="OPV2" s="414"/>
      <c r="OPW2" s="414"/>
      <c r="OPX2" s="414"/>
      <c r="OPY2" s="414"/>
      <c r="OPZ2" s="414"/>
      <c r="OQA2" s="414"/>
      <c r="OQB2" s="414"/>
      <c r="OQC2" s="414"/>
      <c r="OQD2" s="414"/>
      <c r="OQE2" s="414"/>
      <c r="OQF2" s="414"/>
      <c r="OQG2" s="414"/>
      <c r="OQH2" s="414"/>
      <c r="OQI2" s="414"/>
      <c r="OQJ2" s="414"/>
      <c r="OQK2" s="414"/>
      <c r="OQL2" s="414"/>
      <c r="OQM2" s="414"/>
      <c r="OQN2" s="414"/>
      <c r="OQO2" s="414"/>
      <c r="OQP2" s="414"/>
      <c r="OQQ2" s="414"/>
      <c r="OQR2" s="414"/>
      <c r="OQS2" s="414"/>
      <c r="OQT2" s="414"/>
      <c r="OQU2" s="414"/>
      <c r="OQV2" s="414"/>
      <c r="OQW2" s="414"/>
      <c r="OQX2" s="414"/>
      <c r="OQY2" s="414"/>
      <c r="OQZ2" s="414"/>
      <c r="ORA2" s="414"/>
      <c r="ORB2" s="414"/>
      <c r="ORC2" s="414"/>
      <c r="ORD2" s="414"/>
      <c r="ORE2" s="414"/>
      <c r="ORF2" s="414"/>
      <c r="ORG2" s="414"/>
      <c r="ORH2" s="414"/>
      <c r="ORI2" s="414"/>
      <c r="ORJ2" s="414"/>
      <c r="ORK2" s="414"/>
      <c r="ORL2" s="414"/>
      <c r="ORM2" s="414"/>
      <c r="ORN2" s="414"/>
      <c r="ORO2" s="414"/>
      <c r="ORP2" s="414"/>
      <c r="ORQ2" s="414"/>
      <c r="ORR2" s="414"/>
      <c r="ORS2" s="414"/>
      <c r="ORT2" s="414"/>
      <c r="ORU2" s="414"/>
      <c r="ORV2" s="414"/>
      <c r="ORW2" s="414"/>
      <c r="ORX2" s="414"/>
      <c r="ORY2" s="414"/>
      <c r="ORZ2" s="414"/>
      <c r="OSA2" s="414"/>
      <c r="OSB2" s="414"/>
      <c r="OSC2" s="414"/>
      <c r="OSD2" s="414"/>
      <c r="OSE2" s="414"/>
      <c r="OSF2" s="414"/>
      <c r="OSG2" s="414"/>
      <c r="OSH2" s="414"/>
      <c r="OSI2" s="414"/>
      <c r="OSJ2" s="414"/>
      <c r="OSK2" s="414"/>
      <c r="OSL2" s="414"/>
      <c r="OSM2" s="414"/>
      <c r="OSN2" s="414"/>
      <c r="OSO2" s="414"/>
      <c r="OSP2" s="414"/>
      <c r="OSQ2" s="414"/>
      <c r="OSR2" s="414"/>
      <c r="OSS2" s="414"/>
      <c r="OST2" s="414"/>
      <c r="OSU2" s="414"/>
      <c r="OSV2" s="414"/>
      <c r="OSW2" s="414"/>
      <c r="OSX2" s="414"/>
      <c r="OSY2" s="414"/>
      <c r="OSZ2" s="414"/>
      <c r="OTA2" s="414"/>
      <c r="OTB2" s="414"/>
      <c r="OTC2" s="414"/>
      <c r="OTD2" s="414"/>
      <c r="OTE2" s="414"/>
      <c r="OTF2" s="414"/>
      <c r="OTG2" s="414"/>
      <c r="OTH2" s="414"/>
      <c r="OTI2" s="414"/>
      <c r="OTJ2" s="414"/>
      <c r="OTK2" s="414"/>
      <c r="OTL2" s="414"/>
      <c r="OTM2" s="414"/>
      <c r="OTN2" s="414"/>
      <c r="OTO2" s="414"/>
      <c r="OTP2" s="414"/>
      <c r="OTQ2" s="414"/>
      <c r="OTR2" s="414"/>
      <c r="OTS2" s="414"/>
      <c r="OTT2" s="414"/>
      <c r="OTU2" s="414"/>
      <c r="OTV2" s="414"/>
      <c r="OTW2" s="414"/>
      <c r="OTX2" s="414"/>
      <c r="OTY2" s="414"/>
      <c r="OTZ2" s="414"/>
      <c r="OUA2" s="414"/>
      <c r="OUB2" s="414"/>
      <c r="OUC2" s="414"/>
      <c r="OUD2" s="414"/>
      <c r="OUE2" s="414"/>
      <c r="OUF2" s="414"/>
      <c r="OUG2" s="414"/>
      <c r="OUH2" s="414"/>
      <c r="OUI2" s="414"/>
      <c r="OUJ2" s="414"/>
      <c r="OUK2" s="414"/>
      <c r="OUL2" s="414"/>
      <c r="OUM2" s="414"/>
      <c r="OUN2" s="414"/>
      <c r="OUO2" s="414"/>
      <c r="OUP2" s="414"/>
      <c r="OUQ2" s="414"/>
      <c r="OUR2" s="414"/>
      <c r="OUS2" s="414"/>
      <c r="OUT2" s="414"/>
      <c r="OUU2" s="414"/>
      <c r="OUV2" s="414"/>
      <c r="OUW2" s="414"/>
      <c r="OUX2" s="414"/>
      <c r="OUY2" s="414"/>
      <c r="OUZ2" s="414"/>
      <c r="OVA2" s="414"/>
      <c r="OVB2" s="414"/>
      <c r="OVC2" s="414"/>
      <c r="OVD2" s="414"/>
      <c r="OVE2" s="414"/>
      <c r="OVF2" s="414"/>
      <c r="OVG2" s="414"/>
      <c r="OVH2" s="414"/>
      <c r="OVI2" s="414"/>
      <c r="OVJ2" s="414"/>
      <c r="OVK2" s="414"/>
      <c r="OVL2" s="414"/>
      <c r="OVM2" s="414"/>
      <c r="OVN2" s="414"/>
      <c r="OVO2" s="414"/>
      <c r="OVP2" s="414"/>
      <c r="OVQ2" s="414"/>
      <c r="OVR2" s="414"/>
      <c r="OVS2" s="414"/>
      <c r="OVT2" s="414"/>
      <c r="OVU2" s="414"/>
      <c r="OVV2" s="414"/>
      <c r="OVW2" s="414"/>
      <c r="OVX2" s="414"/>
      <c r="OVY2" s="414"/>
      <c r="OVZ2" s="414"/>
      <c r="OWA2" s="414"/>
      <c r="OWB2" s="414"/>
      <c r="OWC2" s="414"/>
      <c r="OWD2" s="414"/>
      <c r="OWE2" s="414"/>
      <c r="OWF2" s="414"/>
      <c r="OWG2" s="414"/>
      <c r="OWH2" s="414"/>
      <c r="OWI2" s="414"/>
      <c r="OWJ2" s="414"/>
      <c r="OWK2" s="414"/>
      <c r="OWL2" s="414"/>
      <c r="OWM2" s="414"/>
      <c r="OWN2" s="414"/>
      <c r="OWO2" s="414"/>
      <c r="OWP2" s="414"/>
      <c r="OWQ2" s="414"/>
      <c r="OWR2" s="414"/>
      <c r="OWS2" s="414"/>
      <c r="OWT2" s="414"/>
      <c r="OWU2" s="414"/>
      <c r="OWV2" s="414"/>
      <c r="OWW2" s="414"/>
      <c r="OWX2" s="414"/>
      <c r="OWY2" s="414"/>
      <c r="OWZ2" s="414"/>
      <c r="OXA2" s="414"/>
      <c r="OXB2" s="414"/>
      <c r="OXC2" s="414"/>
      <c r="OXD2" s="414"/>
      <c r="OXE2" s="414"/>
      <c r="OXF2" s="414"/>
      <c r="OXG2" s="414"/>
      <c r="OXH2" s="414"/>
      <c r="OXI2" s="414"/>
      <c r="OXJ2" s="414"/>
      <c r="OXK2" s="414"/>
      <c r="OXL2" s="414"/>
      <c r="OXM2" s="414"/>
      <c r="OXN2" s="414"/>
      <c r="OXO2" s="414"/>
      <c r="OXP2" s="414"/>
      <c r="OXQ2" s="414"/>
      <c r="OXR2" s="414"/>
      <c r="OXS2" s="414"/>
      <c r="OXT2" s="414"/>
      <c r="OXU2" s="414"/>
      <c r="OXV2" s="414"/>
      <c r="OXW2" s="414"/>
      <c r="OXX2" s="414"/>
      <c r="OXY2" s="414"/>
      <c r="OXZ2" s="414"/>
      <c r="OYA2" s="414"/>
      <c r="OYB2" s="414"/>
      <c r="OYC2" s="414"/>
      <c r="OYD2" s="414"/>
      <c r="OYE2" s="414"/>
      <c r="OYF2" s="414"/>
      <c r="OYG2" s="414"/>
      <c r="OYH2" s="414"/>
      <c r="OYI2" s="414"/>
      <c r="OYJ2" s="414"/>
      <c r="OYK2" s="414"/>
      <c r="OYL2" s="414"/>
      <c r="OYM2" s="414"/>
      <c r="OYN2" s="414"/>
      <c r="OYO2" s="414"/>
      <c r="OYP2" s="414"/>
      <c r="OYQ2" s="414"/>
      <c r="OYR2" s="414"/>
      <c r="OYS2" s="414"/>
      <c r="OYT2" s="414"/>
      <c r="OYU2" s="414"/>
      <c r="OYV2" s="414"/>
      <c r="OYW2" s="414"/>
      <c r="OYX2" s="414"/>
      <c r="OYY2" s="414"/>
      <c r="OYZ2" s="414"/>
      <c r="OZA2" s="414"/>
      <c r="OZB2" s="414"/>
      <c r="OZC2" s="414"/>
      <c r="OZD2" s="414"/>
      <c r="OZE2" s="414"/>
      <c r="OZF2" s="414"/>
      <c r="OZG2" s="414"/>
      <c r="OZH2" s="414"/>
      <c r="OZI2" s="414"/>
      <c r="OZJ2" s="414"/>
      <c r="OZK2" s="414"/>
      <c r="OZL2" s="414"/>
      <c r="OZM2" s="414"/>
      <c r="OZN2" s="414"/>
      <c r="OZO2" s="414"/>
      <c r="OZP2" s="414"/>
      <c r="OZQ2" s="414"/>
      <c r="OZR2" s="414"/>
      <c r="OZS2" s="414"/>
      <c r="OZT2" s="414"/>
      <c r="OZU2" s="414"/>
      <c r="OZV2" s="414"/>
      <c r="OZW2" s="414"/>
      <c r="OZX2" s="414"/>
      <c r="OZY2" s="414"/>
      <c r="OZZ2" s="414"/>
      <c r="PAA2" s="414"/>
      <c r="PAB2" s="414"/>
      <c r="PAC2" s="414"/>
      <c r="PAD2" s="414"/>
      <c r="PAE2" s="414"/>
      <c r="PAF2" s="414"/>
      <c r="PAG2" s="414"/>
      <c r="PAH2" s="414"/>
      <c r="PAI2" s="414"/>
      <c r="PAJ2" s="414"/>
      <c r="PAK2" s="414"/>
      <c r="PAL2" s="414"/>
      <c r="PAM2" s="414"/>
      <c r="PAN2" s="414"/>
      <c r="PAO2" s="414"/>
      <c r="PAP2" s="414"/>
      <c r="PAQ2" s="414"/>
      <c r="PAR2" s="414"/>
      <c r="PAS2" s="414"/>
      <c r="PAT2" s="414"/>
      <c r="PAU2" s="414"/>
      <c r="PAV2" s="414"/>
      <c r="PAW2" s="414"/>
      <c r="PAX2" s="414"/>
      <c r="PAY2" s="414"/>
      <c r="PAZ2" s="414"/>
      <c r="PBA2" s="414"/>
      <c r="PBB2" s="414"/>
      <c r="PBC2" s="414"/>
      <c r="PBD2" s="414"/>
      <c r="PBE2" s="414"/>
      <c r="PBF2" s="414"/>
      <c r="PBG2" s="414"/>
      <c r="PBH2" s="414"/>
      <c r="PBI2" s="414"/>
      <c r="PBJ2" s="414"/>
      <c r="PBK2" s="414"/>
      <c r="PBL2" s="414"/>
      <c r="PBM2" s="414"/>
      <c r="PBN2" s="414"/>
      <c r="PBO2" s="414"/>
      <c r="PBP2" s="414"/>
      <c r="PBQ2" s="414"/>
      <c r="PBR2" s="414"/>
      <c r="PBS2" s="414"/>
      <c r="PBT2" s="414"/>
      <c r="PBU2" s="414"/>
      <c r="PBV2" s="414"/>
      <c r="PBW2" s="414"/>
      <c r="PBX2" s="414"/>
      <c r="PBY2" s="414"/>
      <c r="PBZ2" s="414"/>
      <c r="PCA2" s="414"/>
      <c r="PCB2" s="414"/>
      <c r="PCC2" s="414"/>
      <c r="PCD2" s="414"/>
      <c r="PCE2" s="414"/>
      <c r="PCF2" s="414"/>
      <c r="PCG2" s="414"/>
      <c r="PCH2" s="414"/>
      <c r="PCI2" s="414"/>
      <c r="PCJ2" s="414"/>
      <c r="PCK2" s="414"/>
      <c r="PCL2" s="414"/>
      <c r="PCM2" s="414"/>
      <c r="PCN2" s="414"/>
      <c r="PCO2" s="414"/>
      <c r="PCP2" s="414"/>
      <c r="PCQ2" s="414"/>
      <c r="PCR2" s="414"/>
      <c r="PCS2" s="414"/>
      <c r="PCT2" s="414"/>
      <c r="PCU2" s="414"/>
      <c r="PCV2" s="414"/>
      <c r="PCW2" s="414"/>
      <c r="PCX2" s="414"/>
      <c r="PCY2" s="414"/>
      <c r="PCZ2" s="414"/>
      <c r="PDA2" s="414"/>
      <c r="PDB2" s="414"/>
      <c r="PDC2" s="414"/>
      <c r="PDD2" s="414"/>
      <c r="PDE2" s="414"/>
      <c r="PDF2" s="414"/>
      <c r="PDG2" s="414"/>
      <c r="PDH2" s="414"/>
      <c r="PDI2" s="414"/>
      <c r="PDJ2" s="414"/>
      <c r="PDK2" s="414"/>
      <c r="PDL2" s="414"/>
      <c r="PDM2" s="414"/>
      <c r="PDN2" s="414"/>
      <c r="PDO2" s="414"/>
      <c r="PDP2" s="414"/>
      <c r="PDQ2" s="414"/>
      <c r="PDR2" s="414"/>
      <c r="PDS2" s="414"/>
      <c r="PDT2" s="414"/>
      <c r="PDU2" s="414"/>
      <c r="PDV2" s="414"/>
      <c r="PDW2" s="414"/>
      <c r="PDX2" s="414"/>
      <c r="PDY2" s="414"/>
      <c r="PDZ2" s="414"/>
      <c r="PEA2" s="414"/>
      <c r="PEB2" s="414"/>
      <c r="PEC2" s="414"/>
      <c r="PED2" s="414"/>
      <c r="PEE2" s="414"/>
      <c r="PEF2" s="414"/>
      <c r="PEG2" s="414"/>
      <c r="PEH2" s="414"/>
      <c r="PEI2" s="414"/>
      <c r="PEJ2" s="414"/>
      <c r="PEK2" s="414"/>
      <c r="PEL2" s="414"/>
      <c r="PEM2" s="414"/>
      <c r="PEN2" s="414"/>
      <c r="PEO2" s="414"/>
      <c r="PEP2" s="414"/>
      <c r="PEQ2" s="414"/>
      <c r="PER2" s="414"/>
      <c r="PES2" s="414"/>
      <c r="PET2" s="414"/>
      <c r="PEU2" s="414"/>
      <c r="PEV2" s="414"/>
      <c r="PEW2" s="414"/>
      <c r="PEX2" s="414"/>
      <c r="PEY2" s="414"/>
      <c r="PEZ2" s="414"/>
      <c r="PFA2" s="414"/>
      <c r="PFB2" s="414"/>
      <c r="PFC2" s="414"/>
      <c r="PFD2" s="414"/>
      <c r="PFE2" s="414"/>
      <c r="PFF2" s="414"/>
      <c r="PFG2" s="414"/>
      <c r="PFH2" s="414"/>
      <c r="PFI2" s="414"/>
      <c r="PFJ2" s="414"/>
      <c r="PFK2" s="414"/>
      <c r="PFL2" s="414"/>
      <c r="PFM2" s="414"/>
      <c r="PFN2" s="414"/>
      <c r="PFO2" s="414"/>
      <c r="PFP2" s="414"/>
      <c r="PFQ2" s="414"/>
      <c r="PFR2" s="414"/>
      <c r="PFS2" s="414"/>
      <c r="PFT2" s="414"/>
      <c r="PFU2" s="414"/>
      <c r="PFV2" s="414"/>
      <c r="PFW2" s="414"/>
      <c r="PFX2" s="414"/>
      <c r="PFY2" s="414"/>
      <c r="PFZ2" s="414"/>
      <c r="PGA2" s="414"/>
      <c r="PGB2" s="414"/>
      <c r="PGC2" s="414"/>
      <c r="PGD2" s="414"/>
      <c r="PGE2" s="414"/>
      <c r="PGF2" s="414"/>
      <c r="PGG2" s="414"/>
      <c r="PGH2" s="414"/>
      <c r="PGI2" s="414"/>
      <c r="PGJ2" s="414"/>
      <c r="PGK2" s="414"/>
      <c r="PGL2" s="414"/>
      <c r="PGM2" s="414"/>
      <c r="PGN2" s="414"/>
      <c r="PGO2" s="414"/>
      <c r="PGP2" s="414"/>
      <c r="PGQ2" s="414"/>
      <c r="PGR2" s="414"/>
      <c r="PGS2" s="414"/>
      <c r="PGT2" s="414"/>
      <c r="PGU2" s="414"/>
      <c r="PGV2" s="414"/>
      <c r="PGW2" s="414"/>
      <c r="PGX2" s="414"/>
      <c r="PGY2" s="414"/>
      <c r="PGZ2" s="414"/>
      <c r="PHA2" s="414"/>
      <c r="PHB2" s="414"/>
      <c r="PHC2" s="414"/>
      <c r="PHD2" s="414"/>
      <c r="PHE2" s="414"/>
      <c r="PHF2" s="414"/>
      <c r="PHG2" s="414"/>
      <c r="PHH2" s="414"/>
      <c r="PHI2" s="414"/>
      <c r="PHJ2" s="414"/>
      <c r="PHK2" s="414"/>
      <c r="PHL2" s="414"/>
      <c r="PHM2" s="414"/>
      <c r="PHN2" s="414"/>
      <c r="PHO2" s="414"/>
      <c r="PHP2" s="414"/>
      <c r="PHQ2" s="414"/>
      <c r="PHR2" s="414"/>
      <c r="PHS2" s="414"/>
      <c r="PHT2" s="414"/>
      <c r="PHU2" s="414"/>
      <c r="PHV2" s="414"/>
      <c r="PHW2" s="414"/>
      <c r="PHX2" s="414"/>
      <c r="PHY2" s="414"/>
      <c r="PHZ2" s="414"/>
      <c r="PIA2" s="414"/>
      <c r="PIB2" s="414"/>
      <c r="PIC2" s="414"/>
      <c r="PID2" s="414"/>
      <c r="PIE2" s="414"/>
      <c r="PIF2" s="414"/>
      <c r="PIG2" s="414"/>
      <c r="PIH2" s="414"/>
      <c r="PII2" s="414"/>
      <c r="PIJ2" s="414"/>
      <c r="PIK2" s="414"/>
      <c r="PIL2" s="414"/>
      <c r="PIM2" s="414"/>
      <c r="PIN2" s="414"/>
      <c r="PIO2" s="414"/>
      <c r="PIP2" s="414"/>
      <c r="PIQ2" s="414"/>
      <c r="PIR2" s="414"/>
      <c r="PIS2" s="414"/>
      <c r="PIT2" s="414"/>
      <c r="PIU2" s="414"/>
      <c r="PIV2" s="414"/>
      <c r="PIW2" s="414"/>
      <c r="PIX2" s="414"/>
      <c r="PIY2" s="414"/>
      <c r="PIZ2" s="414"/>
      <c r="PJA2" s="414"/>
      <c r="PJB2" s="414"/>
      <c r="PJC2" s="414"/>
      <c r="PJD2" s="414"/>
      <c r="PJE2" s="414"/>
      <c r="PJF2" s="414"/>
      <c r="PJG2" s="414"/>
      <c r="PJH2" s="414"/>
      <c r="PJI2" s="414"/>
      <c r="PJJ2" s="414"/>
      <c r="PJK2" s="414"/>
      <c r="PJL2" s="414"/>
      <c r="PJM2" s="414"/>
      <c r="PJN2" s="414"/>
      <c r="PJO2" s="414"/>
      <c r="PJP2" s="414"/>
      <c r="PJQ2" s="414"/>
      <c r="PJR2" s="414"/>
      <c r="PJS2" s="414"/>
      <c r="PJT2" s="414"/>
      <c r="PJU2" s="414"/>
      <c r="PJV2" s="414"/>
      <c r="PJW2" s="414"/>
      <c r="PJX2" s="414"/>
      <c r="PJY2" s="414"/>
      <c r="PJZ2" s="414"/>
      <c r="PKA2" s="414"/>
      <c r="PKB2" s="414"/>
      <c r="PKC2" s="414"/>
      <c r="PKD2" s="414"/>
      <c r="PKE2" s="414"/>
      <c r="PKF2" s="414"/>
      <c r="PKG2" s="414"/>
      <c r="PKH2" s="414"/>
      <c r="PKI2" s="414"/>
      <c r="PKJ2" s="414"/>
      <c r="PKK2" s="414"/>
      <c r="PKL2" s="414"/>
      <c r="PKM2" s="414"/>
      <c r="PKN2" s="414"/>
      <c r="PKO2" s="414"/>
      <c r="PKP2" s="414"/>
      <c r="PKQ2" s="414"/>
      <c r="PKR2" s="414"/>
      <c r="PKS2" s="414"/>
      <c r="PKT2" s="414"/>
      <c r="PKU2" s="414"/>
      <c r="PKV2" s="414"/>
      <c r="PKW2" s="414"/>
      <c r="PKX2" s="414"/>
      <c r="PKY2" s="414"/>
      <c r="PKZ2" s="414"/>
      <c r="PLA2" s="414"/>
      <c r="PLB2" s="414"/>
      <c r="PLC2" s="414"/>
      <c r="PLD2" s="414"/>
      <c r="PLE2" s="414"/>
      <c r="PLF2" s="414"/>
      <c r="PLG2" s="414"/>
      <c r="PLH2" s="414"/>
      <c r="PLI2" s="414"/>
      <c r="PLJ2" s="414"/>
      <c r="PLK2" s="414"/>
      <c r="PLL2" s="414"/>
      <c r="PLM2" s="414"/>
      <c r="PLN2" s="414"/>
      <c r="PLO2" s="414"/>
      <c r="PLP2" s="414"/>
      <c r="PLQ2" s="414"/>
      <c r="PLR2" s="414"/>
      <c r="PLS2" s="414"/>
      <c r="PLT2" s="414"/>
      <c r="PLU2" s="414"/>
      <c r="PLV2" s="414"/>
      <c r="PLW2" s="414"/>
      <c r="PLX2" s="414"/>
      <c r="PLY2" s="414"/>
      <c r="PLZ2" s="414"/>
      <c r="PMA2" s="414"/>
      <c r="PMB2" s="414"/>
      <c r="PMC2" s="414"/>
      <c r="PMD2" s="414"/>
      <c r="PME2" s="414"/>
      <c r="PMF2" s="414"/>
      <c r="PMG2" s="414"/>
      <c r="PMH2" s="414"/>
      <c r="PMI2" s="414"/>
      <c r="PMJ2" s="414"/>
      <c r="PMK2" s="414"/>
      <c r="PML2" s="414"/>
      <c r="PMM2" s="414"/>
      <c r="PMN2" s="414"/>
      <c r="PMO2" s="414"/>
      <c r="PMP2" s="414"/>
      <c r="PMQ2" s="414"/>
      <c r="PMR2" s="414"/>
      <c r="PMS2" s="414"/>
      <c r="PMT2" s="414"/>
      <c r="PMU2" s="414"/>
      <c r="PMV2" s="414"/>
      <c r="PMW2" s="414"/>
      <c r="PMX2" s="414"/>
      <c r="PMY2" s="414"/>
      <c r="PMZ2" s="414"/>
      <c r="PNA2" s="414"/>
      <c r="PNB2" s="414"/>
      <c r="PNC2" s="414"/>
      <c r="PND2" s="414"/>
      <c r="PNE2" s="414"/>
      <c r="PNF2" s="414"/>
      <c r="PNG2" s="414"/>
      <c r="PNH2" s="414"/>
      <c r="PNI2" s="414"/>
      <c r="PNJ2" s="414"/>
      <c r="PNK2" s="414"/>
      <c r="PNL2" s="414"/>
      <c r="PNM2" s="414"/>
      <c r="PNN2" s="414"/>
      <c r="PNO2" s="414"/>
      <c r="PNP2" s="414"/>
      <c r="PNQ2" s="414"/>
      <c r="PNR2" s="414"/>
      <c r="PNS2" s="414"/>
      <c r="PNT2" s="414"/>
      <c r="PNU2" s="414"/>
      <c r="PNV2" s="414"/>
      <c r="PNW2" s="414"/>
      <c r="PNX2" s="414"/>
      <c r="PNY2" s="414"/>
      <c r="PNZ2" s="414"/>
      <c r="POA2" s="414"/>
      <c r="POB2" s="414"/>
      <c r="POC2" s="414"/>
      <c r="POD2" s="414"/>
      <c r="POE2" s="414"/>
      <c r="POF2" s="414"/>
      <c r="POG2" s="414"/>
      <c r="POH2" s="414"/>
      <c r="POI2" s="414"/>
      <c r="POJ2" s="414"/>
      <c r="POK2" s="414"/>
      <c r="POL2" s="414"/>
      <c r="POM2" s="414"/>
      <c r="PON2" s="414"/>
      <c r="POO2" s="414"/>
      <c r="POP2" s="414"/>
      <c r="POQ2" s="414"/>
      <c r="POR2" s="414"/>
      <c r="POS2" s="414"/>
      <c r="POT2" s="414"/>
      <c r="POU2" s="414"/>
      <c r="POV2" s="414"/>
      <c r="POW2" s="414"/>
      <c r="POX2" s="414"/>
      <c r="POY2" s="414"/>
      <c r="POZ2" s="414"/>
      <c r="PPA2" s="414"/>
      <c r="PPB2" s="414"/>
      <c r="PPC2" s="414"/>
      <c r="PPD2" s="414"/>
      <c r="PPE2" s="414"/>
      <c r="PPF2" s="414"/>
      <c r="PPG2" s="414"/>
      <c r="PPH2" s="414"/>
      <c r="PPI2" s="414"/>
      <c r="PPJ2" s="414"/>
      <c r="PPK2" s="414"/>
      <c r="PPL2" s="414"/>
      <c r="PPM2" s="414"/>
      <c r="PPN2" s="414"/>
      <c r="PPO2" s="414"/>
      <c r="PPP2" s="414"/>
      <c r="PPQ2" s="414"/>
      <c r="PPR2" s="414"/>
      <c r="PPS2" s="414"/>
      <c r="PPT2" s="414"/>
      <c r="PPU2" s="414"/>
      <c r="PPV2" s="414"/>
      <c r="PPW2" s="414"/>
      <c r="PPX2" s="414"/>
      <c r="PPY2" s="414"/>
      <c r="PPZ2" s="414"/>
      <c r="PQA2" s="414"/>
      <c r="PQB2" s="414"/>
      <c r="PQC2" s="414"/>
      <c r="PQD2" s="414"/>
      <c r="PQE2" s="414"/>
      <c r="PQF2" s="414"/>
      <c r="PQG2" s="414"/>
      <c r="PQH2" s="414"/>
      <c r="PQI2" s="414"/>
      <c r="PQJ2" s="414"/>
      <c r="PQK2" s="414"/>
      <c r="PQL2" s="414"/>
      <c r="PQM2" s="414"/>
      <c r="PQN2" s="414"/>
      <c r="PQO2" s="414"/>
      <c r="PQP2" s="414"/>
      <c r="PQQ2" s="414"/>
      <c r="PQR2" s="414"/>
      <c r="PQS2" s="414"/>
      <c r="PQT2" s="414"/>
      <c r="PQU2" s="414"/>
      <c r="PQV2" s="414"/>
      <c r="PQW2" s="414"/>
      <c r="PQX2" s="414"/>
      <c r="PQY2" s="414"/>
      <c r="PQZ2" s="414"/>
      <c r="PRA2" s="414"/>
      <c r="PRB2" s="414"/>
      <c r="PRC2" s="414"/>
      <c r="PRD2" s="414"/>
      <c r="PRE2" s="414"/>
      <c r="PRF2" s="414"/>
      <c r="PRG2" s="414"/>
      <c r="PRH2" s="414"/>
      <c r="PRI2" s="414"/>
      <c r="PRJ2" s="414"/>
      <c r="PRK2" s="414"/>
      <c r="PRL2" s="414"/>
      <c r="PRM2" s="414"/>
      <c r="PRN2" s="414"/>
      <c r="PRO2" s="414"/>
      <c r="PRP2" s="414"/>
      <c r="PRQ2" s="414"/>
      <c r="PRR2" s="414"/>
      <c r="PRS2" s="414"/>
      <c r="PRT2" s="414"/>
      <c r="PRU2" s="414"/>
      <c r="PRV2" s="414"/>
      <c r="PRW2" s="414"/>
      <c r="PRX2" s="414"/>
      <c r="PRY2" s="414"/>
      <c r="PRZ2" s="414"/>
      <c r="PSA2" s="414"/>
      <c r="PSB2" s="414"/>
      <c r="PSC2" s="414"/>
      <c r="PSD2" s="414"/>
      <c r="PSE2" s="414"/>
      <c r="PSF2" s="414"/>
      <c r="PSG2" s="414"/>
      <c r="PSH2" s="414"/>
      <c r="PSI2" s="414"/>
      <c r="PSJ2" s="414"/>
      <c r="PSK2" s="414"/>
      <c r="PSL2" s="414"/>
      <c r="PSM2" s="414"/>
      <c r="PSN2" s="414"/>
      <c r="PSO2" s="414"/>
      <c r="PSP2" s="414"/>
      <c r="PSQ2" s="414"/>
      <c r="PSR2" s="414"/>
      <c r="PSS2" s="414"/>
      <c r="PST2" s="414"/>
      <c r="PSU2" s="414"/>
      <c r="PSV2" s="414"/>
      <c r="PSW2" s="414"/>
      <c r="PSX2" s="414"/>
      <c r="PSY2" s="414"/>
      <c r="PSZ2" s="414"/>
      <c r="PTA2" s="414"/>
      <c r="PTB2" s="414"/>
      <c r="PTC2" s="414"/>
      <c r="PTD2" s="414"/>
      <c r="PTE2" s="414"/>
      <c r="PTF2" s="414"/>
      <c r="PTG2" s="414"/>
      <c r="PTH2" s="414"/>
      <c r="PTI2" s="414"/>
      <c r="PTJ2" s="414"/>
      <c r="PTK2" s="414"/>
      <c r="PTL2" s="414"/>
      <c r="PTM2" s="414"/>
      <c r="PTN2" s="414"/>
      <c r="PTO2" s="414"/>
      <c r="PTP2" s="414"/>
      <c r="PTQ2" s="414"/>
      <c r="PTR2" s="414"/>
      <c r="PTS2" s="414"/>
      <c r="PTT2" s="414"/>
      <c r="PTU2" s="414"/>
      <c r="PTV2" s="414"/>
      <c r="PTW2" s="414"/>
      <c r="PTX2" s="414"/>
      <c r="PTY2" s="414"/>
      <c r="PTZ2" s="414"/>
      <c r="PUA2" s="414"/>
      <c r="PUB2" s="414"/>
      <c r="PUC2" s="414"/>
      <c r="PUD2" s="414"/>
      <c r="PUE2" s="414"/>
      <c r="PUF2" s="414"/>
      <c r="PUG2" s="414"/>
      <c r="PUH2" s="414"/>
      <c r="PUI2" s="414"/>
      <c r="PUJ2" s="414"/>
      <c r="PUK2" s="414"/>
      <c r="PUL2" s="414"/>
      <c r="PUM2" s="414"/>
      <c r="PUN2" s="414"/>
      <c r="PUO2" s="414"/>
      <c r="PUP2" s="414"/>
      <c r="PUQ2" s="414"/>
      <c r="PUR2" s="414"/>
      <c r="PUS2" s="414"/>
      <c r="PUT2" s="414"/>
      <c r="PUU2" s="414"/>
      <c r="PUV2" s="414"/>
      <c r="PUW2" s="414"/>
      <c r="PUX2" s="414"/>
      <c r="PUY2" s="414"/>
      <c r="PUZ2" s="414"/>
      <c r="PVA2" s="414"/>
      <c r="PVB2" s="414"/>
      <c r="PVC2" s="414"/>
      <c r="PVD2" s="414"/>
      <c r="PVE2" s="414"/>
      <c r="PVF2" s="414"/>
      <c r="PVG2" s="414"/>
      <c r="PVH2" s="414"/>
      <c r="PVI2" s="414"/>
      <c r="PVJ2" s="414"/>
      <c r="PVK2" s="414"/>
      <c r="PVL2" s="414"/>
      <c r="PVM2" s="414"/>
      <c r="PVN2" s="414"/>
      <c r="PVO2" s="414"/>
      <c r="PVP2" s="414"/>
      <c r="PVQ2" s="414"/>
      <c r="PVR2" s="414"/>
      <c r="PVS2" s="414"/>
      <c r="PVT2" s="414"/>
      <c r="PVU2" s="414"/>
      <c r="PVV2" s="414"/>
      <c r="PVW2" s="414"/>
      <c r="PVX2" s="414"/>
      <c r="PVY2" s="414"/>
      <c r="PVZ2" s="414"/>
      <c r="PWA2" s="414"/>
      <c r="PWB2" s="414"/>
      <c r="PWC2" s="414"/>
      <c r="PWD2" s="414"/>
      <c r="PWE2" s="414"/>
      <c r="PWF2" s="414"/>
      <c r="PWG2" s="414"/>
      <c r="PWH2" s="414"/>
      <c r="PWI2" s="414"/>
      <c r="PWJ2" s="414"/>
      <c r="PWK2" s="414"/>
      <c r="PWL2" s="414"/>
      <c r="PWM2" s="414"/>
      <c r="PWN2" s="414"/>
      <c r="PWO2" s="414"/>
      <c r="PWP2" s="414"/>
      <c r="PWQ2" s="414"/>
      <c r="PWR2" s="414"/>
      <c r="PWS2" s="414"/>
      <c r="PWT2" s="414"/>
      <c r="PWU2" s="414"/>
      <c r="PWV2" s="414"/>
      <c r="PWW2" s="414"/>
      <c r="PWX2" s="414"/>
      <c r="PWY2" s="414"/>
      <c r="PWZ2" s="414"/>
      <c r="PXA2" s="414"/>
      <c r="PXB2" s="414"/>
      <c r="PXC2" s="414"/>
      <c r="PXD2" s="414"/>
      <c r="PXE2" s="414"/>
      <c r="PXF2" s="414"/>
      <c r="PXG2" s="414"/>
      <c r="PXH2" s="414"/>
      <c r="PXI2" s="414"/>
      <c r="PXJ2" s="414"/>
      <c r="PXK2" s="414"/>
      <c r="PXL2" s="414"/>
      <c r="PXM2" s="414"/>
      <c r="PXN2" s="414"/>
      <c r="PXO2" s="414"/>
      <c r="PXP2" s="414"/>
      <c r="PXQ2" s="414"/>
      <c r="PXR2" s="414"/>
      <c r="PXS2" s="414"/>
      <c r="PXT2" s="414"/>
      <c r="PXU2" s="414"/>
      <c r="PXV2" s="414"/>
      <c r="PXW2" s="414"/>
      <c r="PXX2" s="414"/>
      <c r="PXY2" s="414"/>
      <c r="PXZ2" s="414"/>
      <c r="PYA2" s="414"/>
      <c r="PYB2" s="414"/>
      <c r="PYC2" s="414"/>
      <c r="PYD2" s="414"/>
      <c r="PYE2" s="414"/>
      <c r="PYF2" s="414"/>
      <c r="PYG2" s="414"/>
      <c r="PYH2" s="414"/>
      <c r="PYI2" s="414"/>
      <c r="PYJ2" s="414"/>
      <c r="PYK2" s="414"/>
      <c r="PYL2" s="414"/>
      <c r="PYM2" s="414"/>
      <c r="PYN2" s="414"/>
      <c r="PYO2" s="414"/>
      <c r="PYP2" s="414"/>
      <c r="PYQ2" s="414"/>
      <c r="PYR2" s="414"/>
      <c r="PYS2" s="414"/>
      <c r="PYT2" s="414"/>
      <c r="PYU2" s="414"/>
      <c r="PYV2" s="414"/>
      <c r="PYW2" s="414"/>
      <c r="PYX2" s="414"/>
      <c r="PYY2" s="414"/>
      <c r="PYZ2" s="414"/>
      <c r="PZA2" s="414"/>
      <c r="PZB2" s="414"/>
      <c r="PZC2" s="414"/>
      <c r="PZD2" s="414"/>
      <c r="PZE2" s="414"/>
      <c r="PZF2" s="414"/>
      <c r="PZG2" s="414"/>
      <c r="PZH2" s="414"/>
      <c r="PZI2" s="414"/>
      <c r="PZJ2" s="414"/>
      <c r="PZK2" s="414"/>
      <c r="PZL2" s="414"/>
      <c r="PZM2" s="414"/>
      <c r="PZN2" s="414"/>
      <c r="PZO2" s="414"/>
      <c r="PZP2" s="414"/>
      <c r="PZQ2" s="414"/>
      <c r="PZR2" s="414"/>
      <c r="PZS2" s="414"/>
      <c r="PZT2" s="414"/>
      <c r="PZU2" s="414"/>
      <c r="PZV2" s="414"/>
      <c r="PZW2" s="414"/>
      <c r="PZX2" s="414"/>
      <c r="PZY2" s="414"/>
      <c r="PZZ2" s="414"/>
      <c r="QAA2" s="414"/>
      <c r="QAB2" s="414"/>
      <c r="QAC2" s="414"/>
      <c r="QAD2" s="414"/>
      <c r="QAE2" s="414"/>
      <c r="QAF2" s="414"/>
      <c r="QAG2" s="414"/>
      <c r="QAH2" s="414"/>
      <c r="QAI2" s="414"/>
      <c r="QAJ2" s="414"/>
      <c r="QAK2" s="414"/>
      <c r="QAL2" s="414"/>
      <c r="QAM2" s="414"/>
      <c r="QAN2" s="414"/>
      <c r="QAO2" s="414"/>
      <c r="QAP2" s="414"/>
      <c r="QAQ2" s="414"/>
      <c r="QAR2" s="414"/>
      <c r="QAS2" s="414"/>
      <c r="QAT2" s="414"/>
      <c r="QAU2" s="414"/>
      <c r="QAV2" s="414"/>
      <c r="QAW2" s="414"/>
      <c r="QAX2" s="414"/>
      <c r="QAY2" s="414"/>
      <c r="QAZ2" s="414"/>
      <c r="QBA2" s="414"/>
      <c r="QBB2" s="414"/>
      <c r="QBC2" s="414"/>
      <c r="QBD2" s="414"/>
      <c r="QBE2" s="414"/>
      <c r="QBF2" s="414"/>
      <c r="QBG2" s="414"/>
      <c r="QBH2" s="414"/>
      <c r="QBI2" s="414"/>
      <c r="QBJ2" s="414"/>
      <c r="QBK2" s="414"/>
      <c r="QBL2" s="414"/>
      <c r="QBM2" s="414"/>
      <c r="QBN2" s="414"/>
      <c r="QBO2" s="414"/>
      <c r="QBP2" s="414"/>
      <c r="QBQ2" s="414"/>
      <c r="QBR2" s="414"/>
      <c r="QBS2" s="414"/>
      <c r="QBT2" s="414"/>
      <c r="QBU2" s="414"/>
      <c r="QBV2" s="414"/>
      <c r="QBW2" s="414"/>
      <c r="QBX2" s="414"/>
      <c r="QBY2" s="414"/>
      <c r="QBZ2" s="414"/>
      <c r="QCA2" s="414"/>
      <c r="QCB2" s="414"/>
      <c r="QCC2" s="414"/>
      <c r="QCD2" s="414"/>
      <c r="QCE2" s="414"/>
      <c r="QCF2" s="414"/>
      <c r="QCG2" s="414"/>
      <c r="QCH2" s="414"/>
      <c r="QCI2" s="414"/>
      <c r="QCJ2" s="414"/>
      <c r="QCK2" s="414"/>
      <c r="QCL2" s="414"/>
      <c r="QCM2" s="414"/>
      <c r="QCN2" s="414"/>
      <c r="QCO2" s="414"/>
      <c r="QCP2" s="414"/>
      <c r="QCQ2" s="414"/>
      <c r="QCR2" s="414"/>
      <c r="QCS2" s="414"/>
      <c r="QCT2" s="414"/>
      <c r="QCU2" s="414"/>
      <c r="QCV2" s="414"/>
      <c r="QCW2" s="414"/>
      <c r="QCX2" s="414"/>
      <c r="QCY2" s="414"/>
      <c r="QCZ2" s="414"/>
      <c r="QDA2" s="414"/>
      <c r="QDB2" s="414"/>
      <c r="QDC2" s="414"/>
      <c r="QDD2" s="414"/>
      <c r="QDE2" s="414"/>
      <c r="QDF2" s="414"/>
      <c r="QDG2" s="414"/>
      <c r="QDH2" s="414"/>
      <c r="QDI2" s="414"/>
      <c r="QDJ2" s="414"/>
      <c r="QDK2" s="414"/>
      <c r="QDL2" s="414"/>
      <c r="QDM2" s="414"/>
      <c r="QDN2" s="414"/>
      <c r="QDO2" s="414"/>
      <c r="QDP2" s="414"/>
      <c r="QDQ2" s="414"/>
      <c r="QDR2" s="414"/>
      <c r="QDS2" s="414"/>
      <c r="QDT2" s="414"/>
      <c r="QDU2" s="414"/>
      <c r="QDV2" s="414"/>
      <c r="QDW2" s="414"/>
      <c r="QDX2" s="414"/>
      <c r="QDY2" s="414"/>
      <c r="QDZ2" s="414"/>
      <c r="QEA2" s="414"/>
      <c r="QEB2" s="414"/>
      <c r="QEC2" s="414"/>
      <c r="QED2" s="414"/>
      <c r="QEE2" s="414"/>
      <c r="QEF2" s="414"/>
      <c r="QEG2" s="414"/>
      <c r="QEH2" s="414"/>
      <c r="QEI2" s="414"/>
      <c r="QEJ2" s="414"/>
      <c r="QEK2" s="414"/>
      <c r="QEL2" s="414"/>
      <c r="QEM2" s="414"/>
      <c r="QEN2" s="414"/>
      <c r="QEO2" s="414"/>
      <c r="QEP2" s="414"/>
      <c r="QEQ2" s="414"/>
      <c r="QER2" s="414"/>
      <c r="QES2" s="414"/>
      <c r="QET2" s="414"/>
      <c r="QEU2" s="414"/>
      <c r="QEV2" s="414"/>
      <c r="QEW2" s="414"/>
      <c r="QEX2" s="414"/>
      <c r="QEY2" s="414"/>
      <c r="QEZ2" s="414"/>
      <c r="QFA2" s="414"/>
      <c r="QFB2" s="414"/>
      <c r="QFC2" s="414"/>
      <c r="QFD2" s="414"/>
      <c r="QFE2" s="414"/>
      <c r="QFF2" s="414"/>
      <c r="QFG2" s="414"/>
      <c r="QFH2" s="414"/>
      <c r="QFI2" s="414"/>
      <c r="QFJ2" s="414"/>
      <c r="QFK2" s="414"/>
      <c r="QFL2" s="414"/>
      <c r="QFM2" s="414"/>
      <c r="QFN2" s="414"/>
      <c r="QFO2" s="414"/>
      <c r="QFP2" s="414"/>
      <c r="QFQ2" s="414"/>
      <c r="QFR2" s="414"/>
      <c r="QFS2" s="414"/>
      <c r="QFT2" s="414"/>
      <c r="QFU2" s="414"/>
      <c r="QFV2" s="414"/>
      <c r="QFW2" s="414"/>
      <c r="QFX2" s="414"/>
      <c r="QFY2" s="414"/>
      <c r="QFZ2" s="414"/>
      <c r="QGA2" s="414"/>
      <c r="QGB2" s="414"/>
      <c r="QGC2" s="414"/>
      <c r="QGD2" s="414"/>
      <c r="QGE2" s="414"/>
      <c r="QGF2" s="414"/>
      <c r="QGG2" s="414"/>
      <c r="QGH2" s="414"/>
      <c r="QGI2" s="414"/>
      <c r="QGJ2" s="414"/>
      <c r="QGK2" s="414"/>
      <c r="QGL2" s="414"/>
      <c r="QGM2" s="414"/>
      <c r="QGN2" s="414"/>
      <c r="QGO2" s="414"/>
      <c r="QGP2" s="414"/>
      <c r="QGQ2" s="414"/>
      <c r="QGR2" s="414"/>
      <c r="QGS2" s="414"/>
      <c r="QGT2" s="414"/>
      <c r="QGU2" s="414"/>
      <c r="QGV2" s="414"/>
      <c r="QGW2" s="414"/>
      <c r="QGX2" s="414"/>
      <c r="QGY2" s="414"/>
      <c r="QGZ2" s="414"/>
      <c r="QHA2" s="414"/>
      <c r="QHB2" s="414"/>
      <c r="QHC2" s="414"/>
      <c r="QHD2" s="414"/>
      <c r="QHE2" s="414"/>
      <c r="QHF2" s="414"/>
      <c r="QHG2" s="414"/>
      <c r="QHH2" s="414"/>
      <c r="QHI2" s="414"/>
      <c r="QHJ2" s="414"/>
      <c r="QHK2" s="414"/>
      <c r="QHL2" s="414"/>
      <c r="QHM2" s="414"/>
      <c r="QHN2" s="414"/>
      <c r="QHO2" s="414"/>
      <c r="QHP2" s="414"/>
      <c r="QHQ2" s="414"/>
      <c r="QHR2" s="414"/>
      <c r="QHS2" s="414"/>
      <c r="QHT2" s="414"/>
      <c r="QHU2" s="414"/>
      <c r="QHV2" s="414"/>
      <c r="QHW2" s="414"/>
      <c r="QHX2" s="414"/>
      <c r="QHY2" s="414"/>
      <c r="QHZ2" s="414"/>
      <c r="QIA2" s="414"/>
      <c r="QIB2" s="414"/>
      <c r="QIC2" s="414"/>
      <c r="QID2" s="414"/>
      <c r="QIE2" s="414"/>
      <c r="QIF2" s="414"/>
      <c r="QIG2" s="414"/>
      <c r="QIH2" s="414"/>
      <c r="QII2" s="414"/>
      <c r="QIJ2" s="414"/>
      <c r="QIK2" s="414"/>
      <c r="QIL2" s="414"/>
      <c r="QIM2" s="414"/>
      <c r="QIN2" s="414"/>
      <c r="QIO2" s="414"/>
      <c r="QIP2" s="414"/>
      <c r="QIQ2" s="414"/>
      <c r="QIR2" s="414"/>
      <c r="QIS2" s="414"/>
      <c r="QIT2" s="414"/>
      <c r="QIU2" s="414"/>
      <c r="QIV2" s="414"/>
      <c r="QIW2" s="414"/>
      <c r="QIX2" s="414"/>
      <c r="QIY2" s="414"/>
      <c r="QIZ2" s="414"/>
      <c r="QJA2" s="414"/>
      <c r="QJB2" s="414"/>
      <c r="QJC2" s="414"/>
      <c r="QJD2" s="414"/>
      <c r="QJE2" s="414"/>
      <c r="QJF2" s="414"/>
      <c r="QJG2" s="414"/>
      <c r="QJH2" s="414"/>
      <c r="QJI2" s="414"/>
      <c r="QJJ2" s="414"/>
      <c r="QJK2" s="414"/>
      <c r="QJL2" s="414"/>
      <c r="QJM2" s="414"/>
      <c r="QJN2" s="414"/>
      <c r="QJO2" s="414"/>
      <c r="QJP2" s="414"/>
      <c r="QJQ2" s="414"/>
      <c r="QJR2" s="414"/>
      <c r="QJS2" s="414"/>
      <c r="QJT2" s="414"/>
      <c r="QJU2" s="414"/>
      <c r="QJV2" s="414"/>
      <c r="QJW2" s="414"/>
      <c r="QJX2" s="414"/>
      <c r="QJY2" s="414"/>
      <c r="QJZ2" s="414"/>
      <c r="QKA2" s="414"/>
      <c r="QKB2" s="414"/>
      <c r="QKC2" s="414"/>
      <c r="QKD2" s="414"/>
      <c r="QKE2" s="414"/>
      <c r="QKF2" s="414"/>
      <c r="QKG2" s="414"/>
      <c r="QKH2" s="414"/>
      <c r="QKI2" s="414"/>
      <c r="QKJ2" s="414"/>
      <c r="QKK2" s="414"/>
      <c r="QKL2" s="414"/>
      <c r="QKM2" s="414"/>
      <c r="QKN2" s="414"/>
      <c r="QKO2" s="414"/>
      <c r="QKP2" s="414"/>
      <c r="QKQ2" s="414"/>
      <c r="QKR2" s="414"/>
      <c r="QKS2" s="414"/>
      <c r="QKT2" s="414"/>
      <c r="QKU2" s="414"/>
      <c r="QKV2" s="414"/>
      <c r="QKW2" s="414"/>
      <c r="QKX2" s="414"/>
      <c r="QKY2" s="414"/>
      <c r="QKZ2" s="414"/>
      <c r="QLA2" s="414"/>
      <c r="QLB2" s="414"/>
      <c r="QLC2" s="414"/>
      <c r="QLD2" s="414"/>
      <c r="QLE2" s="414"/>
      <c r="QLF2" s="414"/>
      <c r="QLG2" s="414"/>
      <c r="QLH2" s="414"/>
      <c r="QLI2" s="414"/>
      <c r="QLJ2" s="414"/>
      <c r="QLK2" s="414"/>
      <c r="QLL2" s="414"/>
      <c r="QLM2" s="414"/>
      <c r="QLN2" s="414"/>
      <c r="QLO2" s="414"/>
      <c r="QLP2" s="414"/>
      <c r="QLQ2" s="414"/>
      <c r="QLR2" s="414"/>
      <c r="QLS2" s="414"/>
      <c r="QLT2" s="414"/>
      <c r="QLU2" s="414"/>
      <c r="QLV2" s="414"/>
      <c r="QLW2" s="414"/>
      <c r="QLX2" s="414"/>
      <c r="QLY2" s="414"/>
      <c r="QLZ2" s="414"/>
      <c r="QMA2" s="414"/>
      <c r="QMB2" s="414"/>
      <c r="QMC2" s="414"/>
      <c r="QMD2" s="414"/>
      <c r="QME2" s="414"/>
      <c r="QMF2" s="414"/>
      <c r="QMG2" s="414"/>
      <c r="QMH2" s="414"/>
      <c r="QMI2" s="414"/>
      <c r="QMJ2" s="414"/>
      <c r="QMK2" s="414"/>
      <c r="QML2" s="414"/>
      <c r="QMM2" s="414"/>
      <c r="QMN2" s="414"/>
      <c r="QMO2" s="414"/>
      <c r="QMP2" s="414"/>
      <c r="QMQ2" s="414"/>
      <c r="QMR2" s="414"/>
      <c r="QMS2" s="414"/>
      <c r="QMT2" s="414"/>
      <c r="QMU2" s="414"/>
      <c r="QMV2" s="414"/>
      <c r="QMW2" s="414"/>
      <c r="QMX2" s="414"/>
      <c r="QMY2" s="414"/>
      <c r="QMZ2" s="414"/>
      <c r="QNA2" s="414"/>
      <c r="QNB2" s="414"/>
      <c r="QNC2" s="414"/>
      <c r="QND2" s="414"/>
      <c r="QNE2" s="414"/>
      <c r="QNF2" s="414"/>
      <c r="QNG2" s="414"/>
      <c r="QNH2" s="414"/>
      <c r="QNI2" s="414"/>
      <c r="QNJ2" s="414"/>
      <c r="QNK2" s="414"/>
      <c r="QNL2" s="414"/>
      <c r="QNM2" s="414"/>
      <c r="QNN2" s="414"/>
      <c r="QNO2" s="414"/>
      <c r="QNP2" s="414"/>
      <c r="QNQ2" s="414"/>
      <c r="QNR2" s="414"/>
      <c r="QNS2" s="414"/>
      <c r="QNT2" s="414"/>
      <c r="QNU2" s="414"/>
      <c r="QNV2" s="414"/>
      <c r="QNW2" s="414"/>
      <c r="QNX2" s="414"/>
      <c r="QNY2" s="414"/>
      <c r="QNZ2" s="414"/>
      <c r="QOA2" s="414"/>
      <c r="QOB2" s="414"/>
      <c r="QOC2" s="414"/>
      <c r="QOD2" s="414"/>
      <c r="QOE2" s="414"/>
      <c r="QOF2" s="414"/>
      <c r="QOG2" s="414"/>
      <c r="QOH2" s="414"/>
      <c r="QOI2" s="414"/>
      <c r="QOJ2" s="414"/>
      <c r="QOK2" s="414"/>
      <c r="QOL2" s="414"/>
      <c r="QOM2" s="414"/>
      <c r="QON2" s="414"/>
      <c r="QOO2" s="414"/>
      <c r="QOP2" s="414"/>
      <c r="QOQ2" s="414"/>
      <c r="QOR2" s="414"/>
      <c r="QOS2" s="414"/>
      <c r="QOT2" s="414"/>
      <c r="QOU2" s="414"/>
      <c r="QOV2" s="414"/>
      <c r="QOW2" s="414"/>
      <c r="QOX2" s="414"/>
      <c r="QOY2" s="414"/>
      <c r="QOZ2" s="414"/>
      <c r="QPA2" s="414"/>
      <c r="QPB2" s="414"/>
      <c r="QPC2" s="414"/>
      <c r="QPD2" s="414"/>
      <c r="QPE2" s="414"/>
      <c r="QPF2" s="414"/>
      <c r="QPG2" s="414"/>
      <c r="QPH2" s="414"/>
      <c r="QPI2" s="414"/>
      <c r="QPJ2" s="414"/>
      <c r="QPK2" s="414"/>
      <c r="QPL2" s="414"/>
      <c r="QPM2" s="414"/>
      <c r="QPN2" s="414"/>
      <c r="QPO2" s="414"/>
      <c r="QPP2" s="414"/>
      <c r="QPQ2" s="414"/>
      <c r="QPR2" s="414"/>
      <c r="QPS2" s="414"/>
      <c r="QPT2" s="414"/>
      <c r="QPU2" s="414"/>
      <c r="QPV2" s="414"/>
      <c r="QPW2" s="414"/>
      <c r="QPX2" s="414"/>
      <c r="QPY2" s="414"/>
      <c r="QPZ2" s="414"/>
      <c r="QQA2" s="414"/>
      <c r="QQB2" s="414"/>
      <c r="QQC2" s="414"/>
      <c r="QQD2" s="414"/>
      <c r="QQE2" s="414"/>
      <c r="QQF2" s="414"/>
      <c r="QQG2" s="414"/>
      <c r="QQH2" s="414"/>
      <c r="QQI2" s="414"/>
      <c r="QQJ2" s="414"/>
      <c r="QQK2" s="414"/>
      <c r="QQL2" s="414"/>
      <c r="QQM2" s="414"/>
      <c r="QQN2" s="414"/>
      <c r="QQO2" s="414"/>
      <c r="QQP2" s="414"/>
      <c r="QQQ2" s="414"/>
      <c r="QQR2" s="414"/>
      <c r="QQS2" s="414"/>
      <c r="QQT2" s="414"/>
      <c r="QQU2" s="414"/>
      <c r="QQV2" s="414"/>
      <c r="QQW2" s="414"/>
      <c r="QQX2" s="414"/>
      <c r="QQY2" s="414"/>
      <c r="QQZ2" s="414"/>
      <c r="QRA2" s="414"/>
      <c r="QRB2" s="414"/>
      <c r="QRC2" s="414"/>
      <c r="QRD2" s="414"/>
      <c r="QRE2" s="414"/>
      <c r="QRF2" s="414"/>
      <c r="QRG2" s="414"/>
      <c r="QRH2" s="414"/>
      <c r="QRI2" s="414"/>
      <c r="QRJ2" s="414"/>
      <c r="QRK2" s="414"/>
      <c r="QRL2" s="414"/>
      <c r="QRM2" s="414"/>
      <c r="QRN2" s="414"/>
      <c r="QRO2" s="414"/>
      <c r="QRP2" s="414"/>
      <c r="QRQ2" s="414"/>
      <c r="QRR2" s="414"/>
      <c r="QRS2" s="414"/>
      <c r="QRT2" s="414"/>
      <c r="QRU2" s="414"/>
      <c r="QRV2" s="414"/>
      <c r="QRW2" s="414"/>
      <c r="QRX2" s="414"/>
      <c r="QRY2" s="414"/>
      <c r="QRZ2" s="414"/>
      <c r="QSA2" s="414"/>
      <c r="QSB2" s="414"/>
      <c r="QSC2" s="414"/>
      <c r="QSD2" s="414"/>
      <c r="QSE2" s="414"/>
      <c r="QSF2" s="414"/>
      <c r="QSG2" s="414"/>
      <c r="QSH2" s="414"/>
      <c r="QSI2" s="414"/>
      <c r="QSJ2" s="414"/>
      <c r="QSK2" s="414"/>
      <c r="QSL2" s="414"/>
      <c r="QSM2" s="414"/>
      <c r="QSN2" s="414"/>
      <c r="QSO2" s="414"/>
      <c r="QSP2" s="414"/>
      <c r="QSQ2" s="414"/>
      <c r="QSR2" s="414"/>
      <c r="QSS2" s="414"/>
      <c r="QST2" s="414"/>
      <c r="QSU2" s="414"/>
      <c r="QSV2" s="414"/>
      <c r="QSW2" s="414"/>
      <c r="QSX2" s="414"/>
      <c r="QSY2" s="414"/>
      <c r="QSZ2" s="414"/>
      <c r="QTA2" s="414"/>
      <c r="QTB2" s="414"/>
      <c r="QTC2" s="414"/>
      <c r="QTD2" s="414"/>
      <c r="QTE2" s="414"/>
      <c r="QTF2" s="414"/>
      <c r="QTG2" s="414"/>
      <c r="QTH2" s="414"/>
      <c r="QTI2" s="414"/>
      <c r="QTJ2" s="414"/>
      <c r="QTK2" s="414"/>
      <c r="QTL2" s="414"/>
      <c r="QTM2" s="414"/>
      <c r="QTN2" s="414"/>
      <c r="QTO2" s="414"/>
      <c r="QTP2" s="414"/>
      <c r="QTQ2" s="414"/>
      <c r="QTR2" s="414"/>
      <c r="QTS2" s="414"/>
      <c r="QTT2" s="414"/>
      <c r="QTU2" s="414"/>
      <c r="QTV2" s="414"/>
      <c r="QTW2" s="414"/>
      <c r="QTX2" s="414"/>
      <c r="QTY2" s="414"/>
      <c r="QTZ2" s="414"/>
      <c r="QUA2" s="414"/>
      <c r="QUB2" s="414"/>
      <c r="QUC2" s="414"/>
      <c r="QUD2" s="414"/>
      <c r="QUE2" s="414"/>
      <c r="QUF2" s="414"/>
      <c r="QUG2" s="414"/>
      <c r="QUH2" s="414"/>
      <c r="QUI2" s="414"/>
      <c r="QUJ2" s="414"/>
      <c r="QUK2" s="414"/>
      <c r="QUL2" s="414"/>
      <c r="QUM2" s="414"/>
      <c r="QUN2" s="414"/>
      <c r="QUO2" s="414"/>
      <c r="QUP2" s="414"/>
      <c r="QUQ2" s="414"/>
      <c r="QUR2" s="414"/>
      <c r="QUS2" s="414"/>
      <c r="QUT2" s="414"/>
      <c r="QUU2" s="414"/>
      <c r="QUV2" s="414"/>
      <c r="QUW2" s="414"/>
      <c r="QUX2" s="414"/>
      <c r="QUY2" s="414"/>
      <c r="QUZ2" s="414"/>
      <c r="QVA2" s="414"/>
      <c r="QVB2" s="414"/>
      <c r="QVC2" s="414"/>
      <c r="QVD2" s="414"/>
      <c r="QVE2" s="414"/>
      <c r="QVF2" s="414"/>
      <c r="QVG2" s="414"/>
      <c r="QVH2" s="414"/>
      <c r="QVI2" s="414"/>
      <c r="QVJ2" s="414"/>
      <c r="QVK2" s="414"/>
      <c r="QVL2" s="414"/>
      <c r="QVM2" s="414"/>
      <c r="QVN2" s="414"/>
      <c r="QVO2" s="414"/>
      <c r="QVP2" s="414"/>
      <c r="QVQ2" s="414"/>
      <c r="QVR2" s="414"/>
      <c r="QVS2" s="414"/>
      <c r="QVT2" s="414"/>
      <c r="QVU2" s="414"/>
      <c r="QVV2" s="414"/>
      <c r="QVW2" s="414"/>
      <c r="QVX2" s="414"/>
      <c r="QVY2" s="414"/>
      <c r="QVZ2" s="414"/>
      <c r="QWA2" s="414"/>
      <c r="QWB2" s="414"/>
      <c r="QWC2" s="414"/>
      <c r="QWD2" s="414"/>
      <c r="QWE2" s="414"/>
      <c r="QWF2" s="414"/>
      <c r="QWG2" s="414"/>
      <c r="QWH2" s="414"/>
      <c r="QWI2" s="414"/>
      <c r="QWJ2" s="414"/>
      <c r="QWK2" s="414"/>
      <c r="QWL2" s="414"/>
      <c r="QWM2" s="414"/>
      <c r="QWN2" s="414"/>
      <c r="QWO2" s="414"/>
      <c r="QWP2" s="414"/>
      <c r="QWQ2" s="414"/>
      <c r="QWR2" s="414"/>
      <c r="QWS2" s="414"/>
      <c r="QWT2" s="414"/>
      <c r="QWU2" s="414"/>
      <c r="QWV2" s="414"/>
      <c r="QWW2" s="414"/>
      <c r="QWX2" s="414"/>
      <c r="QWY2" s="414"/>
      <c r="QWZ2" s="414"/>
      <c r="QXA2" s="414"/>
      <c r="QXB2" s="414"/>
      <c r="QXC2" s="414"/>
      <c r="QXD2" s="414"/>
      <c r="QXE2" s="414"/>
      <c r="QXF2" s="414"/>
      <c r="QXG2" s="414"/>
      <c r="QXH2" s="414"/>
      <c r="QXI2" s="414"/>
      <c r="QXJ2" s="414"/>
      <c r="QXK2" s="414"/>
      <c r="QXL2" s="414"/>
      <c r="QXM2" s="414"/>
      <c r="QXN2" s="414"/>
      <c r="QXO2" s="414"/>
      <c r="QXP2" s="414"/>
      <c r="QXQ2" s="414"/>
      <c r="QXR2" s="414"/>
      <c r="QXS2" s="414"/>
      <c r="QXT2" s="414"/>
      <c r="QXU2" s="414"/>
      <c r="QXV2" s="414"/>
      <c r="QXW2" s="414"/>
      <c r="QXX2" s="414"/>
      <c r="QXY2" s="414"/>
      <c r="QXZ2" s="414"/>
      <c r="QYA2" s="414"/>
      <c r="QYB2" s="414"/>
      <c r="QYC2" s="414"/>
      <c r="QYD2" s="414"/>
      <c r="QYE2" s="414"/>
      <c r="QYF2" s="414"/>
      <c r="QYG2" s="414"/>
      <c r="QYH2" s="414"/>
      <c r="QYI2" s="414"/>
      <c r="QYJ2" s="414"/>
      <c r="QYK2" s="414"/>
      <c r="QYL2" s="414"/>
      <c r="QYM2" s="414"/>
      <c r="QYN2" s="414"/>
      <c r="QYO2" s="414"/>
      <c r="QYP2" s="414"/>
      <c r="QYQ2" s="414"/>
      <c r="QYR2" s="414"/>
      <c r="QYS2" s="414"/>
      <c r="QYT2" s="414"/>
      <c r="QYU2" s="414"/>
      <c r="QYV2" s="414"/>
      <c r="QYW2" s="414"/>
      <c r="QYX2" s="414"/>
      <c r="QYY2" s="414"/>
      <c r="QYZ2" s="414"/>
      <c r="QZA2" s="414"/>
      <c r="QZB2" s="414"/>
      <c r="QZC2" s="414"/>
      <c r="QZD2" s="414"/>
      <c r="QZE2" s="414"/>
      <c r="QZF2" s="414"/>
      <c r="QZG2" s="414"/>
      <c r="QZH2" s="414"/>
      <c r="QZI2" s="414"/>
      <c r="QZJ2" s="414"/>
      <c r="QZK2" s="414"/>
      <c r="QZL2" s="414"/>
      <c r="QZM2" s="414"/>
      <c r="QZN2" s="414"/>
      <c r="QZO2" s="414"/>
      <c r="QZP2" s="414"/>
      <c r="QZQ2" s="414"/>
      <c r="QZR2" s="414"/>
      <c r="QZS2" s="414"/>
      <c r="QZT2" s="414"/>
      <c r="QZU2" s="414"/>
      <c r="QZV2" s="414"/>
      <c r="QZW2" s="414"/>
      <c r="QZX2" s="414"/>
      <c r="QZY2" s="414"/>
      <c r="QZZ2" s="414"/>
      <c r="RAA2" s="414"/>
      <c r="RAB2" s="414"/>
      <c r="RAC2" s="414"/>
      <c r="RAD2" s="414"/>
      <c r="RAE2" s="414"/>
      <c r="RAF2" s="414"/>
      <c r="RAG2" s="414"/>
      <c r="RAH2" s="414"/>
      <c r="RAI2" s="414"/>
      <c r="RAJ2" s="414"/>
      <c r="RAK2" s="414"/>
      <c r="RAL2" s="414"/>
      <c r="RAM2" s="414"/>
      <c r="RAN2" s="414"/>
      <c r="RAO2" s="414"/>
      <c r="RAP2" s="414"/>
      <c r="RAQ2" s="414"/>
      <c r="RAR2" s="414"/>
      <c r="RAS2" s="414"/>
      <c r="RAT2" s="414"/>
      <c r="RAU2" s="414"/>
      <c r="RAV2" s="414"/>
      <c r="RAW2" s="414"/>
      <c r="RAX2" s="414"/>
      <c r="RAY2" s="414"/>
      <c r="RAZ2" s="414"/>
      <c r="RBA2" s="414"/>
      <c r="RBB2" s="414"/>
      <c r="RBC2" s="414"/>
      <c r="RBD2" s="414"/>
      <c r="RBE2" s="414"/>
      <c r="RBF2" s="414"/>
      <c r="RBG2" s="414"/>
      <c r="RBH2" s="414"/>
      <c r="RBI2" s="414"/>
      <c r="RBJ2" s="414"/>
      <c r="RBK2" s="414"/>
      <c r="RBL2" s="414"/>
      <c r="RBM2" s="414"/>
      <c r="RBN2" s="414"/>
      <c r="RBO2" s="414"/>
      <c r="RBP2" s="414"/>
      <c r="RBQ2" s="414"/>
      <c r="RBR2" s="414"/>
      <c r="RBS2" s="414"/>
      <c r="RBT2" s="414"/>
      <c r="RBU2" s="414"/>
      <c r="RBV2" s="414"/>
      <c r="RBW2" s="414"/>
      <c r="RBX2" s="414"/>
      <c r="RBY2" s="414"/>
      <c r="RBZ2" s="414"/>
      <c r="RCA2" s="414"/>
      <c r="RCB2" s="414"/>
      <c r="RCC2" s="414"/>
      <c r="RCD2" s="414"/>
      <c r="RCE2" s="414"/>
      <c r="RCF2" s="414"/>
      <c r="RCG2" s="414"/>
      <c r="RCH2" s="414"/>
      <c r="RCI2" s="414"/>
      <c r="RCJ2" s="414"/>
      <c r="RCK2" s="414"/>
      <c r="RCL2" s="414"/>
      <c r="RCM2" s="414"/>
      <c r="RCN2" s="414"/>
      <c r="RCO2" s="414"/>
      <c r="RCP2" s="414"/>
      <c r="RCQ2" s="414"/>
      <c r="RCR2" s="414"/>
      <c r="RCS2" s="414"/>
      <c r="RCT2" s="414"/>
      <c r="RCU2" s="414"/>
      <c r="RCV2" s="414"/>
      <c r="RCW2" s="414"/>
      <c r="RCX2" s="414"/>
      <c r="RCY2" s="414"/>
      <c r="RCZ2" s="414"/>
      <c r="RDA2" s="414"/>
      <c r="RDB2" s="414"/>
      <c r="RDC2" s="414"/>
      <c r="RDD2" s="414"/>
      <c r="RDE2" s="414"/>
      <c r="RDF2" s="414"/>
      <c r="RDG2" s="414"/>
      <c r="RDH2" s="414"/>
      <c r="RDI2" s="414"/>
      <c r="RDJ2" s="414"/>
      <c r="RDK2" s="414"/>
      <c r="RDL2" s="414"/>
      <c r="RDM2" s="414"/>
      <c r="RDN2" s="414"/>
      <c r="RDO2" s="414"/>
      <c r="RDP2" s="414"/>
      <c r="RDQ2" s="414"/>
      <c r="RDR2" s="414"/>
      <c r="RDS2" s="414"/>
      <c r="RDT2" s="414"/>
      <c r="RDU2" s="414"/>
      <c r="RDV2" s="414"/>
      <c r="RDW2" s="414"/>
      <c r="RDX2" s="414"/>
      <c r="RDY2" s="414"/>
      <c r="RDZ2" s="414"/>
      <c r="REA2" s="414"/>
      <c r="REB2" s="414"/>
      <c r="REC2" s="414"/>
      <c r="RED2" s="414"/>
      <c r="REE2" s="414"/>
      <c r="REF2" s="414"/>
      <c r="REG2" s="414"/>
      <c r="REH2" s="414"/>
      <c r="REI2" s="414"/>
      <c r="REJ2" s="414"/>
      <c r="REK2" s="414"/>
      <c r="REL2" s="414"/>
      <c r="REM2" s="414"/>
      <c r="REN2" s="414"/>
      <c r="REO2" s="414"/>
      <c r="REP2" s="414"/>
      <c r="REQ2" s="414"/>
      <c r="RER2" s="414"/>
      <c r="RES2" s="414"/>
      <c r="RET2" s="414"/>
      <c r="REU2" s="414"/>
      <c r="REV2" s="414"/>
      <c r="REW2" s="414"/>
      <c r="REX2" s="414"/>
      <c r="REY2" s="414"/>
      <c r="REZ2" s="414"/>
      <c r="RFA2" s="414"/>
      <c r="RFB2" s="414"/>
      <c r="RFC2" s="414"/>
      <c r="RFD2" s="414"/>
      <c r="RFE2" s="414"/>
      <c r="RFF2" s="414"/>
      <c r="RFG2" s="414"/>
      <c r="RFH2" s="414"/>
      <c r="RFI2" s="414"/>
      <c r="RFJ2" s="414"/>
      <c r="RFK2" s="414"/>
      <c r="RFL2" s="414"/>
      <c r="RFM2" s="414"/>
      <c r="RFN2" s="414"/>
      <c r="RFO2" s="414"/>
      <c r="RFP2" s="414"/>
      <c r="RFQ2" s="414"/>
      <c r="RFR2" s="414"/>
      <c r="RFS2" s="414"/>
      <c r="RFT2" s="414"/>
      <c r="RFU2" s="414"/>
      <c r="RFV2" s="414"/>
      <c r="RFW2" s="414"/>
      <c r="RFX2" s="414"/>
      <c r="RFY2" s="414"/>
      <c r="RFZ2" s="414"/>
      <c r="RGA2" s="414"/>
      <c r="RGB2" s="414"/>
      <c r="RGC2" s="414"/>
      <c r="RGD2" s="414"/>
      <c r="RGE2" s="414"/>
      <c r="RGF2" s="414"/>
      <c r="RGG2" s="414"/>
      <c r="RGH2" s="414"/>
      <c r="RGI2" s="414"/>
      <c r="RGJ2" s="414"/>
      <c r="RGK2" s="414"/>
      <c r="RGL2" s="414"/>
      <c r="RGM2" s="414"/>
      <c r="RGN2" s="414"/>
      <c r="RGO2" s="414"/>
      <c r="RGP2" s="414"/>
      <c r="RGQ2" s="414"/>
      <c r="RGR2" s="414"/>
      <c r="RGS2" s="414"/>
      <c r="RGT2" s="414"/>
      <c r="RGU2" s="414"/>
      <c r="RGV2" s="414"/>
      <c r="RGW2" s="414"/>
      <c r="RGX2" s="414"/>
      <c r="RGY2" s="414"/>
      <c r="RGZ2" s="414"/>
      <c r="RHA2" s="414"/>
      <c r="RHB2" s="414"/>
      <c r="RHC2" s="414"/>
      <c r="RHD2" s="414"/>
      <c r="RHE2" s="414"/>
      <c r="RHF2" s="414"/>
      <c r="RHG2" s="414"/>
      <c r="RHH2" s="414"/>
      <c r="RHI2" s="414"/>
      <c r="RHJ2" s="414"/>
      <c r="RHK2" s="414"/>
      <c r="RHL2" s="414"/>
      <c r="RHM2" s="414"/>
      <c r="RHN2" s="414"/>
      <c r="RHO2" s="414"/>
      <c r="RHP2" s="414"/>
      <c r="RHQ2" s="414"/>
      <c r="RHR2" s="414"/>
      <c r="RHS2" s="414"/>
      <c r="RHT2" s="414"/>
      <c r="RHU2" s="414"/>
      <c r="RHV2" s="414"/>
      <c r="RHW2" s="414"/>
      <c r="RHX2" s="414"/>
      <c r="RHY2" s="414"/>
      <c r="RHZ2" s="414"/>
      <c r="RIA2" s="414"/>
      <c r="RIB2" s="414"/>
      <c r="RIC2" s="414"/>
      <c r="RID2" s="414"/>
      <c r="RIE2" s="414"/>
      <c r="RIF2" s="414"/>
      <c r="RIG2" s="414"/>
      <c r="RIH2" s="414"/>
      <c r="RII2" s="414"/>
      <c r="RIJ2" s="414"/>
      <c r="RIK2" s="414"/>
      <c r="RIL2" s="414"/>
      <c r="RIM2" s="414"/>
      <c r="RIN2" s="414"/>
      <c r="RIO2" s="414"/>
      <c r="RIP2" s="414"/>
      <c r="RIQ2" s="414"/>
      <c r="RIR2" s="414"/>
      <c r="RIS2" s="414"/>
      <c r="RIT2" s="414"/>
      <c r="RIU2" s="414"/>
      <c r="RIV2" s="414"/>
      <c r="RIW2" s="414"/>
      <c r="RIX2" s="414"/>
      <c r="RIY2" s="414"/>
      <c r="RIZ2" s="414"/>
      <c r="RJA2" s="414"/>
      <c r="RJB2" s="414"/>
      <c r="RJC2" s="414"/>
      <c r="RJD2" s="414"/>
      <c r="RJE2" s="414"/>
      <c r="RJF2" s="414"/>
      <c r="RJG2" s="414"/>
      <c r="RJH2" s="414"/>
      <c r="RJI2" s="414"/>
      <c r="RJJ2" s="414"/>
      <c r="RJK2" s="414"/>
      <c r="RJL2" s="414"/>
      <c r="RJM2" s="414"/>
      <c r="RJN2" s="414"/>
      <c r="RJO2" s="414"/>
      <c r="RJP2" s="414"/>
      <c r="RJQ2" s="414"/>
      <c r="RJR2" s="414"/>
      <c r="RJS2" s="414"/>
      <c r="RJT2" s="414"/>
      <c r="RJU2" s="414"/>
      <c r="RJV2" s="414"/>
      <c r="RJW2" s="414"/>
      <c r="RJX2" s="414"/>
      <c r="RJY2" s="414"/>
      <c r="RJZ2" s="414"/>
      <c r="RKA2" s="414"/>
      <c r="RKB2" s="414"/>
      <c r="RKC2" s="414"/>
      <c r="RKD2" s="414"/>
      <c r="RKE2" s="414"/>
      <c r="RKF2" s="414"/>
      <c r="RKG2" s="414"/>
      <c r="RKH2" s="414"/>
      <c r="RKI2" s="414"/>
      <c r="RKJ2" s="414"/>
      <c r="RKK2" s="414"/>
      <c r="RKL2" s="414"/>
      <c r="RKM2" s="414"/>
      <c r="RKN2" s="414"/>
      <c r="RKO2" s="414"/>
      <c r="RKP2" s="414"/>
      <c r="RKQ2" s="414"/>
      <c r="RKR2" s="414"/>
      <c r="RKS2" s="414"/>
      <c r="RKT2" s="414"/>
      <c r="RKU2" s="414"/>
      <c r="RKV2" s="414"/>
      <c r="RKW2" s="414"/>
      <c r="RKX2" s="414"/>
      <c r="RKY2" s="414"/>
      <c r="RKZ2" s="414"/>
      <c r="RLA2" s="414"/>
      <c r="RLB2" s="414"/>
      <c r="RLC2" s="414"/>
      <c r="RLD2" s="414"/>
      <c r="RLE2" s="414"/>
      <c r="RLF2" s="414"/>
      <c r="RLG2" s="414"/>
      <c r="RLH2" s="414"/>
      <c r="RLI2" s="414"/>
      <c r="RLJ2" s="414"/>
      <c r="RLK2" s="414"/>
      <c r="RLL2" s="414"/>
      <c r="RLM2" s="414"/>
      <c r="RLN2" s="414"/>
      <c r="RLO2" s="414"/>
      <c r="RLP2" s="414"/>
      <c r="RLQ2" s="414"/>
      <c r="RLR2" s="414"/>
      <c r="RLS2" s="414"/>
      <c r="RLT2" s="414"/>
      <c r="RLU2" s="414"/>
      <c r="RLV2" s="414"/>
      <c r="RLW2" s="414"/>
      <c r="RLX2" s="414"/>
      <c r="RLY2" s="414"/>
      <c r="RLZ2" s="414"/>
      <c r="RMA2" s="414"/>
      <c r="RMB2" s="414"/>
      <c r="RMC2" s="414"/>
      <c r="RMD2" s="414"/>
      <c r="RME2" s="414"/>
      <c r="RMF2" s="414"/>
      <c r="RMG2" s="414"/>
      <c r="RMH2" s="414"/>
      <c r="RMI2" s="414"/>
      <c r="RMJ2" s="414"/>
      <c r="RMK2" s="414"/>
      <c r="RML2" s="414"/>
      <c r="RMM2" s="414"/>
      <c r="RMN2" s="414"/>
      <c r="RMO2" s="414"/>
      <c r="RMP2" s="414"/>
      <c r="RMQ2" s="414"/>
      <c r="RMR2" s="414"/>
      <c r="RMS2" s="414"/>
      <c r="RMT2" s="414"/>
      <c r="RMU2" s="414"/>
      <c r="RMV2" s="414"/>
      <c r="RMW2" s="414"/>
      <c r="RMX2" s="414"/>
      <c r="RMY2" s="414"/>
      <c r="RMZ2" s="414"/>
      <c r="RNA2" s="414"/>
      <c r="RNB2" s="414"/>
      <c r="RNC2" s="414"/>
      <c r="RND2" s="414"/>
      <c r="RNE2" s="414"/>
      <c r="RNF2" s="414"/>
      <c r="RNG2" s="414"/>
      <c r="RNH2" s="414"/>
      <c r="RNI2" s="414"/>
      <c r="RNJ2" s="414"/>
      <c r="RNK2" s="414"/>
      <c r="RNL2" s="414"/>
      <c r="RNM2" s="414"/>
      <c r="RNN2" s="414"/>
      <c r="RNO2" s="414"/>
      <c r="RNP2" s="414"/>
      <c r="RNQ2" s="414"/>
      <c r="RNR2" s="414"/>
      <c r="RNS2" s="414"/>
      <c r="RNT2" s="414"/>
      <c r="RNU2" s="414"/>
      <c r="RNV2" s="414"/>
      <c r="RNW2" s="414"/>
      <c r="RNX2" s="414"/>
      <c r="RNY2" s="414"/>
      <c r="RNZ2" s="414"/>
      <c r="ROA2" s="414"/>
      <c r="ROB2" s="414"/>
      <c r="ROC2" s="414"/>
      <c r="ROD2" s="414"/>
      <c r="ROE2" s="414"/>
      <c r="ROF2" s="414"/>
      <c r="ROG2" s="414"/>
      <c r="ROH2" s="414"/>
      <c r="ROI2" s="414"/>
      <c r="ROJ2" s="414"/>
      <c r="ROK2" s="414"/>
      <c r="ROL2" s="414"/>
      <c r="ROM2" s="414"/>
      <c r="RON2" s="414"/>
      <c r="ROO2" s="414"/>
      <c r="ROP2" s="414"/>
      <c r="ROQ2" s="414"/>
      <c r="ROR2" s="414"/>
      <c r="ROS2" s="414"/>
      <c r="ROT2" s="414"/>
      <c r="ROU2" s="414"/>
      <c r="ROV2" s="414"/>
      <c r="ROW2" s="414"/>
      <c r="ROX2" s="414"/>
      <c r="ROY2" s="414"/>
      <c r="ROZ2" s="414"/>
      <c r="RPA2" s="414"/>
      <c r="RPB2" s="414"/>
      <c r="RPC2" s="414"/>
      <c r="RPD2" s="414"/>
      <c r="RPE2" s="414"/>
      <c r="RPF2" s="414"/>
      <c r="RPG2" s="414"/>
      <c r="RPH2" s="414"/>
      <c r="RPI2" s="414"/>
      <c r="RPJ2" s="414"/>
      <c r="RPK2" s="414"/>
      <c r="RPL2" s="414"/>
      <c r="RPM2" s="414"/>
      <c r="RPN2" s="414"/>
      <c r="RPO2" s="414"/>
      <c r="RPP2" s="414"/>
      <c r="RPQ2" s="414"/>
      <c r="RPR2" s="414"/>
      <c r="RPS2" s="414"/>
      <c r="RPT2" s="414"/>
      <c r="RPU2" s="414"/>
      <c r="RPV2" s="414"/>
      <c r="RPW2" s="414"/>
      <c r="RPX2" s="414"/>
      <c r="RPY2" s="414"/>
      <c r="RPZ2" s="414"/>
      <c r="RQA2" s="414"/>
      <c r="RQB2" s="414"/>
      <c r="RQC2" s="414"/>
      <c r="RQD2" s="414"/>
      <c r="RQE2" s="414"/>
      <c r="RQF2" s="414"/>
      <c r="RQG2" s="414"/>
      <c r="RQH2" s="414"/>
      <c r="RQI2" s="414"/>
      <c r="RQJ2" s="414"/>
      <c r="RQK2" s="414"/>
      <c r="RQL2" s="414"/>
      <c r="RQM2" s="414"/>
      <c r="RQN2" s="414"/>
      <c r="RQO2" s="414"/>
      <c r="RQP2" s="414"/>
      <c r="RQQ2" s="414"/>
      <c r="RQR2" s="414"/>
      <c r="RQS2" s="414"/>
      <c r="RQT2" s="414"/>
      <c r="RQU2" s="414"/>
      <c r="RQV2" s="414"/>
      <c r="RQW2" s="414"/>
      <c r="RQX2" s="414"/>
      <c r="RQY2" s="414"/>
      <c r="RQZ2" s="414"/>
      <c r="RRA2" s="414"/>
      <c r="RRB2" s="414"/>
      <c r="RRC2" s="414"/>
      <c r="RRD2" s="414"/>
      <c r="RRE2" s="414"/>
      <c r="RRF2" s="414"/>
      <c r="RRG2" s="414"/>
      <c r="RRH2" s="414"/>
      <c r="RRI2" s="414"/>
      <c r="RRJ2" s="414"/>
      <c r="RRK2" s="414"/>
      <c r="RRL2" s="414"/>
      <c r="RRM2" s="414"/>
      <c r="RRN2" s="414"/>
      <c r="RRO2" s="414"/>
      <c r="RRP2" s="414"/>
      <c r="RRQ2" s="414"/>
      <c r="RRR2" s="414"/>
      <c r="RRS2" s="414"/>
      <c r="RRT2" s="414"/>
      <c r="RRU2" s="414"/>
      <c r="RRV2" s="414"/>
      <c r="RRW2" s="414"/>
      <c r="RRX2" s="414"/>
      <c r="RRY2" s="414"/>
      <c r="RRZ2" s="414"/>
      <c r="RSA2" s="414"/>
      <c r="RSB2" s="414"/>
      <c r="RSC2" s="414"/>
      <c r="RSD2" s="414"/>
      <c r="RSE2" s="414"/>
      <c r="RSF2" s="414"/>
      <c r="RSG2" s="414"/>
      <c r="RSH2" s="414"/>
      <c r="RSI2" s="414"/>
      <c r="RSJ2" s="414"/>
      <c r="RSK2" s="414"/>
      <c r="RSL2" s="414"/>
      <c r="RSM2" s="414"/>
      <c r="RSN2" s="414"/>
      <c r="RSO2" s="414"/>
      <c r="RSP2" s="414"/>
      <c r="RSQ2" s="414"/>
      <c r="RSR2" s="414"/>
      <c r="RSS2" s="414"/>
      <c r="RST2" s="414"/>
      <c r="RSU2" s="414"/>
      <c r="RSV2" s="414"/>
      <c r="RSW2" s="414"/>
      <c r="RSX2" s="414"/>
      <c r="RSY2" s="414"/>
      <c r="RSZ2" s="414"/>
      <c r="RTA2" s="414"/>
      <c r="RTB2" s="414"/>
      <c r="RTC2" s="414"/>
      <c r="RTD2" s="414"/>
      <c r="RTE2" s="414"/>
      <c r="RTF2" s="414"/>
      <c r="RTG2" s="414"/>
      <c r="RTH2" s="414"/>
      <c r="RTI2" s="414"/>
      <c r="RTJ2" s="414"/>
      <c r="RTK2" s="414"/>
      <c r="RTL2" s="414"/>
      <c r="RTM2" s="414"/>
      <c r="RTN2" s="414"/>
      <c r="RTO2" s="414"/>
      <c r="RTP2" s="414"/>
      <c r="RTQ2" s="414"/>
      <c r="RTR2" s="414"/>
      <c r="RTS2" s="414"/>
      <c r="RTT2" s="414"/>
      <c r="RTU2" s="414"/>
      <c r="RTV2" s="414"/>
      <c r="RTW2" s="414"/>
      <c r="RTX2" s="414"/>
      <c r="RTY2" s="414"/>
      <c r="RTZ2" s="414"/>
      <c r="RUA2" s="414"/>
      <c r="RUB2" s="414"/>
      <c r="RUC2" s="414"/>
      <c r="RUD2" s="414"/>
      <c r="RUE2" s="414"/>
      <c r="RUF2" s="414"/>
      <c r="RUG2" s="414"/>
      <c r="RUH2" s="414"/>
      <c r="RUI2" s="414"/>
      <c r="RUJ2" s="414"/>
      <c r="RUK2" s="414"/>
      <c r="RUL2" s="414"/>
      <c r="RUM2" s="414"/>
      <c r="RUN2" s="414"/>
      <c r="RUO2" s="414"/>
      <c r="RUP2" s="414"/>
      <c r="RUQ2" s="414"/>
      <c r="RUR2" s="414"/>
      <c r="RUS2" s="414"/>
      <c r="RUT2" s="414"/>
      <c r="RUU2" s="414"/>
      <c r="RUV2" s="414"/>
      <c r="RUW2" s="414"/>
      <c r="RUX2" s="414"/>
      <c r="RUY2" s="414"/>
      <c r="RUZ2" s="414"/>
      <c r="RVA2" s="414"/>
      <c r="RVB2" s="414"/>
      <c r="RVC2" s="414"/>
      <c r="RVD2" s="414"/>
      <c r="RVE2" s="414"/>
      <c r="RVF2" s="414"/>
      <c r="RVG2" s="414"/>
      <c r="RVH2" s="414"/>
      <c r="RVI2" s="414"/>
      <c r="RVJ2" s="414"/>
      <c r="RVK2" s="414"/>
      <c r="RVL2" s="414"/>
      <c r="RVM2" s="414"/>
      <c r="RVN2" s="414"/>
      <c r="RVO2" s="414"/>
      <c r="RVP2" s="414"/>
      <c r="RVQ2" s="414"/>
      <c r="RVR2" s="414"/>
      <c r="RVS2" s="414"/>
      <c r="RVT2" s="414"/>
      <c r="RVU2" s="414"/>
      <c r="RVV2" s="414"/>
      <c r="RVW2" s="414"/>
      <c r="RVX2" s="414"/>
      <c r="RVY2" s="414"/>
      <c r="RVZ2" s="414"/>
      <c r="RWA2" s="414"/>
      <c r="RWB2" s="414"/>
      <c r="RWC2" s="414"/>
      <c r="RWD2" s="414"/>
      <c r="RWE2" s="414"/>
      <c r="RWF2" s="414"/>
      <c r="RWG2" s="414"/>
      <c r="RWH2" s="414"/>
      <c r="RWI2" s="414"/>
      <c r="RWJ2" s="414"/>
      <c r="RWK2" s="414"/>
      <c r="RWL2" s="414"/>
      <c r="RWM2" s="414"/>
      <c r="RWN2" s="414"/>
      <c r="RWO2" s="414"/>
      <c r="RWP2" s="414"/>
      <c r="RWQ2" s="414"/>
      <c r="RWR2" s="414"/>
      <c r="RWS2" s="414"/>
      <c r="RWT2" s="414"/>
      <c r="RWU2" s="414"/>
      <c r="RWV2" s="414"/>
      <c r="RWW2" s="414"/>
      <c r="RWX2" s="414"/>
      <c r="RWY2" s="414"/>
      <c r="RWZ2" s="414"/>
      <c r="RXA2" s="414"/>
      <c r="RXB2" s="414"/>
      <c r="RXC2" s="414"/>
      <c r="RXD2" s="414"/>
      <c r="RXE2" s="414"/>
      <c r="RXF2" s="414"/>
      <c r="RXG2" s="414"/>
      <c r="RXH2" s="414"/>
      <c r="RXI2" s="414"/>
      <c r="RXJ2" s="414"/>
      <c r="RXK2" s="414"/>
      <c r="RXL2" s="414"/>
      <c r="RXM2" s="414"/>
      <c r="RXN2" s="414"/>
      <c r="RXO2" s="414"/>
      <c r="RXP2" s="414"/>
      <c r="RXQ2" s="414"/>
      <c r="RXR2" s="414"/>
      <c r="RXS2" s="414"/>
      <c r="RXT2" s="414"/>
      <c r="RXU2" s="414"/>
      <c r="RXV2" s="414"/>
      <c r="RXW2" s="414"/>
      <c r="RXX2" s="414"/>
      <c r="RXY2" s="414"/>
      <c r="RXZ2" s="414"/>
      <c r="RYA2" s="414"/>
      <c r="RYB2" s="414"/>
      <c r="RYC2" s="414"/>
      <c r="RYD2" s="414"/>
      <c r="RYE2" s="414"/>
      <c r="RYF2" s="414"/>
      <c r="RYG2" s="414"/>
      <c r="RYH2" s="414"/>
      <c r="RYI2" s="414"/>
      <c r="RYJ2" s="414"/>
      <c r="RYK2" s="414"/>
      <c r="RYL2" s="414"/>
      <c r="RYM2" s="414"/>
      <c r="RYN2" s="414"/>
      <c r="RYO2" s="414"/>
      <c r="RYP2" s="414"/>
      <c r="RYQ2" s="414"/>
      <c r="RYR2" s="414"/>
      <c r="RYS2" s="414"/>
      <c r="RYT2" s="414"/>
      <c r="RYU2" s="414"/>
      <c r="RYV2" s="414"/>
      <c r="RYW2" s="414"/>
      <c r="RYX2" s="414"/>
      <c r="RYY2" s="414"/>
      <c r="RYZ2" s="414"/>
      <c r="RZA2" s="414"/>
      <c r="RZB2" s="414"/>
      <c r="RZC2" s="414"/>
      <c r="RZD2" s="414"/>
      <c r="RZE2" s="414"/>
      <c r="RZF2" s="414"/>
      <c r="RZG2" s="414"/>
      <c r="RZH2" s="414"/>
      <c r="RZI2" s="414"/>
      <c r="RZJ2" s="414"/>
      <c r="RZK2" s="414"/>
      <c r="RZL2" s="414"/>
      <c r="RZM2" s="414"/>
      <c r="RZN2" s="414"/>
      <c r="RZO2" s="414"/>
      <c r="RZP2" s="414"/>
      <c r="RZQ2" s="414"/>
      <c r="RZR2" s="414"/>
      <c r="RZS2" s="414"/>
      <c r="RZT2" s="414"/>
      <c r="RZU2" s="414"/>
      <c r="RZV2" s="414"/>
      <c r="RZW2" s="414"/>
      <c r="RZX2" s="414"/>
      <c r="RZY2" s="414"/>
      <c r="RZZ2" s="414"/>
      <c r="SAA2" s="414"/>
      <c r="SAB2" s="414"/>
      <c r="SAC2" s="414"/>
      <c r="SAD2" s="414"/>
      <c r="SAE2" s="414"/>
      <c r="SAF2" s="414"/>
      <c r="SAG2" s="414"/>
      <c r="SAH2" s="414"/>
      <c r="SAI2" s="414"/>
      <c r="SAJ2" s="414"/>
      <c r="SAK2" s="414"/>
      <c r="SAL2" s="414"/>
      <c r="SAM2" s="414"/>
      <c r="SAN2" s="414"/>
      <c r="SAO2" s="414"/>
      <c r="SAP2" s="414"/>
      <c r="SAQ2" s="414"/>
      <c r="SAR2" s="414"/>
      <c r="SAS2" s="414"/>
      <c r="SAT2" s="414"/>
      <c r="SAU2" s="414"/>
      <c r="SAV2" s="414"/>
      <c r="SAW2" s="414"/>
      <c r="SAX2" s="414"/>
      <c r="SAY2" s="414"/>
      <c r="SAZ2" s="414"/>
      <c r="SBA2" s="414"/>
      <c r="SBB2" s="414"/>
      <c r="SBC2" s="414"/>
      <c r="SBD2" s="414"/>
      <c r="SBE2" s="414"/>
      <c r="SBF2" s="414"/>
      <c r="SBG2" s="414"/>
      <c r="SBH2" s="414"/>
      <c r="SBI2" s="414"/>
      <c r="SBJ2" s="414"/>
      <c r="SBK2" s="414"/>
      <c r="SBL2" s="414"/>
      <c r="SBM2" s="414"/>
      <c r="SBN2" s="414"/>
      <c r="SBO2" s="414"/>
      <c r="SBP2" s="414"/>
      <c r="SBQ2" s="414"/>
      <c r="SBR2" s="414"/>
      <c r="SBS2" s="414"/>
      <c r="SBT2" s="414"/>
      <c r="SBU2" s="414"/>
      <c r="SBV2" s="414"/>
      <c r="SBW2" s="414"/>
      <c r="SBX2" s="414"/>
      <c r="SBY2" s="414"/>
      <c r="SBZ2" s="414"/>
      <c r="SCA2" s="414"/>
      <c r="SCB2" s="414"/>
      <c r="SCC2" s="414"/>
      <c r="SCD2" s="414"/>
      <c r="SCE2" s="414"/>
      <c r="SCF2" s="414"/>
      <c r="SCG2" s="414"/>
      <c r="SCH2" s="414"/>
      <c r="SCI2" s="414"/>
      <c r="SCJ2" s="414"/>
      <c r="SCK2" s="414"/>
      <c r="SCL2" s="414"/>
      <c r="SCM2" s="414"/>
      <c r="SCN2" s="414"/>
      <c r="SCO2" s="414"/>
      <c r="SCP2" s="414"/>
      <c r="SCQ2" s="414"/>
      <c r="SCR2" s="414"/>
      <c r="SCS2" s="414"/>
      <c r="SCT2" s="414"/>
      <c r="SCU2" s="414"/>
      <c r="SCV2" s="414"/>
      <c r="SCW2" s="414"/>
      <c r="SCX2" s="414"/>
      <c r="SCY2" s="414"/>
      <c r="SCZ2" s="414"/>
      <c r="SDA2" s="414"/>
      <c r="SDB2" s="414"/>
      <c r="SDC2" s="414"/>
      <c r="SDD2" s="414"/>
      <c r="SDE2" s="414"/>
      <c r="SDF2" s="414"/>
      <c r="SDG2" s="414"/>
      <c r="SDH2" s="414"/>
      <c r="SDI2" s="414"/>
      <c r="SDJ2" s="414"/>
      <c r="SDK2" s="414"/>
      <c r="SDL2" s="414"/>
      <c r="SDM2" s="414"/>
      <c r="SDN2" s="414"/>
      <c r="SDO2" s="414"/>
      <c r="SDP2" s="414"/>
      <c r="SDQ2" s="414"/>
      <c r="SDR2" s="414"/>
      <c r="SDS2" s="414"/>
      <c r="SDT2" s="414"/>
      <c r="SDU2" s="414"/>
      <c r="SDV2" s="414"/>
      <c r="SDW2" s="414"/>
      <c r="SDX2" s="414"/>
      <c r="SDY2" s="414"/>
      <c r="SDZ2" s="414"/>
      <c r="SEA2" s="414"/>
      <c r="SEB2" s="414"/>
      <c r="SEC2" s="414"/>
      <c r="SED2" s="414"/>
      <c r="SEE2" s="414"/>
      <c r="SEF2" s="414"/>
      <c r="SEG2" s="414"/>
      <c r="SEH2" s="414"/>
      <c r="SEI2" s="414"/>
      <c r="SEJ2" s="414"/>
      <c r="SEK2" s="414"/>
      <c r="SEL2" s="414"/>
      <c r="SEM2" s="414"/>
      <c r="SEN2" s="414"/>
      <c r="SEO2" s="414"/>
      <c r="SEP2" s="414"/>
      <c r="SEQ2" s="414"/>
      <c r="SER2" s="414"/>
      <c r="SES2" s="414"/>
      <c r="SET2" s="414"/>
      <c r="SEU2" s="414"/>
      <c r="SEV2" s="414"/>
      <c r="SEW2" s="414"/>
      <c r="SEX2" s="414"/>
      <c r="SEY2" s="414"/>
      <c r="SEZ2" s="414"/>
      <c r="SFA2" s="414"/>
      <c r="SFB2" s="414"/>
      <c r="SFC2" s="414"/>
      <c r="SFD2" s="414"/>
      <c r="SFE2" s="414"/>
      <c r="SFF2" s="414"/>
      <c r="SFG2" s="414"/>
      <c r="SFH2" s="414"/>
      <c r="SFI2" s="414"/>
      <c r="SFJ2" s="414"/>
      <c r="SFK2" s="414"/>
      <c r="SFL2" s="414"/>
      <c r="SFM2" s="414"/>
      <c r="SFN2" s="414"/>
      <c r="SFO2" s="414"/>
      <c r="SFP2" s="414"/>
      <c r="SFQ2" s="414"/>
      <c r="SFR2" s="414"/>
      <c r="SFS2" s="414"/>
      <c r="SFT2" s="414"/>
      <c r="SFU2" s="414"/>
      <c r="SFV2" s="414"/>
      <c r="SFW2" s="414"/>
      <c r="SFX2" s="414"/>
      <c r="SFY2" s="414"/>
      <c r="SFZ2" s="414"/>
      <c r="SGA2" s="414"/>
      <c r="SGB2" s="414"/>
      <c r="SGC2" s="414"/>
      <c r="SGD2" s="414"/>
      <c r="SGE2" s="414"/>
      <c r="SGF2" s="414"/>
      <c r="SGG2" s="414"/>
      <c r="SGH2" s="414"/>
      <c r="SGI2" s="414"/>
      <c r="SGJ2" s="414"/>
      <c r="SGK2" s="414"/>
      <c r="SGL2" s="414"/>
      <c r="SGM2" s="414"/>
      <c r="SGN2" s="414"/>
      <c r="SGO2" s="414"/>
      <c r="SGP2" s="414"/>
      <c r="SGQ2" s="414"/>
      <c r="SGR2" s="414"/>
      <c r="SGS2" s="414"/>
      <c r="SGT2" s="414"/>
      <c r="SGU2" s="414"/>
      <c r="SGV2" s="414"/>
      <c r="SGW2" s="414"/>
      <c r="SGX2" s="414"/>
      <c r="SGY2" s="414"/>
      <c r="SGZ2" s="414"/>
      <c r="SHA2" s="414"/>
      <c r="SHB2" s="414"/>
      <c r="SHC2" s="414"/>
      <c r="SHD2" s="414"/>
      <c r="SHE2" s="414"/>
      <c r="SHF2" s="414"/>
      <c r="SHG2" s="414"/>
      <c r="SHH2" s="414"/>
      <c r="SHI2" s="414"/>
      <c r="SHJ2" s="414"/>
      <c r="SHK2" s="414"/>
      <c r="SHL2" s="414"/>
      <c r="SHM2" s="414"/>
      <c r="SHN2" s="414"/>
      <c r="SHO2" s="414"/>
      <c r="SHP2" s="414"/>
      <c r="SHQ2" s="414"/>
      <c r="SHR2" s="414"/>
      <c r="SHS2" s="414"/>
      <c r="SHT2" s="414"/>
      <c r="SHU2" s="414"/>
      <c r="SHV2" s="414"/>
      <c r="SHW2" s="414"/>
      <c r="SHX2" s="414"/>
      <c r="SHY2" s="414"/>
      <c r="SHZ2" s="414"/>
      <c r="SIA2" s="414"/>
      <c r="SIB2" s="414"/>
      <c r="SIC2" s="414"/>
      <c r="SID2" s="414"/>
      <c r="SIE2" s="414"/>
      <c r="SIF2" s="414"/>
      <c r="SIG2" s="414"/>
      <c r="SIH2" s="414"/>
      <c r="SII2" s="414"/>
      <c r="SIJ2" s="414"/>
      <c r="SIK2" s="414"/>
      <c r="SIL2" s="414"/>
      <c r="SIM2" s="414"/>
      <c r="SIN2" s="414"/>
      <c r="SIO2" s="414"/>
      <c r="SIP2" s="414"/>
      <c r="SIQ2" s="414"/>
      <c r="SIR2" s="414"/>
      <c r="SIS2" s="414"/>
      <c r="SIT2" s="414"/>
      <c r="SIU2" s="414"/>
      <c r="SIV2" s="414"/>
      <c r="SIW2" s="414"/>
      <c r="SIX2" s="414"/>
      <c r="SIY2" s="414"/>
      <c r="SIZ2" s="414"/>
      <c r="SJA2" s="414"/>
      <c r="SJB2" s="414"/>
      <c r="SJC2" s="414"/>
      <c r="SJD2" s="414"/>
      <c r="SJE2" s="414"/>
      <c r="SJF2" s="414"/>
      <c r="SJG2" s="414"/>
      <c r="SJH2" s="414"/>
      <c r="SJI2" s="414"/>
      <c r="SJJ2" s="414"/>
      <c r="SJK2" s="414"/>
      <c r="SJL2" s="414"/>
      <c r="SJM2" s="414"/>
      <c r="SJN2" s="414"/>
      <c r="SJO2" s="414"/>
      <c r="SJP2" s="414"/>
      <c r="SJQ2" s="414"/>
      <c r="SJR2" s="414"/>
      <c r="SJS2" s="414"/>
      <c r="SJT2" s="414"/>
      <c r="SJU2" s="414"/>
      <c r="SJV2" s="414"/>
      <c r="SJW2" s="414"/>
      <c r="SJX2" s="414"/>
      <c r="SJY2" s="414"/>
      <c r="SJZ2" s="414"/>
      <c r="SKA2" s="414"/>
      <c r="SKB2" s="414"/>
      <c r="SKC2" s="414"/>
      <c r="SKD2" s="414"/>
      <c r="SKE2" s="414"/>
      <c r="SKF2" s="414"/>
      <c r="SKG2" s="414"/>
      <c r="SKH2" s="414"/>
      <c r="SKI2" s="414"/>
      <c r="SKJ2" s="414"/>
      <c r="SKK2" s="414"/>
      <c r="SKL2" s="414"/>
      <c r="SKM2" s="414"/>
      <c r="SKN2" s="414"/>
      <c r="SKO2" s="414"/>
      <c r="SKP2" s="414"/>
      <c r="SKQ2" s="414"/>
      <c r="SKR2" s="414"/>
      <c r="SKS2" s="414"/>
      <c r="SKT2" s="414"/>
      <c r="SKU2" s="414"/>
      <c r="SKV2" s="414"/>
      <c r="SKW2" s="414"/>
      <c r="SKX2" s="414"/>
      <c r="SKY2" s="414"/>
      <c r="SKZ2" s="414"/>
      <c r="SLA2" s="414"/>
      <c r="SLB2" s="414"/>
      <c r="SLC2" s="414"/>
      <c r="SLD2" s="414"/>
      <c r="SLE2" s="414"/>
      <c r="SLF2" s="414"/>
      <c r="SLG2" s="414"/>
      <c r="SLH2" s="414"/>
      <c r="SLI2" s="414"/>
      <c r="SLJ2" s="414"/>
      <c r="SLK2" s="414"/>
      <c r="SLL2" s="414"/>
      <c r="SLM2" s="414"/>
      <c r="SLN2" s="414"/>
      <c r="SLO2" s="414"/>
      <c r="SLP2" s="414"/>
      <c r="SLQ2" s="414"/>
      <c r="SLR2" s="414"/>
      <c r="SLS2" s="414"/>
      <c r="SLT2" s="414"/>
      <c r="SLU2" s="414"/>
      <c r="SLV2" s="414"/>
      <c r="SLW2" s="414"/>
      <c r="SLX2" s="414"/>
      <c r="SLY2" s="414"/>
      <c r="SLZ2" s="414"/>
      <c r="SMA2" s="414"/>
      <c r="SMB2" s="414"/>
      <c r="SMC2" s="414"/>
      <c r="SMD2" s="414"/>
      <c r="SME2" s="414"/>
      <c r="SMF2" s="414"/>
      <c r="SMG2" s="414"/>
      <c r="SMH2" s="414"/>
      <c r="SMI2" s="414"/>
      <c r="SMJ2" s="414"/>
      <c r="SMK2" s="414"/>
      <c r="SML2" s="414"/>
      <c r="SMM2" s="414"/>
      <c r="SMN2" s="414"/>
      <c r="SMO2" s="414"/>
      <c r="SMP2" s="414"/>
      <c r="SMQ2" s="414"/>
      <c r="SMR2" s="414"/>
      <c r="SMS2" s="414"/>
      <c r="SMT2" s="414"/>
      <c r="SMU2" s="414"/>
      <c r="SMV2" s="414"/>
      <c r="SMW2" s="414"/>
      <c r="SMX2" s="414"/>
      <c r="SMY2" s="414"/>
      <c r="SMZ2" s="414"/>
      <c r="SNA2" s="414"/>
      <c r="SNB2" s="414"/>
      <c r="SNC2" s="414"/>
      <c r="SND2" s="414"/>
      <c r="SNE2" s="414"/>
      <c r="SNF2" s="414"/>
      <c r="SNG2" s="414"/>
      <c r="SNH2" s="414"/>
      <c r="SNI2" s="414"/>
      <c r="SNJ2" s="414"/>
      <c r="SNK2" s="414"/>
      <c r="SNL2" s="414"/>
      <c r="SNM2" s="414"/>
      <c r="SNN2" s="414"/>
      <c r="SNO2" s="414"/>
      <c r="SNP2" s="414"/>
      <c r="SNQ2" s="414"/>
      <c r="SNR2" s="414"/>
      <c r="SNS2" s="414"/>
      <c r="SNT2" s="414"/>
      <c r="SNU2" s="414"/>
      <c r="SNV2" s="414"/>
      <c r="SNW2" s="414"/>
      <c r="SNX2" s="414"/>
      <c r="SNY2" s="414"/>
      <c r="SNZ2" s="414"/>
      <c r="SOA2" s="414"/>
      <c r="SOB2" s="414"/>
      <c r="SOC2" s="414"/>
      <c r="SOD2" s="414"/>
      <c r="SOE2" s="414"/>
      <c r="SOF2" s="414"/>
      <c r="SOG2" s="414"/>
      <c r="SOH2" s="414"/>
      <c r="SOI2" s="414"/>
      <c r="SOJ2" s="414"/>
      <c r="SOK2" s="414"/>
      <c r="SOL2" s="414"/>
      <c r="SOM2" s="414"/>
      <c r="SON2" s="414"/>
      <c r="SOO2" s="414"/>
      <c r="SOP2" s="414"/>
      <c r="SOQ2" s="414"/>
      <c r="SOR2" s="414"/>
      <c r="SOS2" s="414"/>
      <c r="SOT2" s="414"/>
      <c r="SOU2" s="414"/>
      <c r="SOV2" s="414"/>
      <c r="SOW2" s="414"/>
      <c r="SOX2" s="414"/>
      <c r="SOY2" s="414"/>
      <c r="SOZ2" s="414"/>
      <c r="SPA2" s="414"/>
      <c r="SPB2" s="414"/>
      <c r="SPC2" s="414"/>
      <c r="SPD2" s="414"/>
      <c r="SPE2" s="414"/>
      <c r="SPF2" s="414"/>
      <c r="SPG2" s="414"/>
      <c r="SPH2" s="414"/>
      <c r="SPI2" s="414"/>
      <c r="SPJ2" s="414"/>
      <c r="SPK2" s="414"/>
      <c r="SPL2" s="414"/>
      <c r="SPM2" s="414"/>
      <c r="SPN2" s="414"/>
      <c r="SPO2" s="414"/>
      <c r="SPP2" s="414"/>
      <c r="SPQ2" s="414"/>
      <c r="SPR2" s="414"/>
      <c r="SPS2" s="414"/>
      <c r="SPT2" s="414"/>
      <c r="SPU2" s="414"/>
      <c r="SPV2" s="414"/>
      <c r="SPW2" s="414"/>
      <c r="SPX2" s="414"/>
      <c r="SPY2" s="414"/>
      <c r="SPZ2" s="414"/>
      <c r="SQA2" s="414"/>
      <c r="SQB2" s="414"/>
      <c r="SQC2" s="414"/>
      <c r="SQD2" s="414"/>
      <c r="SQE2" s="414"/>
      <c r="SQF2" s="414"/>
      <c r="SQG2" s="414"/>
      <c r="SQH2" s="414"/>
      <c r="SQI2" s="414"/>
      <c r="SQJ2" s="414"/>
      <c r="SQK2" s="414"/>
      <c r="SQL2" s="414"/>
      <c r="SQM2" s="414"/>
      <c r="SQN2" s="414"/>
      <c r="SQO2" s="414"/>
      <c r="SQP2" s="414"/>
      <c r="SQQ2" s="414"/>
      <c r="SQR2" s="414"/>
      <c r="SQS2" s="414"/>
      <c r="SQT2" s="414"/>
      <c r="SQU2" s="414"/>
      <c r="SQV2" s="414"/>
      <c r="SQW2" s="414"/>
      <c r="SQX2" s="414"/>
      <c r="SQY2" s="414"/>
      <c r="SQZ2" s="414"/>
      <c r="SRA2" s="414"/>
      <c r="SRB2" s="414"/>
      <c r="SRC2" s="414"/>
      <c r="SRD2" s="414"/>
      <c r="SRE2" s="414"/>
      <c r="SRF2" s="414"/>
      <c r="SRG2" s="414"/>
      <c r="SRH2" s="414"/>
      <c r="SRI2" s="414"/>
      <c r="SRJ2" s="414"/>
      <c r="SRK2" s="414"/>
      <c r="SRL2" s="414"/>
      <c r="SRM2" s="414"/>
      <c r="SRN2" s="414"/>
      <c r="SRO2" s="414"/>
      <c r="SRP2" s="414"/>
      <c r="SRQ2" s="414"/>
      <c r="SRR2" s="414"/>
      <c r="SRS2" s="414"/>
      <c r="SRT2" s="414"/>
      <c r="SRU2" s="414"/>
      <c r="SRV2" s="414"/>
      <c r="SRW2" s="414"/>
      <c r="SRX2" s="414"/>
      <c r="SRY2" s="414"/>
      <c r="SRZ2" s="414"/>
      <c r="SSA2" s="414"/>
      <c r="SSB2" s="414"/>
      <c r="SSC2" s="414"/>
      <c r="SSD2" s="414"/>
      <c r="SSE2" s="414"/>
      <c r="SSF2" s="414"/>
      <c r="SSG2" s="414"/>
      <c r="SSH2" s="414"/>
      <c r="SSI2" s="414"/>
      <c r="SSJ2" s="414"/>
      <c r="SSK2" s="414"/>
      <c r="SSL2" s="414"/>
      <c r="SSM2" s="414"/>
      <c r="SSN2" s="414"/>
      <c r="SSO2" s="414"/>
      <c r="SSP2" s="414"/>
      <c r="SSQ2" s="414"/>
      <c r="SSR2" s="414"/>
      <c r="SSS2" s="414"/>
      <c r="SST2" s="414"/>
      <c r="SSU2" s="414"/>
      <c r="SSV2" s="414"/>
      <c r="SSW2" s="414"/>
      <c r="SSX2" s="414"/>
      <c r="SSY2" s="414"/>
      <c r="SSZ2" s="414"/>
      <c r="STA2" s="414"/>
      <c r="STB2" s="414"/>
      <c r="STC2" s="414"/>
      <c r="STD2" s="414"/>
      <c r="STE2" s="414"/>
      <c r="STF2" s="414"/>
      <c r="STG2" s="414"/>
      <c r="STH2" s="414"/>
      <c r="STI2" s="414"/>
      <c r="STJ2" s="414"/>
      <c r="STK2" s="414"/>
      <c r="STL2" s="414"/>
      <c r="STM2" s="414"/>
      <c r="STN2" s="414"/>
      <c r="STO2" s="414"/>
      <c r="STP2" s="414"/>
      <c r="STQ2" s="414"/>
      <c r="STR2" s="414"/>
      <c r="STS2" s="414"/>
      <c r="STT2" s="414"/>
      <c r="STU2" s="414"/>
      <c r="STV2" s="414"/>
      <c r="STW2" s="414"/>
      <c r="STX2" s="414"/>
      <c r="STY2" s="414"/>
      <c r="STZ2" s="414"/>
      <c r="SUA2" s="414"/>
      <c r="SUB2" s="414"/>
      <c r="SUC2" s="414"/>
      <c r="SUD2" s="414"/>
      <c r="SUE2" s="414"/>
      <c r="SUF2" s="414"/>
      <c r="SUG2" s="414"/>
      <c r="SUH2" s="414"/>
      <c r="SUI2" s="414"/>
      <c r="SUJ2" s="414"/>
      <c r="SUK2" s="414"/>
      <c r="SUL2" s="414"/>
      <c r="SUM2" s="414"/>
      <c r="SUN2" s="414"/>
      <c r="SUO2" s="414"/>
      <c r="SUP2" s="414"/>
      <c r="SUQ2" s="414"/>
      <c r="SUR2" s="414"/>
      <c r="SUS2" s="414"/>
      <c r="SUT2" s="414"/>
      <c r="SUU2" s="414"/>
      <c r="SUV2" s="414"/>
      <c r="SUW2" s="414"/>
      <c r="SUX2" s="414"/>
      <c r="SUY2" s="414"/>
      <c r="SUZ2" s="414"/>
      <c r="SVA2" s="414"/>
      <c r="SVB2" s="414"/>
      <c r="SVC2" s="414"/>
      <c r="SVD2" s="414"/>
      <c r="SVE2" s="414"/>
      <c r="SVF2" s="414"/>
      <c r="SVG2" s="414"/>
      <c r="SVH2" s="414"/>
      <c r="SVI2" s="414"/>
      <c r="SVJ2" s="414"/>
      <c r="SVK2" s="414"/>
      <c r="SVL2" s="414"/>
      <c r="SVM2" s="414"/>
      <c r="SVN2" s="414"/>
      <c r="SVO2" s="414"/>
      <c r="SVP2" s="414"/>
      <c r="SVQ2" s="414"/>
      <c r="SVR2" s="414"/>
      <c r="SVS2" s="414"/>
      <c r="SVT2" s="414"/>
      <c r="SVU2" s="414"/>
      <c r="SVV2" s="414"/>
      <c r="SVW2" s="414"/>
      <c r="SVX2" s="414"/>
      <c r="SVY2" s="414"/>
      <c r="SVZ2" s="414"/>
      <c r="SWA2" s="414"/>
      <c r="SWB2" s="414"/>
      <c r="SWC2" s="414"/>
      <c r="SWD2" s="414"/>
      <c r="SWE2" s="414"/>
      <c r="SWF2" s="414"/>
      <c r="SWG2" s="414"/>
      <c r="SWH2" s="414"/>
      <c r="SWI2" s="414"/>
      <c r="SWJ2" s="414"/>
      <c r="SWK2" s="414"/>
      <c r="SWL2" s="414"/>
      <c r="SWM2" s="414"/>
      <c r="SWN2" s="414"/>
      <c r="SWO2" s="414"/>
      <c r="SWP2" s="414"/>
      <c r="SWQ2" s="414"/>
      <c r="SWR2" s="414"/>
      <c r="SWS2" s="414"/>
      <c r="SWT2" s="414"/>
      <c r="SWU2" s="414"/>
      <c r="SWV2" s="414"/>
      <c r="SWW2" s="414"/>
      <c r="SWX2" s="414"/>
      <c r="SWY2" s="414"/>
      <c r="SWZ2" s="414"/>
      <c r="SXA2" s="414"/>
      <c r="SXB2" s="414"/>
      <c r="SXC2" s="414"/>
      <c r="SXD2" s="414"/>
      <c r="SXE2" s="414"/>
      <c r="SXF2" s="414"/>
      <c r="SXG2" s="414"/>
      <c r="SXH2" s="414"/>
      <c r="SXI2" s="414"/>
      <c r="SXJ2" s="414"/>
      <c r="SXK2" s="414"/>
      <c r="SXL2" s="414"/>
      <c r="SXM2" s="414"/>
      <c r="SXN2" s="414"/>
      <c r="SXO2" s="414"/>
      <c r="SXP2" s="414"/>
      <c r="SXQ2" s="414"/>
      <c r="SXR2" s="414"/>
      <c r="SXS2" s="414"/>
      <c r="SXT2" s="414"/>
      <c r="SXU2" s="414"/>
      <c r="SXV2" s="414"/>
      <c r="SXW2" s="414"/>
      <c r="SXX2" s="414"/>
      <c r="SXY2" s="414"/>
      <c r="SXZ2" s="414"/>
      <c r="SYA2" s="414"/>
      <c r="SYB2" s="414"/>
      <c r="SYC2" s="414"/>
      <c r="SYD2" s="414"/>
      <c r="SYE2" s="414"/>
      <c r="SYF2" s="414"/>
      <c r="SYG2" s="414"/>
      <c r="SYH2" s="414"/>
      <c r="SYI2" s="414"/>
      <c r="SYJ2" s="414"/>
      <c r="SYK2" s="414"/>
      <c r="SYL2" s="414"/>
      <c r="SYM2" s="414"/>
      <c r="SYN2" s="414"/>
      <c r="SYO2" s="414"/>
      <c r="SYP2" s="414"/>
      <c r="SYQ2" s="414"/>
      <c r="SYR2" s="414"/>
      <c r="SYS2" s="414"/>
      <c r="SYT2" s="414"/>
      <c r="SYU2" s="414"/>
      <c r="SYV2" s="414"/>
      <c r="SYW2" s="414"/>
      <c r="SYX2" s="414"/>
      <c r="SYY2" s="414"/>
      <c r="SYZ2" s="414"/>
      <c r="SZA2" s="414"/>
      <c r="SZB2" s="414"/>
      <c r="SZC2" s="414"/>
      <c r="SZD2" s="414"/>
      <c r="SZE2" s="414"/>
      <c r="SZF2" s="414"/>
      <c r="SZG2" s="414"/>
      <c r="SZH2" s="414"/>
      <c r="SZI2" s="414"/>
      <c r="SZJ2" s="414"/>
      <c r="SZK2" s="414"/>
      <c r="SZL2" s="414"/>
      <c r="SZM2" s="414"/>
      <c r="SZN2" s="414"/>
      <c r="SZO2" s="414"/>
      <c r="SZP2" s="414"/>
      <c r="SZQ2" s="414"/>
      <c r="SZR2" s="414"/>
      <c r="SZS2" s="414"/>
      <c r="SZT2" s="414"/>
      <c r="SZU2" s="414"/>
      <c r="SZV2" s="414"/>
      <c r="SZW2" s="414"/>
      <c r="SZX2" s="414"/>
      <c r="SZY2" s="414"/>
      <c r="SZZ2" s="414"/>
      <c r="TAA2" s="414"/>
      <c r="TAB2" s="414"/>
      <c r="TAC2" s="414"/>
      <c r="TAD2" s="414"/>
      <c r="TAE2" s="414"/>
      <c r="TAF2" s="414"/>
      <c r="TAG2" s="414"/>
      <c r="TAH2" s="414"/>
      <c r="TAI2" s="414"/>
      <c r="TAJ2" s="414"/>
      <c r="TAK2" s="414"/>
      <c r="TAL2" s="414"/>
      <c r="TAM2" s="414"/>
      <c r="TAN2" s="414"/>
      <c r="TAO2" s="414"/>
      <c r="TAP2" s="414"/>
      <c r="TAQ2" s="414"/>
      <c r="TAR2" s="414"/>
      <c r="TAS2" s="414"/>
      <c r="TAT2" s="414"/>
      <c r="TAU2" s="414"/>
      <c r="TAV2" s="414"/>
      <c r="TAW2" s="414"/>
      <c r="TAX2" s="414"/>
      <c r="TAY2" s="414"/>
      <c r="TAZ2" s="414"/>
      <c r="TBA2" s="414"/>
      <c r="TBB2" s="414"/>
      <c r="TBC2" s="414"/>
      <c r="TBD2" s="414"/>
      <c r="TBE2" s="414"/>
      <c r="TBF2" s="414"/>
      <c r="TBG2" s="414"/>
      <c r="TBH2" s="414"/>
      <c r="TBI2" s="414"/>
      <c r="TBJ2" s="414"/>
      <c r="TBK2" s="414"/>
      <c r="TBL2" s="414"/>
      <c r="TBM2" s="414"/>
      <c r="TBN2" s="414"/>
      <c r="TBO2" s="414"/>
      <c r="TBP2" s="414"/>
      <c r="TBQ2" s="414"/>
      <c r="TBR2" s="414"/>
      <c r="TBS2" s="414"/>
      <c r="TBT2" s="414"/>
      <c r="TBU2" s="414"/>
      <c r="TBV2" s="414"/>
      <c r="TBW2" s="414"/>
      <c r="TBX2" s="414"/>
      <c r="TBY2" s="414"/>
      <c r="TBZ2" s="414"/>
      <c r="TCA2" s="414"/>
      <c r="TCB2" s="414"/>
      <c r="TCC2" s="414"/>
      <c r="TCD2" s="414"/>
      <c r="TCE2" s="414"/>
      <c r="TCF2" s="414"/>
      <c r="TCG2" s="414"/>
      <c r="TCH2" s="414"/>
      <c r="TCI2" s="414"/>
      <c r="TCJ2" s="414"/>
      <c r="TCK2" s="414"/>
      <c r="TCL2" s="414"/>
      <c r="TCM2" s="414"/>
      <c r="TCN2" s="414"/>
      <c r="TCO2" s="414"/>
      <c r="TCP2" s="414"/>
      <c r="TCQ2" s="414"/>
      <c r="TCR2" s="414"/>
      <c r="TCS2" s="414"/>
      <c r="TCT2" s="414"/>
      <c r="TCU2" s="414"/>
      <c r="TCV2" s="414"/>
      <c r="TCW2" s="414"/>
      <c r="TCX2" s="414"/>
      <c r="TCY2" s="414"/>
      <c r="TCZ2" s="414"/>
      <c r="TDA2" s="414"/>
      <c r="TDB2" s="414"/>
      <c r="TDC2" s="414"/>
      <c r="TDD2" s="414"/>
      <c r="TDE2" s="414"/>
      <c r="TDF2" s="414"/>
      <c r="TDG2" s="414"/>
      <c r="TDH2" s="414"/>
      <c r="TDI2" s="414"/>
      <c r="TDJ2" s="414"/>
      <c r="TDK2" s="414"/>
      <c r="TDL2" s="414"/>
      <c r="TDM2" s="414"/>
      <c r="TDN2" s="414"/>
      <c r="TDO2" s="414"/>
      <c r="TDP2" s="414"/>
      <c r="TDQ2" s="414"/>
      <c r="TDR2" s="414"/>
      <c r="TDS2" s="414"/>
      <c r="TDT2" s="414"/>
      <c r="TDU2" s="414"/>
      <c r="TDV2" s="414"/>
      <c r="TDW2" s="414"/>
      <c r="TDX2" s="414"/>
      <c r="TDY2" s="414"/>
      <c r="TDZ2" s="414"/>
      <c r="TEA2" s="414"/>
      <c r="TEB2" s="414"/>
      <c r="TEC2" s="414"/>
      <c r="TED2" s="414"/>
      <c r="TEE2" s="414"/>
      <c r="TEF2" s="414"/>
      <c r="TEG2" s="414"/>
      <c r="TEH2" s="414"/>
      <c r="TEI2" s="414"/>
      <c r="TEJ2" s="414"/>
      <c r="TEK2" s="414"/>
      <c r="TEL2" s="414"/>
      <c r="TEM2" s="414"/>
      <c r="TEN2" s="414"/>
      <c r="TEO2" s="414"/>
      <c r="TEP2" s="414"/>
      <c r="TEQ2" s="414"/>
      <c r="TER2" s="414"/>
      <c r="TES2" s="414"/>
      <c r="TET2" s="414"/>
      <c r="TEU2" s="414"/>
      <c r="TEV2" s="414"/>
      <c r="TEW2" s="414"/>
      <c r="TEX2" s="414"/>
      <c r="TEY2" s="414"/>
      <c r="TEZ2" s="414"/>
      <c r="TFA2" s="414"/>
      <c r="TFB2" s="414"/>
      <c r="TFC2" s="414"/>
      <c r="TFD2" s="414"/>
      <c r="TFE2" s="414"/>
      <c r="TFF2" s="414"/>
      <c r="TFG2" s="414"/>
      <c r="TFH2" s="414"/>
      <c r="TFI2" s="414"/>
      <c r="TFJ2" s="414"/>
      <c r="TFK2" s="414"/>
      <c r="TFL2" s="414"/>
      <c r="TFM2" s="414"/>
      <c r="TFN2" s="414"/>
      <c r="TFO2" s="414"/>
      <c r="TFP2" s="414"/>
      <c r="TFQ2" s="414"/>
      <c r="TFR2" s="414"/>
      <c r="TFS2" s="414"/>
      <c r="TFT2" s="414"/>
      <c r="TFU2" s="414"/>
      <c r="TFV2" s="414"/>
      <c r="TFW2" s="414"/>
      <c r="TFX2" s="414"/>
      <c r="TFY2" s="414"/>
      <c r="TFZ2" s="414"/>
      <c r="TGA2" s="414"/>
      <c r="TGB2" s="414"/>
      <c r="TGC2" s="414"/>
      <c r="TGD2" s="414"/>
      <c r="TGE2" s="414"/>
      <c r="TGF2" s="414"/>
      <c r="TGG2" s="414"/>
      <c r="TGH2" s="414"/>
      <c r="TGI2" s="414"/>
      <c r="TGJ2" s="414"/>
      <c r="TGK2" s="414"/>
      <c r="TGL2" s="414"/>
      <c r="TGM2" s="414"/>
      <c r="TGN2" s="414"/>
      <c r="TGO2" s="414"/>
      <c r="TGP2" s="414"/>
      <c r="TGQ2" s="414"/>
      <c r="TGR2" s="414"/>
      <c r="TGS2" s="414"/>
      <c r="TGT2" s="414"/>
      <c r="TGU2" s="414"/>
      <c r="TGV2" s="414"/>
      <c r="TGW2" s="414"/>
      <c r="TGX2" s="414"/>
      <c r="TGY2" s="414"/>
      <c r="TGZ2" s="414"/>
      <c r="THA2" s="414"/>
      <c r="THB2" s="414"/>
      <c r="THC2" s="414"/>
      <c r="THD2" s="414"/>
      <c r="THE2" s="414"/>
      <c r="THF2" s="414"/>
      <c r="THG2" s="414"/>
      <c r="THH2" s="414"/>
      <c r="THI2" s="414"/>
      <c r="THJ2" s="414"/>
      <c r="THK2" s="414"/>
      <c r="THL2" s="414"/>
      <c r="THM2" s="414"/>
      <c r="THN2" s="414"/>
      <c r="THO2" s="414"/>
      <c r="THP2" s="414"/>
      <c r="THQ2" s="414"/>
      <c r="THR2" s="414"/>
      <c r="THS2" s="414"/>
      <c r="THT2" s="414"/>
      <c r="THU2" s="414"/>
      <c r="THV2" s="414"/>
      <c r="THW2" s="414"/>
      <c r="THX2" s="414"/>
      <c r="THY2" s="414"/>
      <c r="THZ2" s="414"/>
      <c r="TIA2" s="414"/>
      <c r="TIB2" s="414"/>
      <c r="TIC2" s="414"/>
      <c r="TID2" s="414"/>
      <c r="TIE2" s="414"/>
      <c r="TIF2" s="414"/>
      <c r="TIG2" s="414"/>
      <c r="TIH2" s="414"/>
      <c r="TII2" s="414"/>
      <c r="TIJ2" s="414"/>
      <c r="TIK2" s="414"/>
      <c r="TIL2" s="414"/>
      <c r="TIM2" s="414"/>
      <c r="TIN2" s="414"/>
      <c r="TIO2" s="414"/>
      <c r="TIP2" s="414"/>
      <c r="TIQ2" s="414"/>
      <c r="TIR2" s="414"/>
      <c r="TIS2" s="414"/>
      <c r="TIT2" s="414"/>
      <c r="TIU2" s="414"/>
      <c r="TIV2" s="414"/>
      <c r="TIW2" s="414"/>
      <c r="TIX2" s="414"/>
      <c r="TIY2" s="414"/>
      <c r="TIZ2" s="414"/>
      <c r="TJA2" s="414"/>
      <c r="TJB2" s="414"/>
      <c r="TJC2" s="414"/>
      <c r="TJD2" s="414"/>
      <c r="TJE2" s="414"/>
      <c r="TJF2" s="414"/>
      <c r="TJG2" s="414"/>
      <c r="TJH2" s="414"/>
      <c r="TJI2" s="414"/>
      <c r="TJJ2" s="414"/>
      <c r="TJK2" s="414"/>
      <c r="TJL2" s="414"/>
      <c r="TJM2" s="414"/>
      <c r="TJN2" s="414"/>
      <c r="TJO2" s="414"/>
      <c r="TJP2" s="414"/>
      <c r="TJQ2" s="414"/>
      <c r="TJR2" s="414"/>
      <c r="TJS2" s="414"/>
      <c r="TJT2" s="414"/>
      <c r="TJU2" s="414"/>
      <c r="TJV2" s="414"/>
      <c r="TJW2" s="414"/>
      <c r="TJX2" s="414"/>
      <c r="TJY2" s="414"/>
      <c r="TJZ2" s="414"/>
      <c r="TKA2" s="414"/>
      <c r="TKB2" s="414"/>
      <c r="TKC2" s="414"/>
      <c r="TKD2" s="414"/>
      <c r="TKE2" s="414"/>
      <c r="TKF2" s="414"/>
      <c r="TKG2" s="414"/>
      <c r="TKH2" s="414"/>
      <c r="TKI2" s="414"/>
      <c r="TKJ2" s="414"/>
      <c r="TKK2" s="414"/>
      <c r="TKL2" s="414"/>
      <c r="TKM2" s="414"/>
      <c r="TKN2" s="414"/>
      <c r="TKO2" s="414"/>
      <c r="TKP2" s="414"/>
      <c r="TKQ2" s="414"/>
      <c r="TKR2" s="414"/>
      <c r="TKS2" s="414"/>
      <c r="TKT2" s="414"/>
      <c r="TKU2" s="414"/>
      <c r="TKV2" s="414"/>
      <c r="TKW2" s="414"/>
      <c r="TKX2" s="414"/>
      <c r="TKY2" s="414"/>
      <c r="TKZ2" s="414"/>
      <c r="TLA2" s="414"/>
      <c r="TLB2" s="414"/>
      <c r="TLC2" s="414"/>
      <c r="TLD2" s="414"/>
      <c r="TLE2" s="414"/>
      <c r="TLF2" s="414"/>
      <c r="TLG2" s="414"/>
      <c r="TLH2" s="414"/>
      <c r="TLI2" s="414"/>
      <c r="TLJ2" s="414"/>
      <c r="TLK2" s="414"/>
      <c r="TLL2" s="414"/>
      <c r="TLM2" s="414"/>
      <c r="TLN2" s="414"/>
      <c r="TLO2" s="414"/>
      <c r="TLP2" s="414"/>
      <c r="TLQ2" s="414"/>
      <c r="TLR2" s="414"/>
      <c r="TLS2" s="414"/>
      <c r="TLT2" s="414"/>
      <c r="TLU2" s="414"/>
      <c r="TLV2" s="414"/>
      <c r="TLW2" s="414"/>
      <c r="TLX2" s="414"/>
      <c r="TLY2" s="414"/>
      <c r="TLZ2" s="414"/>
      <c r="TMA2" s="414"/>
      <c r="TMB2" s="414"/>
      <c r="TMC2" s="414"/>
      <c r="TMD2" s="414"/>
      <c r="TME2" s="414"/>
      <c r="TMF2" s="414"/>
      <c r="TMG2" s="414"/>
      <c r="TMH2" s="414"/>
      <c r="TMI2" s="414"/>
      <c r="TMJ2" s="414"/>
      <c r="TMK2" s="414"/>
      <c r="TML2" s="414"/>
      <c r="TMM2" s="414"/>
      <c r="TMN2" s="414"/>
      <c r="TMO2" s="414"/>
      <c r="TMP2" s="414"/>
      <c r="TMQ2" s="414"/>
      <c r="TMR2" s="414"/>
      <c r="TMS2" s="414"/>
      <c r="TMT2" s="414"/>
      <c r="TMU2" s="414"/>
      <c r="TMV2" s="414"/>
      <c r="TMW2" s="414"/>
      <c r="TMX2" s="414"/>
      <c r="TMY2" s="414"/>
      <c r="TMZ2" s="414"/>
      <c r="TNA2" s="414"/>
      <c r="TNB2" s="414"/>
      <c r="TNC2" s="414"/>
      <c r="TND2" s="414"/>
      <c r="TNE2" s="414"/>
      <c r="TNF2" s="414"/>
      <c r="TNG2" s="414"/>
      <c r="TNH2" s="414"/>
      <c r="TNI2" s="414"/>
      <c r="TNJ2" s="414"/>
      <c r="TNK2" s="414"/>
      <c r="TNL2" s="414"/>
      <c r="TNM2" s="414"/>
      <c r="TNN2" s="414"/>
      <c r="TNO2" s="414"/>
      <c r="TNP2" s="414"/>
      <c r="TNQ2" s="414"/>
      <c r="TNR2" s="414"/>
      <c r="TNS2" s="414"/>
      <c r="TNT2" s="414"/>
      <c r="TNU2" s="414"/>
      <c r="TNV2" s="414"/>
      <c r="TNW2" s="414"/>
      <c r="TNX2" s="414"/>
      <c r="TNY2" s="414"/>
      <c r="TNZ2" s="414"/>
      <c r="TOA2" s="414"/>
      <c r="TOB2" s="414"/>
      <c r="TOC2" s="414"/>
      <c r="TOD2" s="414"/>
      <c r="TOE2" s="414"/>
      <c r="TOF2" s="414"/>
      <c r="TOG2" s="414"/>
      <c r="TOH2" s="414"/>
      <c r="TOI2" s="414"/>
      <c r="TOJ2" s="414"/>
      <c r="TOK2" s="414"/>
      <c r="TOL2" s="414"/>
      <c r="TOM2" s="414"/>
      <c r="TON2" s="414"/>
      <c r="TOO2" s="414"/>
      <c r="TOP2" s="414"/>
      <c r="TOQ2" s="414"/>
      <c r="TOR2" s="414"/>
      <c r="TOS2" s="414"/>
      <c r="TOT2" s="414"/>
      <c r="TOU2" s="414"/>
      <c r="TOV2" s="414"/>
      <c r="TOW2" s="414"/>
      <c r="TOX2" s="414"/>
      <c r="TOY2" s="414"/>
      <c r="TOZ2" s="414"/>
      <c r="TPA2" s="414"/>
      <c r="TPB2" s="414"/>
      <c r="TPC2" s="414"/>
      <c r="TPD2" s="414"/>
      <c r="TPE2" s="414"/>
      <c r="TPF2" s="414"/>
      <c r="TPG2" s="414"/>
      <c r="TPH2" s="414"/>
      <c r="TPI2" s="414"/>
      <c r="TPJ2" s="414"/>
      <c r="TPK2" s="414"/>
      <c r="TPL2" s="414"/>
      <c r="TPM2" s="414"/>
      <c r="TPN2" s="414"/>
      <c r="TPO2" s="414"/>
      <c r="TPP2" s="414"/>
      <c r="TPQ2" s="414"/>
      <c r="TPR2" s="414"/>
      <c r="TPS2" s="414"/>
      <c r="TPT2" s="414"/>
      <c r="TPU2" s="414"/>
      <c r="TPV2" s="414"/>
      <c r="TPW2" s="414"/>
      <c r="TPX2" s="414"/>
      <c r="TPY2" s="414"/>
      <c r="TPZ2" s="414"/>
      <c r="TQA2" s="414"/>
      <c r="TQB2" s="414"/>
      <c r="TQC2" s="414"/>
      <c r="TQD2" s="414"/>
      <c r="TQE2" s="414"/>
      <c r="TQF2" s="414"/>
      <c r="TQG2" s="414"/>
      <c r="TQH2" s="414"/>
      <c r="TQI2" s="414"/>
      <c r="TQJ2" s="414"/>
      <c r="TQK2" s="414"/>
      <c r="TQL2" s="414"/>
      <c r="TQM2" s="414"/>
      <c r="TQN2" s="414"/>
      <c r="TQO2" s="414"/>
      <c r="TQP2" s="414"/>
      <c r="TQQ2" s="414"/>
      <c r="TQR2" s="414"/>
      <c r="TQS2" s="414"/>
      <c r="TQT2" s="414"/>
      <c r="TQU2" s="414"/>
      <c r="TQV2" s="414"/>
      <c r="TQW2" s="414"/>
      <c r="TQX2" s="414"/>
      <c r="TQY2" s="414"/>
      <c r="TQZ2" s="414"/>
      <c r="TRA2" s="414"/>
      <c r="TRB2" s="414"/>
      <c r="TRC2" s="414"/>
      <c r="TRD2" s="414"/>
      <c r="TRE2" s="414"/>
      <c r="TRF2" s="414"/>
      <c r="TRG2" s="414"/>
      <c r="TRH2" s="414"/>
      <c r="TRI2" s="414"/>
      <c r="TRJ2" s="414"/>
      <c r="TRK2" s="414"/>
      <c r="TRL2" s="414"/>
      <c r="TRM2" s="414"/>
      <c r="TRN2" s="414"/>
      <c r="TRO2" s="414"/>
      <c r="TRP2" s="414"/>
      <c r="TRQ2" s="414"/>
      <c r="TRR2" s="414"/>
      <c r="TRS2" s="414"/>
      <c r="TRT2" s="414"/>
      <c r="TRU2" s="414"/>
      <c r="TRV2" s="414"/>
      <c r="TRW2" s="414"/>
      <c r="TRX2" s="414"/>
      <c r="TRY2" s="414"/>
      <c r="TRZ2" s="414"/>
      <c r="TSA2" s="414"/>
      <c r="TSB2" s="414"/>
      <c r="TSC2" s="414"/>
      <c r="TSD2" s="414"/>
      <c r="TSE2" s="414"/>
      <c r="TSF2" s="414"/>
      <c r="TSG2" s="414"/>
      <c r="TSH2" s="414"/>
      <c r="TSI2" s="414"/>
      <c r="TSJ2" s="414"/>
      <c r="TSK2" s="414"/>
      <c r="TSL2" s="414"/>
      <c r="TSM2" s="414"/>
      <c r="TSN2" s="414"/>
      <c r="TSO2" s="414"/>
      <c r="TSP2" s="414"/>
      <c r="TSQ2" s="414"/>
      <c r="TSR2" s="414"/>
      <c r="TSS2" s="414"/>
      <c r="TST2" s="414"/>
      <c r="TSU2" s="414"/>
      <c r="TSV2" s="414"/>
      <c r="TSW2" s="414"/>
      <c r="TSX2" s="414"/>
      <c r="TSY2" s="414"/>
      <c r="TSZ2" s="414"/>
      <c r="TTA2" s="414"/>
      <c r="TTB2" s="414"/>
      <c r="TTC2" s="414"/>
      <c r="TTD2" s="414"/>
      <c r="TTE2" s="414"/>
      <c r="TTF2" s="414"/>
      <c r="TTG2" s="414"/>
      <c r="TTH2" s="414"/>
      <c r="TTI2" s="414"/>
      <c r="TTJ2" s="414"/>
      <c r="TTK2" s="414"/>
      <c r="TTL2" s="414"/>
      <c r="TTM2" s="414"/>
      <c r="TTN2" s="414"/>
      <c r="TTO2" s="414"/>
      <c r="TTP2" s="414"/>
      <c r="TTQ2" s="414"/>
      <c r="TTR2" s="414"/>
      <c r="TTS2" s="414"/>
      <c r="TTT2" s="414"/>
      <c r="TTU2" s="414"/>
      <c r="TTV2" s="414"/>
      <c r="TTW2" s="414"/>
      <c r="TTX2" s="414"/>
      <c r="TTY2" s="414"/>
      <c r="TTZ2" s="414"/>
      <c r="TUA2" s="414"/>
      <c r="TUB2" s="414"/>
      <c r="TUC2" s="414"/>
      <c r="TUD2" s="414"/>
      <c r="TUE2" s="414"/>
      <c r="TUF2" s="414"/>
      <c r="TUG2" s="414"/>
      <c r="TUH2" s="414"/>
      <c r="TUI2" s="414"/>
      <c r="TUJ2" s="414"/>
      <c r="TUK2" s="414"/>
      <c r="TUL2" s="414"/>
      <c r="TUM2" s="414"/>
      <c r="TUN2" s="414"/>
      <c r="TUO2" s="414"/>
      <c r="TUP2" s="414"/>
      <c r="TUQ2" s="414"/>
      <c r="TUR2" s="414"/>
      <c r="TUS2" s="414"/>
      <c r="TUT2" s="414"/>
      <c r="TUU2" s="414"/>
      <c r="TUV2" s="414"/>
      <c r="TUW2" s="414"/>
      <c r="TUX2" s="414"/>
      <c r="TUY2" s="414"/>
      <c r="TUZ2" s="414"/>
      <c r="TVA2" s="414"/>
      <c r="TVB2" s="414"/>
      <c r="TVC2" s="414"/>
      <c r="TVD2" s="414"/>
      <c r="TVE2" s="414"/>
      <c r="TVF2" s="414"/>
      <c r="TVG2" s="414"/>
      <c r="TVH2" s="414"/>
      <c r="TVI2" s="414"/>
      <c r="TVJ2" s="414"/>
      <c r="TVK2" s="414"/>
      <c r="TVL2" s="414"/>
      <c r="TVM2" s="414"/>
      <c r="TVN2" s="414"/>
      <c r="TVO2" s="414"/>
      <c r="TVP2" s="414"/>
      <c r="TVQ2" s="414"/>
      <c r="TVR2" s="414"/>
      <c r="TVS2" s="414"/>
      <c r="TVT2" s="414"/>
      <c r="TVU2" s="414"/>
      <c r="TVV2" s="414"/>
      <c r="TVW2" s="414"/>
      <c r="TVX2" s="414"/>
      <c r="TVY2" s="414"/>
      <c r="TVZ2" s="414"/>
      <c r="TWA2" s="414"/>
      <c r="TWB2" s="414"/>
      <c r="TWC2" s="414"/>
      <c r="TWD2" s="414"/>
      <c r="TWE2" s="414"/>
      <c r="TWF2" s="414"/>
      <c r="TWG2" s="414"/>
      <c r="TWH2" s="414"/>
      <c r="TWI2" s="414"/>
      <c r="TWJ2" s="414"/>
      <c r="TWK2" s="414"/>
      <c r="TWL2" s="414"/>
      <c r="TWM2" s="414"/>
      <c r="TWN2" s="414"/>
      <c r="TWO2" s="414"/>
      <c r="TWP2" s="414"/>
      <c r="TWQ2" s="414"/>
      <c r="TWR2" s="414"/>
      <c r="TWS2" s="414"/>
      <c r="TWT2" s="414"/>
      <c r="TWU2" s="414"/>
      <c r="TWV2" s="414"/>
      <c r="TWW2" s="414"/>
      <c r="TWX2" s="414"/>
      <c r="TWY2" s="414"/>
      <c r="TWZ2" s="414"/>
      <c r="TXA2" s="414"/>
      <c r="TXB2" s="414"/>
      <c r="TXC2" s="414"/>
      <c r="TXD2" s="414"/>
      <c r="TXE2" s="414"/>
      <c r="TXF2" s="414"/>
      <c r="TXG2" s="414"/>
      <c r="TXH2" s="414"/>
      <c r="TXI2" s="414"/>
      <c r="TXJ2" s="414"/>
      <c r="TXK2" s="414"/>
      <c r="TXL2" s="414"/>
      <c r="TXM2" s="414"/>
      <c r="TXN2" s="414"/>
      <c r="TXO2" s="414"/>
      <c r="TXP2" s="414"/>
      <c r="TXQ2" s="414"/>
      <c r="TXR2" s="414"/>
      <c r="TXS2" s="414"/>
      <c r="TXT2" s="414"/>
      <c r="TXU2" s="414"/>
      <c r="TXV2" s="414"/>
      <c r="TXW2" s="414"/>
      <c r="TXX2" s="414"/>
      <c r="TXY2" s="414"/>
      <c r="TXZ2" s="414"/>
      <c r="TYA2" s="414"/>
      <c r="TYB2" s="414"/>
      <c r="TYC2" s="414"/>
      <c r="TYD2" s="414"/>
      <c r="TYE2" s="414"/>
      <c r="TYF2" s="414"/>
      <c r="TYG2" s="414"/>
      <c r="TYH2" s="414"/>
      <c r="TYI2" s="414"/>
      <c r="TYJ2" s="414"/>
      <c r="TYK2" s="414"/>
      <c r="TYL2" s="414"/>
      <c r="TYM2" s="414"/>
      <c r="TYN2" s="414"/>
      <c r="TYO2" s="414"/>
      <c r="TYP2" s="414"/>
      <c r="TYQ2" s="414"/>
      <c r="TYR2" s="414"/>
      <c r="TYS2" s="414"/>
      <c r="TYT2" s="414"/>
      <c r="TYU2" s="414"/>
      <c r="TYV2" s="414"/>
      <c r="TYW2" s="414"/>
      <c r="TYX2" s="414"/>
      <c r="TYY2" s="414"/>
      <c r="TYZ2" s="414"/>
      <c r="TZA2" s="414"/>
      <c r="TZB2" s="414"/>
      <c r="TZC2" s="414"/>
      <c r="TZD2" s="414"/>
      <c r="TZE2" s="414"/>
      <c r="TZF2" s="414"/>
      <c r="TZG2" s="414"/>
      <c r="TZH2" s="414"/>
      <c r="TZI2" s="414"/>
      <c r="TZJ2" s="414"/>
      <c r="TZK2" s="414"/>
      <c r="TZL2" s="414"/>
      <c r="TZM2" s="414"/>
      <c r="TZN2" s="414"/>
      <c r="TZO2" s="414"/>
      <c r="TZP2" s="414"/>
      <c r="TZQ2" s="414"/>
      <c r="TZR2" s="414"/>
      <c r="TZS2" s="414"/>
      <c r="TZT2" s="414"/>
      <c r="TZU2" s="414"/>
      <c r="TZV2" s="414"/>
      <c r="TZW2" s="414"/>
      <c r="TZX2" s="414"/>
      <c r="TZY2" s="414"/>
      <c r="TZZ2" s="414"/>
      <c r="UAA2" s="414"/>
      <c r="UAB2" s="414"/>
      <c r="UAC2" s="414"/>
      <c r="UAD2" s="414"/>
      <c r="UAE2" s="414"/>
      <c r="UAF2" s="414"/>
      <c r="UAG2" s="414"/>
      <c r="UAH2" s="414"/>
      <c r="UAI2" s="414"/>
      <c r="UAJ2" s="414"/>
      <c r="UAK2" s="414"/>
      <c r="UAL2" s="414"/>
      <c r="UAM2" s="414"/>
      <c r="UAN2" s="414"/>
      <c r="UAO2" s="414"/>
      <c r="UAP2" s="414"/>
      <c r="UAQ2" s="414"/>
      <c r="UAR2" s="414"/>
      <c r="UAS2" s="414"/>
      <c r="UAT2" s="414"/>
      <c r="UAU2" s="414"/>
      <c r="UAV2" s="414"/>
      <c r="UAW2" s="414"/>
      <c r="UAX2" s="414"/>
      <c r="UAY2" s="414"/>
      <c r="UAZ2" s="414"/>
      <c r="UBA2" s="414"/>
      <c r="UBB2" s="414"/>
      <c r="UBC2" s="414"/>
      <c r="UBD2" s="414"/>
      <c r="UBE2" s="414"/>
      <c r="UBF2" s="414"/>
      <c r="UBG2" s="414"/>
      <c r="UBH2" s="414"/>
      <c r="UBI2" s="414"/>
      <c r="UBJ2" s="414"/>
      <c r="UBK2" s="414"/>
      <c r="UBL2" s="414"/>
      <c r="UBM2" s="414"/>
      <c r="UBN2" s="414"/>
      <c r="UBO2" s="414"/>
      <c r="UBP2" s="414"/>
      <c r="UBQ2" s="414"/>
      <c r="UBR2" s="414"/>
      <c r="UBS2" s="414"/>
      <c r="UBT2" s="414"/>
      <c r="UBU2" s="414"/>
      <c r="UBV2" s="414"/>
      <c r="UBW2" s="414"/>
      <c r="UBX2" s="414"/>
      <c r="UBY2" s="414"/>
      <c r="UBZ2" s="414"/>
      <c r="UCA2" s="414"/>
      <c r="UCB2" s="414"/>
      <c r="UCC2" s="414"/>
      <c r="UCD2" s="414"/>
      <c r="UCE2" s="414"/>
      <c r="UCF2" s="414"/>
      <c r="UCG2" s="414"/>
      <c r="UCH2" s="414"/>
      <c r="UCI2" s="414"/>
      <c r="UCJ2" s="414"/>
      <c r="UCK2" s="414"/>
      <c r="UCL2" s="414"/>
      <c r="UCM2" s="414"/>
      <c r="UCN2" s="414"/>
      <c r="UCO2" s="414"/>
      <c r="UCP2" s="414"/>
      <c r="UCQ2" s="414"/>
      <c r="UCR2" s="414"/>
      <c r="UCS2" s="414"/>
      <c r="UCT2" s="414"/>
      <c r="UCU2" s="414"/>
      <c r="UCV2" s="414"/>
      <c r="UCW2" s="414"/>
      <c r="UCX2" s="414"/>
      <c r="UCY2" s="414"/>
      <c r="UCZ2" s="414"/>
      <c r="UDA2" s="414"/>
      <c r="UDB2" s="414"/>
      <c r="UDC2" s="414"/>
      <c r="UDD2" s="414"/>
      <c r="UDE2" s="414"/>
      <c r="UDF2" s="414"/>
      <c r="UDG2" s="414"/>
      <c r="UDH2" s="414"/>
      <c r="UDI2" s="414"/>
      <c r="UDJ2" s="414"/>
      <c r="UDK2" s="414"/>
      <c r="UDL2" s="414"/>
      <c r="UDM2" s="414"/>
      <c r="UDN2" s="414"/>
      <c r="UDO2" s="414"/>
      <c r="UDP2" s="414"/>
      <c r="UDQ2" s="414"/>
      <c r="UDR2" s="414"/>
      <c r="UDS2" s="414"/>
      <c r="UDT2" s="414"/>
      <c r="UDU2" s="414"/>
      <c r="UDV2" s="414"/>
      <c r="UDW2" s="414"/>
      <c r="UDX2" s="414"/>
      <c r="UDY2" s="414"/>
      <c r="UDZ2" s="414"/>
      <c r="UEA2" s="414"/>
      <c r="UEB2" s="414"/>
      <c r="UEC2" s="414"/>
      <c r="UED2" s="414"/>
      <c r="UEE2" s="414"/>
      <c r="UEF2" s="414"/>
      <c r="UEG2" s="414"/>
      <c r="UEH2" s="414"/>
      <c r="UEI2" s="414"/>
      <c r="UEJ2" s="414"/>
      <c r="UEK2" s="414"/>
      <c r="UEL2" s="414"/>
      <c r="UEM2" s="414"/>
      <c r="UEN2" s="414"/>
      <c r="UEO2" s="414"/>
      <c r="UEP2" s="414"/>
      <c r="UEQ2" s="414"/>
      <c r="UER2" s="414"/>
      <c r="UES2" s="414"/>
      <c r="UET2" s="414"/>
      <c r="UEU2" s="414"/>
      <c r="UEV2" s="414"/>
      <c r="UEW2" s="414"/>
      <c r="UEX2" s="414"/>
      <c r="UEY2" s="414"/>
      <c r="UEZ2" s="414"/>
      <c r="UFA2" s="414"/>
      <c r="UFB2" s="414"/>
      <c r="UFC2" s="414"/>
      <c r="UFD2" s="414"/>
      <c r="UFE2" s="414"/>
      <c r="UFF2" s="414"/>
      <c r="UFG2" s="414"/>
      <c r="UFH2" s="414"/>
      <c r="UFI2" s="414"/>
      <c r="UFJ2" s="414"/>
      <c r="UFK2" s="414"/>
      <c r="UFL2" s="414"/>
      <c r="UFM2" s="414"/>
      <c r="UFN2" s="414"/>
      <c r="UFO2" s="414"/>
      <c r="UFP2" s="414"/>
      <c r="UFQ2" s="414"/>
      <c r="UFR2" s="414"/>
      <c r="UFS2" s="414"/>
      <c r="UFT2" s="414"/>
      <c r="UFU2" s="414"/>
      <c r="UFV2" s="414"/>
      <c r="UFW2" s="414"/>
      <c r="UFX2" s="414"/>
      <c r="UFY2" s="414"/>
      <c r="UFZ2" s="414"/>
      <c r="UGA2" s="414"/>
      <c r="UGB2" s="414"/>
      <c r="UGC2" s="414"/>
      <c r="UGD2" s="414"/>
      <c r="UGE2" s="414"/>
      <c r="UGF2" s="414"/>
      <c r="UGG2" s="414"/>
      <c r="UGH2" s="414"/>
      <c r="UGI2" s="414"/>
      <c r="UGJ2" s="414"/>
      <c r="UGK2" s="414"/>
      <c r="UGL2" s="414"/>
      <c r="UGM2" s="414"/>
      <c r="UGN2" s="414"/>
      <c r="UGO2" s="414"/>
      <c r="UGP2" s="414"/>
      <c r="UGQ2" s="414"/>
      <c r="UGR2" s="414"/>
      <c r="UGS2" s="414"/>
      <c r="UGT2" s="414"/>
      <c r="UGU2" s="414"/>
      <c r="UGV2" s="414"/>
      <c r="UGW2" s="414"/>
      <c r="UGX2" s="414"/>
      <c r="UGY2" s="414"/>
      <c r="UGZ2" s="414"/>
      <c r="UHA2" s="414"/>
      <c r="UHB2" s="414"/>
      <c r="UHC2" s="414"/>
      <c r="UHD2" s="414"/>
      <c r="UHE2" s="414"/>
      <c r="UHF2" s="414"/>
      <c r="UHG2" s="414"/>
      <c r="UHH2" s="414"/>
      <c r="UHI2" s="414"/>
      <c r="UHJ2" s="414"/>
      <c r="UHK2" s="414"/>
      <c r="UHL2" s="414"/>
      <c r="UHM2" s="414"/>
      <c r="UHN2" s="414"/>
      <c r="UHO2" s="414"/>
      <c r="UHP2" s="414"/>
      <c r="UHQ2" s="414"/>
      <c r="UHR2" s="414"/>
      <c r="UHS2" s="414"/>
      <c r="UHT2" s="414"/>
      <c r="UHU2" s="414"/>
      <c r="UHV2" s="414"/>
      <c r="UHW2" s="414"/>
      <c r="UHX2" s="414"/>
      <c r="UHY2" s="414"/>
      <c r="UHZ2" s="414"/>
      <c r="UIA2" s="414"/>
      <c r="UIB2" s="414"/>
      <c r="UIC2" s="414"/>
      <c r="UID2" s="414"/>
      <c r="UIE2" s="414"/>
      <c r="UIF2" s="414"/>
      <c r="UIG2" s="414"/>
      <c r="UIH2" s="414"/>
      <c r="UII2" s="414"/>
      <c r="UIJ2" s="414"/>
      <c r="UIK2" s="414"/>
      <c r="UIL2" s="414"/>
      <c r="UIM2" s="414"/>
      <c r="UIN2" s="414"/>
      <c r="UIO2" s="414"/>
      <c r="UIP2" s="414"/>
      <c r="UIQ2" s="414"/>
      <c r="UIR2" s="414"/>
      <c r="UIS2" s="414"/>
      <c r="UIT2" s="414"/>
      <c r="UIU2" s="414"/>
      <c r="UIV2" s="414"/>
      <c r="UIW2" s="414"/>
      <c r="UIX2" s="414"/>
      <c r="UIY2" s="414"/>
      <c r="UIZ2" s="414"/>
      <c r="UJA2" s="414"/>
      <c r="UJB2" s="414"/>
      <c r="UJC2" s="414"/>
      <c r="UJD2" s="414"/>
      <c r="UJE2" s="414"/>
      <c r="UJF2" s="414"/>
      <c r="UJG2" s="414"/>
      <c r="UJH2" s="414"/>
      <c r="UJI2" s="414"/>
      <c r="UJJ2" s="414"/>
      <c r="UJK2" s="414"/>
      <c r="UJL2" s="414"/>
      <c r="UJM2" s="414"/>
      <c r="UJN2" s="414"/>
      <c r="UJO2" s="414"/>
      <c r="UJP2" s="414"/>
      <c r="UJQ2" s="414"/>
      <c r="UJR2" s="414"/>
      <c r="UJS2" s="414"/>
      <c r="UJT2" s="414"/>
      <c r="UJU2" s="414"/>
      <c r="UJV2" s="414"/>
      <c r="UJW2" s="414"/>
      <c r="UJX2" s="414"/>
      <c r="UJY2" s="414"/>
      <c r="UJZ2" s="414"/>
      <c r="UKA2" s="414"/>
      <c r="UKB2" s="414"/>
      <c r="UKC2" s="414"/>
      <c r="UKD2" s="414"/>
      <c r="UKE2" s="414"/>
      <c r="UKF2" s="414"/>
      <c r="UKG2" s="414"/>
      <c r="UKH2" s="414"/>
      <c r="UKI2" s="414"/>
      <c r="UKJ2" s="414"/>
      <c r="UKK2" s="414"/>
      <c r="UKL2" s="414"/>
      <c r="UKM2" s="414"/>
      <c r="UKN2" s="414"/>
      <c r="UKO2" s="414"/>
      <c r="UKP2" s="414"/>
      <c r="UKQ2" s="414"/>
      <c r="UKR2" s="414"/>
      <c r="UKS2" s="414"/>
      <c r="UKT2" s="414"/>
      <c r="UKU2" s="414"/>
      <c r="UKV2" s="414"/>
      <c r="UKW2" s="414"/>
      <c r="UKX2" s="414"/>
      <c r="UKY2" s="414"/>
      <c r="UKZ2" s="414"/>
      <c r="ULA2" s="414"/>
      <c r="ULB2" s="414"/>
      <c r="ULC2" s="414"/>
      <c r="ULD2" s="414"/>
      <c r="ULE2" s="414"/>
      <c r="ULF2" s="414"/>
      <c r="ULG2" s="414"/>
      <c r="ULH2" s="414"/>
      <c r="ULI2" s="414"/>
      <c r="ULJ2" s="414"/>
      <c r="ULK2" s="414"/>
      <c r="ULL2" s="414"/>
      <c r="ULM2" s="414"/>
      <c r="ULN2" s="414"/>
      <c r="ULO2" s="414"/>
      <c r="ULP2" s="414"/>
      <c r="ULQ2" s="414"/>
      <c r="ULR2" s="414"/>
      <c r="ULS2" s="414"/>
      <c r="ULT2" s="414"/>
      <c r="ULU2" s="414"/>
      <c r="ULV2" s="414"/>
      <c r="ULW2" s="414"/>
      <c r="ULX2" s="414"/>
      <c r="ULY2" s="414"/>
      <c r="ULZ2" s="414"/>
      <c r="UMA2" s="414"/>
      <c r="UMB2" s="414"/>
      <c r="UMC2" s="414"/>
      <c r="UMD2" s="414"/>
      <c r="UME2" s="414"/>
      <c r="UMF2" s="414"/>
      <c r="UMG2" s="414"/>
      <c r="UMH2" s="414"/>
      <c r="UMI2" s="414"/>
      <c r="UMJ2" s="414"/>
      <c r="UMK2" s="414"/>
      <c r="UML2" s="414"/>
      <c r="UMM2" s="414"/>
      <c r="UMN2" s="414"/>
      <c r="UMO2" s="414"/>
      <c r="UMP2" s="414"/>
      <c r="UMQ2" s="414"/>
      <c r="UMR2" s="414"/>
      <c r="UMS2" s="414"/>
      <c r="UMT2" s="414"/>
      <c r="UMU2" s="414"/>
      <c r="UMV2" s="414"/>
      <c r="UMW2" s="414"/>
      <c r="UMX2" s="414"/>
      <c r="UMY2" s="414"/>
      <c r="UMZ2" s="414"/>
      <c r="UNA2" s="414"/>
      <c r="UNB2" s="414"/>
      <c r="UNC2" s="414"/>
      <c r="UND2" s="414"/>
      <c r="UNE2" s="414"/>
      <c r="UNF2" s="414"/>
      <c r="UNG2" s="414"/>
      <c r="UNH2" s="414"/>
      <c r="UNI2" s="414"/>
      <c r="UNJ2" s="414"/>
      <c r="UNK2" s="414"/>
      <c r="UNL2" s="414"/>
      <c r="UNM2" s="414"/>
      <c r="UNN2" s="414"/>
      <c r="UNO2" s="414"/>
      <c r="UNP2" s="414"/>
      <c r="UNQ2" s="414"/>
      <c r="UNR2" s="414"/>
      <c r="UNS2" s="414"/>
      <c r="UNT2" s="414"/>
      <c r="UNU2" s="414"/>
      <c r="UNV2" s="414"/>
      <c r="UNW2" s="414"/>
      <c r="UNX2" s="414"/>
      <c r="UNY2" s="414"/>
      <c r="UNZ2" s="414"/>
      <c r="UOA2" s="414"/>
      <c r="UOB2" s="414"/>
      <c r="UOC2" s="414"/>
      <c r="UOD2" s="414"/>
      <c r="UOE2" s="414"/>
      <c r="UOF2" s="414"/>
      <c r="UOG2" s="414"/>
      <c r="UOH2" s="414"/>
      <c r="UOI2" s="414"/>
      <c r="UOJ2" s="414"/>
      <c r="UOK2" s="414"/>
      <c r="UOL2" s="414"/>
      <c r="UOM2" s="414"/>
      <c r="UON2" s="414"/>
      <c r="UOO2" s="414"/>
      <c r="UOP2" s="414"/>
      <c r="UOQ2" s="414"/>
      <c r="UOR2" s="414"/>
      <c r="UOS2" s="414"/>
      <c r="UOT2" s="414"/>
      <c r="UOU2" s="414"/>
      <c r="UOV2" s="414"/>
      <c r="UOW2" s="414"/>
      <c r="UOX2" s="414"/>
      <c r="UOY2" s="414"/>
      <c r="UOZ2" s="414"/>
      <c r="UPA2" s="414"/>
      <c r="UPB2" s="414"/>
      <c r="UPC2" s="414"/>
      <c r="UPD2" s="414"/>
      <c r="UPE2" s="414"/>
      <c r="UPF2" s="414"/>
      <c r="UPG2" s="414"/>
      <c r="UPH2" s="414"/>
      <c r="UPI2" s="414"/>
      <c r="UPJ2" s="414"/>
      <c r="UPK2" s="414"/>
      <c r="UPL2" s="414"/>
      <c r="UPM2" s="414"/>
      <c r="UPN2" s="414"/>
      <c r="UPO2" s="414"/>
      <c r="UPP2" s="414"/>
      <c r="UPQ2" s="414"/>
      <c r="UPR2" s="414"/>
      <c r="UPS2" s="414"/>
      <c r="UPT2" s="414"/>
      <c r="UPU2" s="414"/>
      <c r="UPV2" s="414"/>
      <c r="UPW2" s="414"/>
      <c r="UPX2" s="414"/>
      <c r="UPY2" s="414"/>
      <c r="UPZ2" s="414"/>
      <c r="UQA2" s="414"/>
      <c r="UQB2" s="414"/>
      <c r="UQC2" s="414"/>
      <c r="UQD2" s="414"/>
      <c r="UQE2" s="414"/>
      <c r="UQF2" s="414"/>
      <c r="UQG2" s="414"/>
      <c r="UQH2" s="414"/>
      <c r="UQI2" s="414"/>
      <c r="UQJ2" s="414"/>
      <c r="UQK2" s="414"/>
      <c r="UQL2" s="414"/>
      <c r="UQM2" s="414"/>
      <c r="UQN2" s="414"/>
      <c r="UQO2" s="414"/>
      <c r="UQP2" s="414"/>
      <c r="UQQ2" s="414"/>
      <c r="UQR2" s="414"/>
      <c r="UQS2" s="414"/>
      <c r="UQT2" s="414"/>
      <c r="UQU2" s="414"/>
      <c r="UQV2" s="414"/>
      <c r="UQW2" s="414"/>
      <c r="UQX2" s="414"/>
      <c r="UQY2" s="414"/>
      <c r="UQZ2" s="414"/>
      <c r="URA2" s="414"/>
      <c r="URB2" s="414"/>
      <c r="URC2" s="414"/>
      <c r="URD2" s="414"/>
      <c r="URE2" s="414"/>
      <c r="URF2" s="414"/>
      <c r="URG2" s="414"/>
      <c r="URH2" s="414"/>
      <c r="URI2" s="414"/>
      <c r="URJ2" s="414"/>
      <c r="URK2" s="414"/>
      <c r="URL2" s="414"/>
      <c r="URM2" s="414"/>
      <c r="URN2" s="414"/>
      <c r="URO2" s="414"/>
      <c r="URP2" s="414"/>
      <c r="URQ2" s="414"/>
      <c r="URR2" s="414"/>
      <c r="URS2" s="414"/>
      <c r="URT2" s="414"/>
      <c r="URU2" s="414"/>
      <c r="URV2" s="414"/>
      <c r="URW2" s="414"/>
      <c r="URX2" s="414"/>
      <c r="URY2" s="414"/>
      <c r="URZ2" s="414"/>
      <c r="USA2" s="414"/>
      <c r="USB2" s="414"/>
      <c r="USC2" s="414"/>
      <c r="USD2" s="414"/>
      <c r="USE2" s="414"/>
      <c r="USF2" s="414"/>
      <c r="USG2" s="414"/>
      <c r="USH2" s="414"/>
      <c r="USI2" s="414"/>
      <c r="USJ2" s="414"/>
      <c r="USK2" s="414"/>
      <c r="USL2" s="414"/>
      <c r="USM2" s="414"/>
      <c r="USN2" s="414"/>
      <c r="USO2" s="414"/>
      <c r="USP2" s="414"/>
      <c r="USQ2" s="414"/>
      <c r="USR2" s="414"/>
      <c r="USS2" s="414"/>
      <c r="UST2" s="414"/>
      <c r="USU2" s="414"/>
      <c r="USV2" s="414"/>
      <c r="USW2" s="414"/>
      <c r="USX2" s="414"/>
      <c r="USY2" s="414"/>
      <c r="USZ2" s="414"/>
      <c r="UTA2" s="414"/>
      <c r="UTB2" s="414"/>
      <c r="UTC2" s="414"/>
      <c r="UTD2" s="414"/>
      <c r="UTE2" s="414"/>
      <c r="UTF2" s="414"/>
      <c r="UTG2" s="414"/>
      <c r="UTH2" s="414"/>
      <c r="UTI2" s="414"/>
      <c r="UTJ2" s="414"/>
      <c r="UTK2" s="414"/>
      <c r="UTL2" s="414"/>
      <c r="UTM2" s="414"/>
      <c r="UTN2" s="414"/>
      <c r="UTO2" s="414"/>
      <c r="UTP2" s="414"/>
      <c r="UTQ2" s="414"/>
      <c r="UTR2" s="414"/>
      <c r="UTS2" s="414"/>
      <c r="UTT2" s="414"/>
      <c r="UTU2" s="414"/>
      <c r="UTV2" s="414"/>
      <c r="UTW2" s="414"/>
      <c r="UTX2" s="414"/>
      <c r="UTY2" s="414"/>
      <c r="UTZ2" s="414"/>
      <c r="UUA2" s="414"/>
      <c r="UUB2" s="414"/>
      <c r="UUC2" s="414"/>
      <c r="UUD2" s="414"/>
      <c r="UUE2" s="414"/>
      <c r="UUF2" s="414"/>
      <c r="UUG2" s="414"/>
      <c r="UUH2" s="414"/>
      <c r="UUI2" s="414"/>
      <c r="UUJ2" s="414"/>
      <c r="UUK2" s="414"/>
      <c r="UUL2" s="414"/>
      <c r="UUM2" s="414"/>
      <c r="UUN2" s="414"/>
      <c r="UUO2" s="414"/>
      <c r="UUP2" s="414"/>
      <c r="UUQ2" s="414"/>
      <c r="UUR2" s="414"/>
      <c r="UUS2" s="414"/>
      <c r="UUT2" s="414"/>
      <c r="UUU2" s="414"/>
      <c r="UUV2" s="414"/>
      <c r="UUW2" s="414"/>
      <c r="UUX2" s="414"/>
      <c r="UUY2" s="414"/>
      <c r="UUZ2" s="414"/>
      <c r="UVA2" s="414"/>
      <c r="UVB2" s="414"/>
      <c r="UVC2" s="414"/>
      <c r="UVD2" s="414"/>
      <c r="UVE2" s="414"/>
      <c r="UVF2" s="414"/>
      <c r="UVG2" s="414"/>
      <c r="UVH2" s="414"/>
      <c r="UVI2" s="414"/>
      <c r="UVJ2" s="414"/>
      <c r="UVK2" s="414"/>
      <c r="UVL2" s="414"/>
      <c r="UVM2" s="414"/>
      <c r="UVN2" s="414"/>
      <c r="UVO2" s="414"/>
      <c r="UVP2" s="414"/>
      <c r="UVQ2" s="414"/>
      <c r="UVR2" s="414"/>
      <c r="UVS2" s="414"/>
      <c r="UVT2" s="414"/>
      <c r="UVU2" s="414"/>
      <c r="UVV2" s="414"/>
      <c r="UVW2" s="414"/>
      <c r="UVX2" s="414"/>
      <c r="UVY2" s="414"/>
      <c r="UVZ2" s="414"/>
      <c r="UWA2" s="414"/>
      <c r="UWB2" s="414"/>
      <c r="UWC2" s="414"/>
      <c r="UWD2" s="414"/>
      <c r="UWE2" s="414"/>
      <c r="UWF2" s="414"/>
      <c r="UWG2" s="414"/>
      <c r="UWH2" s="414"/>
      <c r="UWI2" s="414"/>
      <c r="UWJ2" s="414"/>
      <c r="UWK2" s="414"/>
      <c r="UWL2" s="414"/>
      <c r="UWM2" s="414"/>
      <c r="UWN2" s="414"/>
      <c r="UWO2" s="414"/>
      <c r="UWP2" s="414"/>
      <c r="UWQ2" s="414"/>
      <c r="UWR2" s="414"/>
      <c r="UWS2" s="414"/>
      <c r="UWT2" s="414"/>
      <c r="UWU2" s="414"/>
      <c r="UWV2" s="414"/>
      <c r="UWW2" s="414"/>
      <c r="UWX2" s="414"/>
      <c r="UWY2" s="414"/>
      <c r="UWZ2" s="414"/>
      <c r="UXA2" s="414"/>
      <c r="UXB2" s="414"/>
      <c r="UXC2" s="414"/>
      <c r="UXD2" s="414"/>
      <c r="UXE2" s="414"/>
      <c r="UXF2" s="414"/>
      <c r="UXG2" s="414"/>
      <c r="UXH2" s="414"/>
      <c r="UXI2" s="414"/>
      <c r="UXJ2" s="414"/>
      <c r="UXK2" s="414"/>
      <c r="UXL2" s="414"/>
      <c r="UXM2" s="414"/>
      <c r="UXN2" s="414"/>
      <c r="UXO2" s="414"/>
      <c r="UXP2" s="414"/>
      <c r="UXQ2" s="414"/>
      <c r="UXR2" s="414"/>
      <c r="UXS2" s="414"/>
      <c r="UXT2" s="414"/>
      <c r="UXU2" s="414"/>
      <c r="UXV2" s="414"/>
      <c r="UXW2" s="414"/>
      <c r="UXX2" s="414"/>
      <c r="UXY2" s="414"/>
      <c r="UXZ2" s="414"/>
      <c r="UYA2" s="414"/>
      <c r="UYB2" s="414"/>
      <c r="UYC2" s="414"/>
      <c r="UYD2" s="414"/>
      <c r="UYE2" s="414"/>
      <c r="UYF2" s="414"/>
      <c r="UYG2" s="414"/>
      <c r="UYH2" s="414"/>
      <c r="UYI2" s="414"/>
      <c r="UYJ2" s="414"/>
      <c r="UYK2" s="414"/>
      <c r="UYL2" s="414"/>
      <c r="UYM2" s="414"/>
      <c r="UYN2" s="414"/>
      <c r="UYO2" s="414"/>
      <c r="UYP2" s="414"/>
      <c r="UYQ2" s="414"/>
      <c r="UYR2" s="414"/>
      <c r="UYS2" s="414"/>
      <c r="UYT2" s="414"/>
      <c r="UYU2" s="414"/>
      <c r="UYV2" s="414"/>
      <c r="UYW2" s="414"/>
      <c r="UYX2" s="414"/>
      <c r="UYY2" s="414"/>
      <c r="UYZ2" s="414"/>
      <c r="UZA2" s="414"/>
      <c r="UZB2" s="414"/>
      <c r="UZC2" s="414"/>
      <c r="UZD2" s="414"/>
      <c r="UZE2" s="414"/>
      <c r="UZF2" s="414"/>
      <c r="UZG2" s="414"/>
      <c r="UZH2" s="414"/>
      <c r="UZI2" s="414"/>
      <c r="UZJ2" s="414"/>
      <c r="UZK2" s="414"/>
      <c r="UZL2" s="414"/>
      <c r="UZM2" s="414"/>
      <c r="UZN2" s="414"/>
      <c r="UZO2" s="414"/>
      <c r="UZP2" s="414"/>
      <c r="UZQ2" s="414"/>
      <c r="UZR2" s="414"/>
      <c r="UZS2" s="414"/>
      <c r="UZT2" s="414"/>
      <c r="UZU2" s="414"/>
      <c r="UZV2" s="414"/>
      <c r="UZW2" s="414"/>
      <c r="UZX2" s="414"/>
      <c r="UZY2" s="414"/>
      <c r="UZZ2" s="414"/>
      <c r="VAA2" s="414"/>
      <c r="VAB2" s="414"/>
      <c r="VAC2" s="414"/>
      <c r="VAD2" s="414"/>
      <c r="VAE2" s="414"/>
      <c r="VAF2" s="414"/>
      <c r="VAG2" s="414"/>
      <c r="VAH2" s="414"/>
      <c r="VAI2" s="414"/>
      <c r="VAJ2" s="414"/>
      <c r="VAK2" s="414"/>
      <c r="VAL2" s="414"/>
      <c r="VAM2" s="414"/>
      <c r="VAN2" s="414"/>
      <c r="VAO2" s="414"/>
      <c r="VAP2" s="414"/>
      <c r="VAQ2" s="414"/>
      <c r="VAR2" s="414"/>
      <c r="VAS2" s="414"/>
      <c r="VAT2" s="414"/>
      <c r="VAU2" s="414"/>
      <c r="VAV2" s="414"/>
      <c r="VAW2" s="414"/>
      <c r="VAX2" s="414"/>
      <c r="VAY2" s="414"/>
      <c r="VAZ2" s="414"/>
      <c r="VBA2" s="414"/>
      <c r="VBB2" s="414"/>
      <c r="VBC2" s="414"/>
      <c r="VBD2" s="414"/>
      <c r="VBE2" s="414"/>
      <c r="VBF2" s="414"/>
      <c r="VBG2" s="414"/>
      <c r="VBH2" s="414"/>
      <c r="VBI2" s="414"/>
      <c r="VBJ2" s="414"/>
      <c r="VBK2" s="414"/>
      <c r="VBL2" s="414"/>
      <c r="VBM2" s="414"/>
      <c r="VBN2" s="414"/>
      <c r="VBO2" s="414"/>
      <c r="VBP2" s="414"/>
      <c r="VBQ2" s="414"/>
      <c r="VBR2" s="414"/>
      <c r="VBS2" s="414"/>
      <c r="VBT2" s="414"/>
      <c r="VBU2" s="414"/>
      <c r="VBV2" s="414"/>
      <c r="VBW2" s="414"/>
      <c r="VBX2" s="414"/>
      <c r="VBY2" s="414"/>
      <c r="VBZ2" s="414"/>
      <c r="VCA2" s="414"/>
      <c r="VCB2" s="414"/>
      <c r="VCC2" s="414"/>
      <c r="VCD2" s="414"/>
      <c r="VCE2" s="414"/>
      <c r="VCF2" s="414"/>
      <c r="VCG2" s="414"/>
      <c r="VCH2" s="414"/>
      <c r="VCI2" s="414"/>
      <c r="VCJ2" s="414"/>
      <c r="VCK2" s="414"/>
      <c r="VCL2" s="414"/>
      <c r="VCM2" s="414"/>
      <c r="VCN2" s="414"/>
      <c r="VCO2" s="414"/>
      <c r="VCP2" s="414"/>
      <c r="VCQ2" s="414"/>
      <c r="VCR2" s="414"/>
      <c r="VCS2" s="414"/>
      <c r="VCT2" s="414"/>
      <c r="VCU2" s="414"/>
      <c r="VCV2" s="414"/>
      <c r="VCW2" s="414"/>
      <c r="VCX2" s="414"/>
      <c r="VCY2" s="414"/>
      <c r="VCZ2" s="414"/>
      <c r="VDA2" s="414"/>
      <c r="VDB2" s="414"/>
      <c r="VDC2" s="414"/>
      <c r="VDD2" s="414"/>
      <c r="VDE2" s="414"/>
      <c r="VDF2" s="414"/>
      <c r="VDG2" s="414"/>
      <c r="VDH2" s="414"/>
      <c r="VDI2" s="414"/>
      <c r="VDJ2" s="414"/>
      <c r="VDK2" s="414"/>
      <c r="VDL2" s="414"/>
      <c r="VDM2" s="414"/>
      <c r="VDN2" s="414"/>
      <c r="VDO2" s="414"/>
      <c r="VDP2" s="414"/>
      <c r="VDQ2" s="414"/>
      <c r="VDR2" s="414"/>
      <c r="VDS2" s="414"/>
      <c r="VDT2" s="414"/>
      <c r="VDU2" s="414"/>
      <c r="VDV2" s="414"/>
      <c r="VDW2" s="414"/>
      <c r="VDX2" s="414"/>
      <c r="VDY2" s="414"/>
      <c r="VDZ2" s="414"/>
      <c r="VEA2" s="414"/>
      <c r="VEB2" s="414"/>
      <c r="VEC2" s="414"/>
      <c r="VED2" s="414"/>
      <c r="VEE2" s="414"/>
      <c r="VEF2" s="414"/>
      <c r="VEG2" s="414"/>
      <c r="VEH2" s="414"/>
      <c r="VEI2" s="414"/>
      <c r="VEJ2" s="414"/>
      <c r="VEK2" s="414"/>
      <c r="VEL2" s="414"/>
      <c r="VEM2" s="414"/>
      <c r="VEN2" s="414"/>
      <c r="VEO2" s="414"/>
      <c r="VEP2" s="414"/>
      <c r="VEQ2" s="414"/>
      <c r="VER2" s="414"/>
      <c r="VES2" s="414"/>
      <c r="VET2" s="414"/>
      <c r="VEU2" s="414"/>
      <c r="VEV2" s="414"/>
      <c r="VEW2" s="414"/>
      <c r="VEX2" s="414"/>
      <c r="VEY2" s="414"/>
      <c r="VEZ2" s="414"/>
      <c r="VFA2" s="414"/>
      <c r="VFB2" s="414"/>
      <c r="VFC2" s="414"/>
      <c r="VFD2" s="414"/>
      <c r="VFE2" s="414"/>
      <c r="VFF2" s="414"/>
      <c r="VFG2" s="414"/>
      <c r="VFH2" s="414"/>
      <c r="VFI2" s="414"/>
      <c r="VFJ2" s="414"/>
      <c r="VFK2" s="414"/>
      <c r="VFL2" s="414"/>
      <c r="VFM2" s="414"/>
      <c r="VFN2" s="414"/>
      <c r="VFO2" s="414"/>
      <c r="VFP2" s="414"/>
      <c r="VFQ2" s="414"/>
      <c r="VFR2" s="414"/>
      <c r="VFS2" s="414"/>
      <c r="VFT2" s="414"/>
      <c r="VFU2" s="414"/>
      <c r="VFV2" s="414"/>
      <c r="VFW2" s="414"/>
      <c r="VFX2" s="414"/>
      <c r="VFY2" s="414"/>
      <c r="VFZ2" s="414"/>
      <c r="VGA2" s="414"/>
      <c r="VGB2" s="414"/>
      <c r="VGC2" s="414"/>
      <c r="VGD2" s="414"/>
      <c r="VGE2" s="414"/>
      <c r="VGF2" s="414"/>
      <c r="VGG2" s="414"/>
      <c r="VGH2" s="414"/>
      <c r="VGI2" s="414"/>
      <c r="VGJ2" s="414"/>
      <c r="VGK2" s="414"/>
      <c r="VGL2" s="414"/>
      <c r="VGM2" s="414"/>
      <c r="VGN2" s="414"/>
      <c r="VGO2" s="414"/>
      <c r="VGP2" s="414"/>
      <c r="VGQ2" s="414"/>
      <c r="VGR2" s="414"/>
      <c r="VGS2" s="414"/>
      <c r="VGT2" s="414"/>
      <c r="VGU2" s="414"/>
      <c r="VGV2" s="414"/>
      <c r="VGW2" s="414"/>
      <c r="VGX2" s="414"/>
      <c r="VGY2" s="414"/>
      <c r="VGZ2" s="414"/>
      <c r="VHA2" s="414"/>
      <c r="VHB2" s="414"/>
      <c r="VHC2" s="414"/>
      <c r="VHD2" s="414"/>
      <c r="VHE2" s="414"/>
      <c r="VHF2" s="414"/>
      <c r="VHG2" s="414"/>
      <c r="VHH2" s="414"/>
      <c r="VHI2" s="414"/>
      <c r="VHJ2" s="414"/>
      <c r="VHK2" s="414"/>
      <c r="VHL2" s="414"/>
      <c r="VHM2" s="414"/>
      <c r="VHN2" s="414"/>
      <c r="VHO2" s="414"/>
      <c r="VHP2" s="414"/>
      <c r="VHQ2" s="414"/>
      <c r="VHR2" s="414"/>
      <c r="VHS2" s="414"/>
      <c r="VHT2" s="414"/>
      <c r="VHU2" s="414"/>
      <c r="VHV2" s="414"/>
      <c r="VHW2" s="414"/>
      <c r="VHX2" s="414"/>
      <c r="VHY2" s="414"/>
      <c r="VHZ2" s="414"/>
      <c r="VIA2" s="414"/>
      <c r="VIB2" s="414"/>
      <c r="VIC2" s="414"/>
      <c r="VID2" s="414"/>
      <c r="VIE2" s="414"/>
      <c r="VIF2" s="414"/>
      <c r="VIG2" s="414"/>
      <c r="VIH2" s="414"/>
      <c r="VII2" s="414"/>
      <c r="VIJ2" s="414"/>
      <c r="VIK2" s="414"/>
      <c r="VIL2" s="414"/>
      <c r="VIM2" s="414"/>
      <c r="VIN2" s="414"/>
      <c r="VIO2" s="414"/>
      <c r="VIP2" s="414"/>
      <c r="VIQ2" s="414"/>
      <c r="VIR2" s="414"/>
      <c r="VIS2" s="414"/>
      <c r="VIT2" s="414"/>
      <c r="VIU2" s="414"/>
      <c r="VIV2" s="414"/>
      <c r="VIW2" s="414"/>
      <c r="VIX2" s="414"/>
      <c r="VIY2" s="414"/>
      <c r="VIZ2" s="414"/>
      <c r="VJA2" s="414"/>
      <c r="VJB2" s="414"/>
      <c r="VJC2" s="414"/>
      <c r="VJD2" s="414"/>
      <c r="VJE2" s="414"/>
      <c r="VJF2" s="414"/>
      <c r="VJG2" s="414"/>
      <c r="VJH2" s="414"/>
      <c r="VJI2" s="414"/>
      <c r="VJJ2" s="414"/>
      <c r="VJK2" s="414"/>
      <c r="VJL2" s="414"/>
      <c r="VJM2" s="414"/>
      <c r="VJN2" s="414"/>
      <c r="VJO2" s="414"/>
      <c r="VJP2" s="414"/>
      <c r="VJQ2" s="414"/>
      <c r="VJR2" s="414"/>
      <c r="VJS2" s="414"/>
      <c r="VJT2" s="414"/>
      <c r="VJU2" s="414"/>
      <c r="VJV2" s="414"/>
      <c r="VJW2" s="414"/>
      <c r="VJX2" s="414"/>
      <c r="VJY2" s="414"/>
      <c r="VJZ2" s="414"/>
      <c r="VKA2" s="414"/>
      <c r="VKB2" s="414"/>
      <c r="VKC2" s="414"/>
      <c r="VKD2" s="414"/>
      <c r="VKE2" s="414"/>
      <c r="VKF2" s="414"/>
      <c r="VKG2" s="414"/>
      <c r="VKH2" s="414"/>
      <c r="VKI2" s="414"/>
      <c r="VKJ2" s="414"/>
      <c r="VKK2" s="414"/>
      <c r="VKL2" s="414"/>
      <c r="VKM2" s="414"/>
      <c r="VKN2" s="414"/>
      <c r="VKO2" s="414"/>
      <c r="VKP2" s="414"/>
      <c r="VKQ2" s="414"/>
      <c r="VKR2" s="414"/>
      <c r="VKS2" s="414"/>
      <c r="VKT2" s="414"/>
      <c r="VKU2" s="414"/>
      <c r="VKV2" s="414"/>
      <c r="VKW2" s="414"/>
      <c r="VKX2" s="414"/>
      <c r="VKY2" s="414"/>
      <c r="VKZ2" s="414"/>
      <c r="VLA2" s="414"/>
      <c r="VLB2" s="414"/>
      <c r="VLC2" s="414"/>
      <c r="VLD2" s="414"/>
      <c r="VLE2" s="414"/>
      <c r="VLF2" s="414"/>
      <c r="VLG2" s="414"/>
      <c r="VLH2" s="414"/>
      <c r="VLI2" s="414"/>
      <c r="VLJ2" s="414"/>
      <c r="VLK2" s="414"/>
      <c r="VLL2" s="414"/>
      <c r="VLM2" s="414"/>
      <c r="VLN2" s="414"/>
      <c r="VLO2" s="414"/>
      <c r="VLP2" s="414"/>
      <c r="VLQ2" s="414"/>
      <c r="VLR2" s="414"/>
      <c r="VLS2" s="414"/>
      <c r="VLT2" s="414"/>
      <c r="VLU2" s="414"/>
      <c r="VLV2" s="414"/>
      <c r="VLW2" s="414"/>
      <c r="VLX2" s="414"/>
      <c r="VLY2" s="414"/>
      <c r="VLZ2" s="414"/>
      <c r="VMA2" s="414"/>
      <c r="VMB2" s="414"/>
      <c r="VMC2" s="414"/>
      <c r="VMD2" s="414"/>
      <c r="VME2" s="414"/>
      <c r="VMF2" s="414"/>
      <c r="VMG2" s="414"/>
      <c r="VMH2" s="414"/>
      <c r="VMI2" s="414"/>
      <c r="VMJ2" s="414"/>
      <c r="VMK2" s="414"/>
      <c r="VML2" s="414"/>
      <c r="VMM2" s="414"/>
      <c r="VMN2" s="414"/>
      <c r="VMO2" s="414"/>
      <c r="VMP2" s="414"/>
      <c r="VMQ2" s="414"/>
      <c r="VMR2" s="414"/>
      <c r="VMS2" s="414"/>
      <c r="VMT2" s="414"/>
      <c r="VMU2" s="414"/>
      <c r="VMV2" s="414"/>
      <c r="VMW2" s="414"/>
      <c r="VMX2" s="414"/>
      <c r="VMY2" s="414"/>
      <c r="VMZ2" s="414"/>
      <c r="VNA2" s="414"/>
      <c r="VNB2" s="414"/>
      <c r="VNC2" s="414"/>
      <c r="VND2" s="414"/>
      <c r="VNE2" s="414"/>
      <c r="VNF2" s="414"/>
      <c r="VNG2" s="414"/>
      <c r="VNH2" s="414"/>
      <c r="VNI2" s="414"/>
      <c r="VNJ2" s="414"/>
      <c r="VNK2" s="414"/>
      <c r="VNL2" s="414"/>
      <c r="VNM2" s="414"/>
      <c r="VNN2" s="414"/>
      <c r="VNO2" s="414"/>
      <c r="VNP2" s="414"/>
      <c r="VNQ2" s="414"/>
      <c r="VNR2" s="414"/>
      <c r="VNS2" s="414"/>
      <c r="VNT2" s="414"/>
      <c r="VNU2" s="414"/>
      <c r="VNV2" s="414"/>
      <c r="VNW2" s="414"/>
      <c r="VNX2" s="414"/>
      <c r="VNY2" s="414"/>
      <c r="VNZ2" s="414"/>
      <c r="VOA2" s="414"/>
      <c r="VOB2" s="414"/>
      <c r="VOC2" s="414"/>
      <c r="VOD2" s="414"/>
      <c r="VOE2" s="414"/>
      <c r="VOF2" s="414"/>
      <c r="VOG2" s="414"/>
      <c r="VOH2" s="414"/>
      <c r="VOI2" s="414"/>
      <c r="VOJ2" s="414"/>
      <c r="VOK2" s="414"/>
      <c r="VOL2" s="414"/>
      <c r="VOM2" s="414"/>
      <c r="VON2" s="414"/>
      <c r="VOO2" s="414"/>
      <c r="VOP2" s="414"/>
      <c r="VOQ2" s="414"/>
      <c r="VOR2" s="414"/>
      <c r="VOS2" s="414"/>
      <c r="VOT2" s="414"/>
      <c r="VOU2" s="414"/>
      <c r="VOV2" s="414"/>
      <c r="VOW2" s="414"/>
      <c r="VOX2" s="414"/>
      <c r="VOY2" s="414"/>
      <c r="VOZ2" s="414"/>
      <c r="VPA2" s="414"/>
      <c r="VPB2" s="414"/>
      <c r="VPC2" s="414"/>
      <c r="VPD2" s="414"/>
      <c r="VPE2" s="414"/>
      <c r="VPF2" s="414"/>
      <c r="VPG2" s="414"/>
      <c r="VPH2" s="414"/>
      <c r="VPI2" s="414"/>
      <c r="VPJ2" s="414"/>
      <c r="VPK2" s="414"/>
      <c r="VPL2" s="414"/>
      <c r="VPM2" s="414"/>
      <c r="VPN2" s="414"/>
      <c r="VPO2" s="414"/>
      <c r="VPP2" s="414"/>
      <c r="VPQ2" s="414"/>
      <c r="VPR2" s="414"/>
      <c r="VPS2" s="414"/>
      <c r="VPT2" s="414"/>
      <c r="VPU2" s="414"/>
      <c r="VPV2" s="414"/>
      <c r="VPW2" s="414"/>
      <c r="VPX2" s="414"/>
      <c r="VPY2" s="414"/>
      <c r="VPZ2" s="414"/>
      <c r="VQA2" s="414"/>
      <c r="VQB2" s="414"/>
      <c r="VQC2" s="414"/>
      <c r="VQD2" s="414"/>
      <c r="VQE2" s="414"/>
      <c r="VQF2" s="414"/>
      <c r="VQG2" s="414"/>
      <c r="VQH2" s="414"/>
      <c r="VQI2" s="414"/>
      <c r="VQJ2" s="414"/>
      <c r="VQK2" s="414"/>
      <c r="VQL2" s="414"/>
      <c r="VQM2" s="414"/>
      <c r="VQN2" s="414"/>
      <c r="VQO2" s="414"/>
      <c r="VQP2" s="414"/>
      <c r="VQQ2" s="414"/>
      <c r="VQR2" s="414"/>
      <c r="VQS2" s="414"/>
      <c r="VQT2" s="414"/>
      <c r="VQU2" s="414"/>
      <c r="VQV2" s="414"/>
      <c r="VQW2" s="414"/>
      <c r="VQX2" s="414"/>
      <c r="VQY2" s="414"/>
      <c r="VQZ2" s="414"/>
      <c r="VRA2" s="414"/>
      <c r="VRB2" s="414"/>
      <c r="VRC2" s="414"/>
      <c r="VRD2" s="414"/>
      <c r="VRE2" s="414"/>
      <c r="VRF2" s="414"/>
      <c r="VRG2" s="414"/>
      <c r="VRH2" s="414"/>
      <c r="VRI2" s="414"/>
      <c r="VRJ2" s="414"/>
      <c r="VRK2" s="414"/>
      <c r="VRL2" s="414"/>
      <c r="VRM2" s="414"/>
      <c r="VRN2" s="414"/>
      <c r="VRO2" s="414"/>
      <c r="VRP2" s="414"/>
      <c r="VRQ2" s="414"/>
      <c r="VRR2" s="414"/>
      <c r="VRS2" s="414"/>
      <c r="VRT2" s="414"/>
      <c r="VRU2" s="414"/>
      <c r="VRV2" s="414"/>
      <c r="VRW2" s="414"/>
      <c r="VRX2" s="414"/>
      <c r="VRY2" s="414"/>
      <c r="VRZ2" s="414"/>
      <c r="VSA2" s="414"/>
      <c r="VSB2" s="414"/>
      <c r="VSC2" s="414"/>
      <c r="VSD2" s="414"/>
      <c r="VSE2" s="414"/>
      <c r="VSF2" s="414"/>
      <c r="VSG2" s="414"/>
      <c r="VSH2" s="414"/>
      <c r="VSI2" s="414"/>
      <c r="VSJ2" s="414"/>
      <c r="VSK2" s="414"/>
      <c r="VSL2" s="414"/>
      <c r="VSM2" s="414"/>
      <c r="VSN2" s="414"/>
      <c r="VSO2" s="414"/>
      <c r="VSP2" s="414"/>
      <c r="VSQ2" s="414"/>
      <c r="VSR2" s="414"/>
      <c r="VSS2" s="414"/>
      <c r="VST2" s="414"/>
      <c r="VSU2" s="414"/>
      <c r="VSV2" s="414"/>
      <c r="VSW2" s="414"/>
      <c r="VSX2" s="414"/>
      <c r="VSY2" s="414"/>
      <c r="VSZ2" s="414"/>
      <c r="VTA2" s="414"/>
      <c r="VTB2" s="414"/>
      <c r="VTC2" s="414"/>
      <c r="VTD2" s="414"/>
      <c r="VTE2" s="414"/>
      <c r="VTF2" s="414"/>
      <c r="VTG2" s="414"/>
      <c r="VTH2" s="414"/>
      <c r="VTI2" s="414"/>
      <c r="VTJ2" s="414"/>
      <c r="VTK2" s="414"/>
      <c r="VTL2" s="414"/>
      <c r="VTM2" s="414"/>
      <c r="VTN2" s="414"/>
      <c r="VTO2" s="414"/>
      <c r="VTP2" s="414"/>
      <c r="VTQ2" s="414"/>
      <c r="VTR2" s="414"/>
      <c r="VTS2" s="414"/>
      <c r="VTT2" s="414"/>
      <c r="VTU2" s="414"/>
      <c r="VTV2" s="414"/>
      <c r="VTW2" s="414"/>
      <c r="VTX2" s="414"/>
      <c r="VTY2" s="414"/>
      <c r="VTZ2" s="414"/>
      <c r="VUA2" s="414"/>
      <c r="VUB2" s="414"/>
      <c r="VUC2" s="414"/>
      <c r="VUD2" s="414"/>
      <c r="VUE2" s="414"/>
      <c r="VUF2" s="414"/>
      <c r="VUG2" s="414"/>
      <c r="VUH2" s="414"/>
      <c r="VUI2" s="414"/>
      <c r="VUJ2" s="414"/>
      <c r="VUK2" s="414"/>
      <c r="VUL2" s="414"/>
      <c r="VUM2" s="414"/>
      <c r="VUN2" s="414"/>
      <c r="VUO2" s="414"/>
      <c r="VUP2" s="414"/>
      <c r="VUQ2" s="414"/>
      <c r="VUR2" s="414"/>
      <c r="VUS2" s="414"/>
      <c r="VUT2" s="414"/>
      <c r="VUU2" s="414"/>
      <c r="VUV2" s="414"/>
      <c r="VUW2" s="414"/>
      <c r="VUX2" s="414"/>
      <c r="VUY2" s="414"/>
      <c r="VUZ2" s="414"/>
      <c r="VVA2" s="414"/>
      <c r="VVB2" s="414"/>
      <c r="VVC2" s="414"/>
      <c r="VVD2" s="414"/>
      <c r="VVE2" s="414"/>
      <c r="VVF2" s="414"/>
      <c r="VVG2" s="414"/>
      <c r="VVH2" s="414"/>
      <c r="VVI2" s="414"/>
      <c r="VVJ2" s="414"/>
      <c r="VVK2" s="414"/>
      <c r="VVL2" s="414"/>
      <c r="VVM2" s="414"/>
      <c r="VVN2" s="414"/>
      <c r="VVO2" s="414"/>
      <c r="VVP2" s="414"/>
      <c r="VVQ2" s="414"/>
      <c r="VVR2" s="414"/>
      <c r="VVS2" s="414"/>
      <c r="VVT2" s="414"/>
      <c r="VVU2" s="414"/>
      <c r="VVV2" s="414"/>
      <c r="VVW2" s="414"/>
      <c r="VVX2" s="414"/>
      <c r="VVY2" s="414"/>
      <c r="VVZ2" s="414"/>
      <c r="VWA2" s="414"/>
      <c r="VWB2" s="414"/>
      <c r="VWC2" s="414"/>
      <c r="VWD2" s="414"/>
      <c r="VWE2" s="414"/>
      <c r="VWF2" s="414"/>
      <c r="VWG2" s="414"/>
      <c r="VWH2" s="414"/>
      <c r="VWI2" s="414"/>
      <c r="VWJ2" s="414"/>
      <c r="VWK2" s="414"/>
      <c r="VWL2" s="414"/>
      <c r="VWM2" s="414"/>
      <c r="VWN2" s="414"/>
      <c r="VWO2" s="414"/>
      <c r="VWP2" s="414"/>
      <c r="VWQ2" s="414"/>
      <c r="VWR2" s="414"/>
      <c r="VWS2" s="414"/>
      <c r="VWT2" s="414"/>
      <c r="VWU2" s="414"/>
      <c r="VWV2" s="414"/>
      <c r="VWW2" s="414"/>
      <c r="VWX2" s="414"/>
      <c r="VWY2" s="414"/>
      <c r="VWZ2" s="414"/>
      <c r="VXA2" s="414"/>
      <c r="VXB2" s="414"/>
      <c r="VXC2" s="414"/>
      <c r="VXD2" s="414"/>
      <c r="VXE2" s="414"/>
      <c r="VXF2" s="414"/>
      <c r="VXG2" s="414"/>
      <c r="VXH2" s="414"/>
      <c r="VXI2" s="414"/>
      <c r="VXJ2" s="414"/>
      <c r="VXK2" s="414"/>
      <c r="VXL2" s="414"/>
      <c r="VXM2" s="414"/>
      <c r="VXN2" s="414"/>
      <c r="VXO2" s="414"/>
      <c r="VXP2" s="414"/>
      <c r="VXQ2" s="414"/>
      <c r="VXR2" s="414"/>
      <c r="VXS2" s="414"/>
      <c r="VXT2" s="414"/>
      <c r="VXU2" s="414"/>
      <c r="VXV2" s="414"/>
      <c r="VXW2" s="414"/>
      <c r="VXX2" s="414"/>
      <c r="VXY2" s="414"/>
      <c r="VXZ2" s="414"/>
      <c r="VYA2" s="414"/>
      <c r="VYB2" s="414"/>
      <c r="VYC2" s="414"/>
      <c r="VYD2" s="414"/>
      <c r="VYE2" s="414"/>
      <c r="VYF2" s="414"/>
      <c r="VYG2" s="414"/>
      <c r="VYH2" s="414"/>
      <c r="VYI2" s="414"/>
      <c r="VYJ2" s="414"/>
      <c r="VYK2" s="414"/>
      <c r="VYL2" s="414"/>
      <c r="VYM2" s="414"/>
      <c r="VYN2" s="414"/>
      <c r="VYO2" s="414"/>
      <c r="VYP2" s="414"/>
      <c r="VYQ2" s="414"/>
      <c r="VYR2" s="414"/>
      <c r="VYS2" s="414"/>
      <c r="VYT2" s="414"/>
      <c r="VYU2" s="414"/>
      <c r="VYV2" s="414"/>
      <c r="VYW2" s="414"/>
      <c r="VYX2" s="414"/>
      <c r="VYY2" s="414"/>
      <c r="VYZ2" s="414"/>
      <c r="VZA2" s="414"/>
      <c r="VZB2" s="414"/>
      <c r="VZC2" s="414"/>
      <c r="VZD2" s="414"/>
      <c r="VZE2" s="414"/>
      <c r="VZF2" s="414"/>
      <c r="VZG2" s="414"/>
      <c r="VZH2" s="414"/>
      <c r="VZI2" s="414"/>
      <c r="VZJ2" s="414"/>
      <c r="VZK2" s="414"/>
      <c r="VZL2" s="414"/>
      <c r="VZM2" s="414"/>
      <c r="VZN2" s="414"/>
      <c r="VZO2" s="414"/>
      <c r="VZP2" s="414"/>
      <c r="VZQ2" s="414"/>
      <c r="VZR2" s="414"/>
      <c r="VZS2" s="414"/>
      <c r="VZT2" s="414"/>
      <c r="VZU2" s="414"/>
      <c r="VZV2" s="414"/>
      <c r="VZW2" s="414"/>
      <c r="VZX2" s="414"/>
      <c r="VZY2" s="414"/>
      <c r="VZZ2" s="414"/>
      <c r="WAA2" s="414"/>
      <c r="WAB2" s="414"/>
      <c r="WAC2" s="414"/>
      <c r="WAD2" s="414"/>
      <c r="WAE2" s="414"/>
      <c r="WAF2" s="414"/>
      <c r="WAG2" s="414"/>
      <c r="WAH2" s="414"/>
      <c r="WAI2" s="414"/>
      <c r="WAJ2" s="414"/>
      <c r="WAK2" s="414"/>
      <c r="WAL2" s="414"/>
      <c r="WAM2" s="414"/>
      <c r="WAN2" s="414"/>
      <c r="WAO2" s="414"/>
      <c r="WAP2" s="414"/>
      <c r="WAQ2" s="414"/>
      <c r="WAR2" s="414"/>
      <c r="WAS2" s="414"/>
      <c r="WAT2" s="414"/>
      <c r="WAU2" s="414"/>
      <c r="WAV2" s="414"/>
      <c r="WAW2" s="414"/>
      <c r="WAX2" s="414"/>
      <c r="WAY2" s="414"/>
      <c r="WAZ2" s="414"/>
      <c r="WBA2" s="414"/>
      <c r="WBB2" s="414"/>
      <c r="WBC2" s="414"/>
      <c r="WBD2" s="414"/>
      <c r="WBE2" s="414"/>
      <c r="WBF2" s="414"/>
      <c r="WBG2" s="414"/>
      <c r="WBH2" s="414"/>
      <c r="WBI2" s="414"/>
      <c r="WBJ2" s="414"/>
      <c r="WBK2" s="414"/>
      <c r="WBL2" s="414"/>
      <c r="WBM2" s="414"/>
      <c r="WBN2" s="414"/>
      <c r="WBO2" s="414"/>
      <c r="WBP2" s="414"/>
      <c r="WBQ2" s="414"/>
      <c r="WBR2" s="414"/>
      <c r="WBS2" s="414"/>
      <c r="WBT2" s="414"/>
      <c r="WBU2" s="414"/>
      <c r="WBV2" s="414"/>
      <c r="WBW2" s="414"/>
      <c r="WBX2" s="414"/>
      <c r="WBY2" s="414"/>
      <c r="WBZ2" s="414"/>
      <c r="WCA2" s="414"/>
      <c r="WCB2" s="414"/>
      <c r="WCC2" s="414"/>
      <c r="WCD2" s="414"/>
      <c r="WCE2" s="414"/>
      <c r="WCF2" s="414"/>
      <c r="WCG2" s="414"/>
      <c r="WCH2" s="414"/>
      <c r="WCI2" s="414"/>
      <c r="WCJ2" s="414"/>
      <c r="WCK2" s="414"/>
      <c r="WCL2" s="414"/>
      <c r="WCM2" s="414"/>
      <c r="WCN2" s="414"/>
      <c r="WCO2" s="414"/>
      <c r="WCP2" s="414"/>
      <c r="WCQ2" s="414"/>
      <c r="WCR2" s="414"/>
      <c r="WCS2" s="414"/>
      <c r="WCT2" s="414"/>
      <c r="WCU2" s="414"/>
      <c r="WCV2" s="414"/>
      <c r="WCW2" s="414"/>
      <c r="WCX2" s="414"/>
      <c r="WCY2" s="414"/>
      <c r="WCZ2" s="414"/>
      <c r="WDA2" s="414"/>
      <c r="WDB2" s="414"/>
      <c r="WDC2" s="414"/>
      <c r="WDD2" s="414"/>
      <c r="WDE2" s="414"/>
      <c r="WDF2" s="414"/>
      <c r="WDG2" s="414"/>
      <c r="WDH2" s="414"/>
      <c r="WDI2" s="414"/>
      <c r="WDJ2" s="414"/>
      <c r="WDK2" s="414"/>
      <c r="WDL2" s="414"/>
      <c r="WDM2" s="414"/>
      <c r="WDN2" s="414"/>
      <c r="WDO2" s="414"/>
      <c r="WDP2" s="414"/>
      <c r="WDQ2" s="414"/>
      <c r="WDR2" s="414"/>
      <c r="WDS2" s="414"/>
      <c r="WDT2" s="414"/>
      <c r="WDU2" s="414"/>
      <c r="WDV2" s="414"/>
      <c r="WDW2" s="414"/>
      <c r="WDX2" s="414"/>
      <c r="WDY2" s="414"/>
      <c r="WDZ2" s="414"/>
      <c r="WEA2" s="414"/>
      <c r="WEB2" s="414"/>
      <c r="WEC2" s="414"/>
      <c r="WED2" s="414"/>
      <c r="WEE2" s="414"/>
      <c r="WEF2" s="414"/>
      <c r="WEG2" s="414"/>
      <c r="WEH2" s="414"/>
      <c r="WEI2" s="414"/>
      <c r="WEJ2" s="414"/>
      <c r="WEK2" s="414"/>
      <c r="WEL2" s="414"/>
      <c r="WEM2" s="414"/>
      <c r="WEN2" s="414"/>
      <c r="WEO2" s="414"/>
      <c r="WEP2" s="414"/>
      <c r="WEQ2" s="414"/>
      <c r="WER2" s="414"/>
      <c r="WES2" s="414"/>
      <c r="WET2" s="414"/>
      <c r="WEU2" s="414"/>
      <c r="WEV2" s="414"/>
      <c r="WEW2" s="414"/>
      <c r="WEX2" s="414"/>
      <c r="WEY2" s="414"/>
      <c r="WEZ2" s="414"/>
      <c r="WFA2" s="414"/>
      <c r="WFB2" s="414"/>
      <c r="WFC2" s="414"/>
      <c r="WFD2" s="414"/>
      <c r="WFE2" s="414"/>
      <c r="WFF2" s="414"/>
      <c r="WFG2" s="414"/>
      <c r="WFH2" s="414"/>
      <c r="WFI2" s="414"/>
      <c r="WFJ2" s="414"/>
      <c r="WFK2" s="414"/>
      <c r="WFL2" s="414"/>
      <c r="WFM2" s="414"/>
      <c r="WFN2" s="414"/>
      <c r="WFO2" s="414"/>
      <c r="WFP2" s="414"/>
      <c r="WFQ2" s="414"/>
      <c r="WFR2" s="414"/>
      <c r="WFS2" s="414"/>
      <c r="WFT2" s="414"/>
      <c r="WFU2" s="414"/>
      <c r="WFV2" s="414"/>
      <c r="WFW2" s="414"/>
      <c r="WFX2" s="414"/>
      <c r="WFY2" s="414"/>
      <c r="WFZ2" s="414"/>
      <c r="WGA2" s="414"/>
      <c r="WGB2" s="414"/>
      <c r="WGC2" s="414"/>
      <c r="WGD2" s="414"/>
      <c r="WGE2" s="414"/>
      <c r="WGF2" s="414"/>
      <c r="WGG2" s="414"/>
      <c r="WGH2" s="414"/>
      <c r="WGI2" s="414"/>
      <c r="WGJ2" s="414"/>
      <c r="WGK2" s="414"/>
      <c r="WGL2" s="414"/>
      <c r="WGM2" s="414"/>
      <c r="WGN2" s="414"/>
      <c r="WGO2" s="414"/>
      <c r="WGP2" s="414"/>
      <c r="WGQ2" s="414"/>
      <c r="WGR2" s="414"/>
      <c r="WGS2" s="414"/>
      <c r="WGT2" s="414"/>
      <c r="WGU2" s="414"/>
      <c r="WGV2" s="414"/>
      <c r="WGW2" s="414"/>
      <c r="WGX2" s="414"/>
      <c r="WGY2" s="414"/>
      <c r="WGZ2" s="414"/>
      <c r="WHA2" s="414"/>
      <c r="WHB2" s="414"/>
      <c r="WHC2" s="414"/>
      <c r="WHD2" s="414"/>
      <c r="WHE2" s="414"/>
      <c r="WHF2" s="414"/>
      <c r="WHG2" s="414"/>
      <c r="WHH2" s="414"/>
      <c r="WHI2" s="414"/>
      <c r="WHJ2" s="414"/>
      <c r="WHK2" s="414"/>
      <c r="WHL2" s="414"/>
      <c r="WHM2" s="414"/>
      <c r="WHN2" s="414"/>
      <c r="WHO2" s="414"/>
      <c r="WHP2" s="414"/>
      <c r="WHQ2" s="414"/>
      <c r="WHR2" s="414"/>
      <c r="WHS2" s="414"/>
      <c r="WHT2" s="414"/>
      <c r="WHU2" s="414"/>
      <c r="WHV2" s="414"/>
      <c r="WHW2" s="414"/>
      <c r="WHX2" s="414"/>
      <c r="WHY2" s="414"/>
      <c r="WHZ2" s="414"/>
      <c r="WIA2" s="414"/>
      <c r="WIB2" s="414"/>
      <c r="WIC2" s="414"/>
      <c r="WID2" s="414"/>
      <c r="WIE2" s="414"/>
      <c r="WIF2" s="414"/>
      <c r="WIG2" s="414"/>
      <c r="WIH2" s="414"/>
      <c r="WII2" s="414"/>
      <c r="WIJ2" s="414"/>
      <c r="WIK2" s="414"/>
      <c r="WIL2" s="414"/>
      <c r="WIM2" s="414"/>
      <c r="WIN2" s="414"/>
      <c r="WIO2" s="414"/>
      <c r="WIP2" s="414"/>
      <c r="WIQ2" s="414"/>
      <c r="WIR2" s="414"/>
      <c r="WIS2" s="414"/>
      <c r="WIT2" s="414"/>
      <c r="WIU2" s="414"/>
      <c r="WIV2" s="414"/>
      <c r="WIW2" s="414"/>
      <c r="WIX2" s="414"/>
      <c r="WIY2" s="414"/>
      <c r="WIZ2" s="414"/>
      <c r="WJA2" s="414"/>
      <c r="WJB2" s="414"/>
      <c r="WJC2" s="414"/>
      <c r="WJD2" s="414"/>
      <c r="WJE2" s="414"/>
      <c r="WJF2" s="414"/>
      <c r="WJG2" s="414"/>
      <c r="WJH2" s="414"/>
      <c r="WJI2" s="414"/>
      <c r="WJJ2" s="414"/>
      <c r="WJK2" s="414"/>
      <c r="WJL2" s="414"/>
      <c r="WJM2" s="414"/>
      <c r="WJN2" s="414"/>
      <c r="WJO2" s="414"/>
      <c r="WJP2" s="414"/>
      <c r="WJQ2" s="414"/>
      <c r="WJR2" s="414"/>
      <c r="WJS2" s="414"/>
      <c r="WJT2" s="414"/>
      <c r="WJU2" s="414"/>
      <c r="WJV2" s="414"/>
      <c r="WJW2" s="414"/>
      <c r="WJX2" s="414"/>
      <c r="WJY2" s="414"/>
      <c r="WJZ2" s="414"/>
      <c r="WKA2" s="414"/>
      <c r="WKB2" s="414"/>
      <c r="WKC2" s="414"/>
      <c r="WKD2" s="414"/>
      <c r="WKE2" s="414"/>
      <c r="WKF2" s="414"/>
      <c r="WKG2" s="414"/>
      <c r="WKH2" s="414"/>
      <c r="WKI2" s="414"/>
      <c r="WKJ2" s="414"/>
      <c r="WKK2" s="414"/>
      <c r="WKL2" s="414"/>
      <c r="WKM2" s="414"/>
      <c r="WKN2" s="414"/>
      <c r="WKO2" s="414"/>
      <c r="WKP2" s="414"/>
      <c r="WKQ2" s="414"/>
      <c r="WKR2" s="414"/>
      <c r="WKS2" s="414"/>
      <c r="WKT2" s="414"/>
      <c r="WKU2" s="414"/>
      <c r="WKV2" s="414"/>
      <c r="WKW2" s="414"/>
      <c r="WKX2" s="414"/>
      <c r="WKY2" s="414"/>
      <c r="WKZ2" s="414"/>
      <c r="WLA2" s="414"/>
      <c r="WLB2" s="414"/>
      <c r="WLC2" s="414"/>
      <c r="WLD2" s="414"/>
      <c r="WLE2" s="414"/>
      <c r="WLF2" s="414"/>
      <c r="WLG2" s="414"/>
      <c r="WLH2" s="414"/>
      <c r="WLI2" s="414"/>
      <c r="WLJ2" s="414"/>
      <c r="WLK2" s="414"/>
      <c r="WLL2" s="414"/>
      <c r="WLM2" s="414"/>
      <c r="WLN2" s="414"/>
      <c r="WLO2" s="414"/>
      <c r="WLP2" s="414"/>
      <c r="WLQ2" s="414"/>
      <c r="WLR2" s="414"/>
      <c r="WLS2" s="414"/>
      <c r="WLT2" s="414"/>
      <c r="WLU2" s="414"/>
      <c r="WLV2" s="414"/>
      <c r="WLW2" s="414"/>
      <c r="WLX2" s="414"/>
      <c r="WLY2" s="414"/>
      <c r="WLZ2" s="414"/>
      <c r="WMA2" s="414"/>
      <c r="WMB2" s="414"/>
      <c r="WMC2" s="414"/>
      <c r="WMD2" s="414"/>
      <c r="WME2" s="414"/>
      <c r="WMF2" s="414"/>
      <c r="WMG2" s="414"/>
      <c r="WMH2" s="414"/>
      <c r="WMI2" s="414"/>
      <c r="WMJ2" s="414"/>
      <c r="WMK2" s="414"/>
      <c r="WML2" s="414"/>
      <c r="WMM2" s="414"/>
      <c r="WMN2" s="414"/>
      <c r="WMO2" s="414"/>
      <c r="WMP2" s="414"/>
      <c r="WMQ2" s="414"/>
      <c r="WMR2" s="414"/>
      <c r="WMS2" s="414"/>
      <c r="WMT2" s="414"/>
      <c r="WMU2" s="414"/>
      <c r="WMV2" s="414"/>
      <c r="WMW2" s="414"/>
      <c r="WMX2" s="414"/>
      <c r="WMY2" s="414"/>
      <c r="WMZ2" s="414"/>
      <c r="WNA2" s="414"/>
      <c r="WNB2" s="414"/>
      <c r="WNC2" s="414"/>
      <c r="WND2" s="414"/>
      <c r="WNE2" s="414"/>
      <c r="WNF2" s="414"/>
      <c r="WNG2" s="414"/>
      <c r="WNH2" s="414"/>
      <c r="WNI2" s="414"/>
      <c r="WNJ2" s="414"/>
      <c r="WNK2" s="414"/>
      <c r="WNL2" s="414"/>
      <c r="WNM2" s="414"/>
      <c r="WNN2" s="414"/>
      <c r="WNO2" s="414"/>
      <c r="WNP2" s="414"/>
      <c r="WNQ2" s="414"/>
      <c r="WNR2" s="414"/>
      <c r="WNS2" s="414"/>
      <c r="WNT2" s="414"/>
      <c r="WNU2" s="414"/>
      <c r="WNV2" s="414"/>
      <c r="WNW2" s="414"/>
      <c r="WNX2" s="414"/>
      <c r="WNY2" s="414"/>
      <c r="WNZ2" s="414"/>
      <c r="WOA2" s="414"/>
      <c r="WOB2" s="414"/>
      <c r="WOC2" s="414"/>
      <c r="WOD2" s="414"/>
      <c r="WOE2" s="414"/>
      <c r="WOF2" s="414"/>
      <c r="WOG2" s="414"/>
      <c r="WOH2" s="414"/>
      <c r="WOI2" s="414"/>
      <c r="WOJ2" s="414"/>
      <c r="WOK2" s="414"/>
      <c r="WOL2" s="414"/>
      <c r="WOM2" s="414"/>
      <c r="WON2" s="414"/>
      <c r="WOO2" s="414"/>
      <c r="WOP2" s="414"/>
      <c r="WOQ2" s="414"/>
      <c r="WOR2" s="414"/>
      <c r="WOS2" s="414"/>
      <c r="WOT2" s="414"/>
      <c r="WOU2" s="414"/>
      <c r="WOV2" s="414"/>
      <c r="WOW2" s="414"/>
      <c r="WOX2" s="414"/>
      <c r="WOY2" s="414"/>
      <c r="WOZ2" s="414"/>
      <c r="WPA2" s="414"/>
      <c r="WPB2" s="414"/>
      <c r="WPC2" s="414"/>
      <c r="WPD2" s="414"/>
      <c r="WPE2" s="414"/>
      <c r="WPF2" s="414"/>
      <c r="WPG2" s="414"/>
      <c r="WPH2" s="414"/>
      <c r="WPI2" s="414"/>
      <c r="WPJ2" s="414"/>
      <c r="WPK2" s="414"/>
      <c r="WPL2" s="414"/>
      <c r="WPM2" s="414"/>
      <c r="WPN2" s="414"/>
      <c r="WPO2" s="414"/>
      <c r="WPP2" s="414"/>
      <c r="WPQ2" s="414"/>
      <c r="WPR2" s="414"/>
      <c r="WPS2" s="414"/>
      <c r="WPT2" s="414"/>
      <c r="WPU2" s="414"/>
      <c r="WPV2" s="414"/>
      <c r="WPW2" s="414"/>
      <c r="WPX2" s="414"/>
      <c r="WPY2" s="414"/>
      <c r="WPZ2" s="414"/>
      <c r="WQA2" s="414"/>
      <c r="WQB2" s="414"/>
      <c r="WQC2" s="414"/>
      <c r="WQD2" s="414"/>
      <c r="WQE2" s="414"/>
      <c r="WQF2" s="414"/>
      <c r="WQG2" s="414"/>
      <c r="WQH2" s="414"/>
      <c r="WQI2" s="414"/>
      <c r="WQJ2" s="414"/>
      <c r="WQK2" s="414"/>
      <c r="WQL2" s="414"/>
      <c r="WQM2" s="414"/>
      <c r="WQN2" s="414"/>
      <c r="WQO2" s="414"/>
      <c r="WQP2" s="414"/>
      <c r="WQQ2" s="414"/>
      <c r="WQR2" s="414"/>
      <c r="WQS2" s="414"/>
      <c r="WQT2" s="414"/>
      <c r="WQU2" s="414"/>
      <c r="WQV2" s="414"/>
      <c r="WQW2" s="414"/>
      <c r="WQX2" s="414"/>
      <c r="WQY2" s="414"/>
      <c r="WQZ2" s="414"/>
      <c r="WRA2" s="414"/>
      <c r="WRB2" s="414"/>
      <c r="WRC2" s="414"/>
      <c r="WRD2" s="414"/>
      <c r="WRE2" s="414"/>
      <c r="WRF2" s="414"/>
      <c r="WRG2" s="414"/>
      <c r="WRH2" s="414"/>
      <c r="WRI2" s="414"/>
      <c r="WRJ2" s="414"/>
      <c r="WRK2" s="414"/>
      <c r="WRL2" s="414"/>
      <c r="WRM2" s="414"/>
      <c r="WRN2" s="414"/>
      <c r="WRO2" s="414"/>
      <c r="WRP2" s="414"/>
      <c r="WRQ2" s="414"/>
      <c r="WRR2" s="414"/>
      <c r="WRS2" s="414"/>
      <c r="WRT2" s="414"/>
      <c r="WRU2" s="414"/>
      <c r="WRV2" s="414"/>
      <c r="WRW2" s="414"/>
      <c r="WRX2" s="414"/>
      <c r="WRY2" s="414"/>
      <c r="WRZ2" s="414"/>
      <c r="WSA2" s="414"/>
      <c r="WSB2" s="414"/>
      <c r="WSC2" s="414"/>
      <c r="WSD2" s="414"/>
      <c r="WSE2" s="414"/>
      <c r="WSF2" s="414"/>
      <c r="WSG2" s="414"/>
      <c r="WSH2" s="414"/>
      <c r="WSI2" s="414"/>
      <c r="WSJ2" s="414"/>
      <c r="WSK2" s="414"/>
      <c r="WSL2" s="414"/>
      <c r="WSM2" s="414"/>
      <c r="WSN2" s="414"/>
      <c r="WSO2" s="414"/>
      <c r="WSP2" s="414"/>
      <c r="WSQ2" s="414"/>
      <c r="WSR2" s="414"/>
      <c r="WSS2" s="414"/>
      <c r="WST2" s="414"/>
      <c r="WSU2" s="414"/>
      <c r="WSV2" s="414"/>
      <c r="WSW2" s="414"/>
      <c r="WSX2" s="414"/>
      <c r="WSY2" s="414"/>
      <c r="WSZ2" s="414"/>
      <c r="WTA2" s="414"/>
      <c r="WTB2" s="414"/>
      <c r="WTC2" s="414"/>
      <c r="WTD2" s="414"/>
      <c r="WTE2" s="414"/>
      <c r="WTF2" s="414"/>
      <c r="WTG2" s="414"/>
      <c r="WTH2" s="414"/>
      <c r="WTI2" s="414"/>
      <c r="WTJ2" s="414"/>
      <c r="WTK2" s="414"/>
      <c r="WTL2" s="414"/>
      <c r="WTM2" s="414"/>
      <c r="WTN2" s="414"/>
      <c r="WTO2" s="414"/>
      <c r="WTP2" s="414"/>
      <c r="WTQ2" s="414"/>
      <c r="WTR2" s="414"/>
      <c r="WTS2" s="414"/>
      <c r="WTT2" s="414"/>
      <c r="WTU2" s="414"/>
      <c r="WTV2" s="414"/>
      <c r="WTW2" s="414"/>
      <c r="WTX2" s="414"/>
      <c r="WTY2" s="414"/>
      <c r="WTZ2" s="414"/>
      <c r="WUA2" s="414"/>
      <c r="WUB2" s="414"/>
      <c r="WUC2" s="414"/>
      <c r="WUD2" s="414"/>
      <c r="WUE2" s="414"/>
      <c r="WUF2" s="414"/>
      <c r="WUG2" s="414"/>
      <c r="WUH2" s="414"/>
      <c r="WUI2" s="414"/>
      <c r="WUJ2" s="414"/>
      <c r="WUK2" s="414"/>
      <c r="WUL2" s="414"/>
      <c r="WUM2" s="414"/>
      <c r="WUN2" s="414"/>
      <c r="WUO2" s="414"/>
      <c r="WUP2" s="414"/>
      <c r="WUQ2" s="414"/>
      <c r="WUR2" s="414"/>
      <c r="WUS2" s="414"/>
      <c r="WUT2" s="414"/>
      <c r="WUU2" s="414"/>
      <c r="WUV2" s="414"/>
      <c r="WUW2" s="414"/>
      <c r="WUX2" s="414"/>
      <c r="WUY2" s="414"/>
      <c r="WUZ2" s="414"/>
      <c r="WVA2" s="414"/>
      <c r="WVB2" s="414"/>
      <c r="WVC2" s="414"/>
      <c r="WVD2" s="414"/>
      <c r="WVE2" s="414"/>
      <c r="WVF2" s="414"/>
      <c r="WVG2" s="414"/>
      <c r="WVH2" s="414"/>
      <c r="WVI2" s="414"/>
      <c r="WVJ2" s="414"/>
      <c r="WVK2" s="414"/>
      <c r="WVL2" s="414"/>
      <c r="WVM2" s="414"/>
      <c r="WVN2" s="414"/>
      <c r="WVO2" s="414"/>
      <c r="WVP2" s="414"/>
      <c r="WVQ2" s="414"/>
      <c r="WVR2" s="414"/>
      <c r="WVS2" s="414"/>
      <c r="WVT2" s="414"/>
      <c r="WVU2" s="414"/>
      <c r="WVV2" s="414"/>
      <c r="WVW2" s="414"/>
      <c r="WVX2" s="414"/>
      <c r="WVY2" s="414"/>
      <c r="WVZ2" s="414"/>
      <c r="WWA2" s="414"/>
      <c r="WWB2" s="414"/>
      <c r="WWC2" s="414"/>
      <c r="WWD2" s="414"/>
      <c r="WWE2" s="414"/>
      <c r="WWF2" s="414"/>
      <c r="WWG2" s="414"/>
      <c r="WWH2" s="414"/>
      <c r="WWI2" s="414"/>
      <c r="WWJ2" s="414"/>
      <c r="WWK2" s="414"/>
      <c r="WWL2" s="414"/>
      <c r="WWM2" s="414"/>
      <c r="WWN2" s="414"/>
      <c r="WWO2" s="414"/>
      <c r="WWP2" s="414"/>
      <c r="WWQ2" s="414"/>
      <c r="WWR2" s="414"/>
      <c r="WWS2" s="414"/>
      <c r="WWT2" s="414"/>
      <c r="WWU2" s="414"/>
      <c r="WWV2" s="414"/>
      <c r="WWW2" s="414"/>
      <c r="WWX2" s="414"/>
      <c r="WWY2" s="414"/>
      <c r="WWZ2" s="414"/>
      <c r="WXA2" s="414"/>
      <c r="WXB2" s="414"/>
      <c r="WXC2" s="414"/>
      <c r="WXD2" s="414"/>
      <c r="WXE2" s="414"/>
      <c r="WXF2" s="414"/>
      <c r="WXG2" s="414"/>
      <c r="WXH2" s="414"/>
      <c r="WXI2" s="414"/>
      <c r="WXJ2" s="414"/>
      <c r="WXK2" s="414"/>
      <c r="WXL2" s="414"/>
      <c r="WXM2" s="414"/>
      <c r="WXN2" s="414"/>
      <c r="WXO2" s="414"/>
      <c r="WXP2" s="414"/>
      <c r="WXQ2" s="414"/>
      <c r="WXR2" s="414"/>
      <c r="WXS2" s="414"/>
      <c r="WXT2" s="414"/>
      <c r="WXU2" s="414"/>
      <c r="WXV2" s="414"/>
      <c r="WXW2" s="414"/>
      <c r="WXX2" s="414"/>
      <c r="WXY2" s="414"/>
      <c r="WXZ2" s="414"/>
      <c r="WYA2" s="414"/>
      <c r="WYB2" s="414"/>
      <c r="WYC2" s="414"/>
      <c r="WYD2" s="414"/>
      <c r="WYE2" s="414"/>
      <c r="WYF2" s="414"/>
      <c r="WYG2" s="414"/>
      <c r="WYH2" s="414"/>
      <c r="WYI2" s="414"/>
      <c r="WYJ2" s="414"/>
      <c r="WYK2" s="414"/>
      <c r="WYL2" s="414"/>
      <c r="WYM2" s="414"/>
      <c r="WYN2" s="414"/>
      <c r="WYO2" s="414"/>
      <c r="WYP2" s="414"/>
      <c r="WYQ2" s="414"/>
      <c r="WYR2" s="414"/>
      <c r="WYS2" s="414"/>
      <c r="WYT2" s="414"/>
      <c r="WYU2" s="414"/>
      <c r="WYV2" s="414"/>
      <c r="WYW2" s="414"/>
      <c r="WYX2" s="414"/>
      <c r="WYY2" s="414"/>
      <c r="WYZ2" s="414"/>
      <c r="WZA2" s="414"/>
      <c r="WZB2" s="414"/>
      <c r="WZC2" s="414"/>
      <c r="WZD2" s="414"/>
      <c r="WZE2" s="414"/>
      <c r="WZF2" s="414"/>
      <c r="WZG2" s="414"/>
      <c r="WZH2" s="414"/>
      <c r="WZI2" s="414"/>
      <c r="WZJ2" s="414"/>
      <c r="WZK2" s="414"/>
      <c r="WZL2" s="414"/>
      <c r="WZM2" s="414"/>
      <c r="WZN2" s="414"/>
      <c r="WZO2" s="414"/>
      <c r="WZP2" s="414"/>
      <c r="WZQ2" s="414"/>
      <c r="WZR2" s="414"/>
      <c r="WZS2" s="414"/>
      <c r="WZT2" s="414"/>
      <c r="WZU2" s="414"/>
      <c r="WZV2" s="414"/>
      <c r="WZW2" s="414"/>
      <c r="WZX2" s="414"/>
      <c r="WZY2" s="414"/>
      <c r="WZZ2" s="414"/>
      <c r="XAA2" s="414"/>
      <c r="XAB2" s="414"/>
      <c r="XAC2" s="414"/>
      <c r="XAD2" s="414"/>
      <c r="XAE2" s="414"/>
      <c r="XAF2" s="414"/>
      <c r="XAG2" s="414"/>
      <c r="XAH2" s="414"/>
      <c r="XAI2" s="414"/>
      <c r="XAJ2" s="414"/>
      <c r="XAK2" s="414"/>
      <c r="XAL2" s="414"/>
      <c r="XAM2" s="414"/>
      <c r="XAN2" s="414"/>
      <c r="XAO2" s="414"/>
      <c r="XAP2" s="414"/>
      <c r="XAQ2" s="414"/>
      <c r="XAR2" s="414"/>
      <c r="XAS2" s="414"/>
      <c r="XAT2" s="414"/>
      <c r="XAU2" s="414"/>
      <c r="XAV2" s="414"/>
      <c r="XAW2" s="414"/>
      <c r="XAX2" s="414"/>
      <c r="XAY2" s="414"/>
      <c r="XAZ2" s="414"/>
      <c r="XBA2" s="414"/>
      <c r="XBB2" s="414"/>
      <c r="XBC2" s="414"/>
      <c r="XBD2" s="414"/>
      <c r="XBE2" s="414"/>
      <c r="XBF2" s="414"/>
      <c r="XBG2" s="414"/>
      <c r="XBH2" s="414"/>
      <c r="XBI2" s="414"/>
      <c r="XBJ2" s="414"/>
      <c r="XBK2" s="414"/>
      <c r="XBL2" s="414"/>
      <c r="XBM2" s="414"/>
      <c r="XBN2" s="414"/>
      <c r="XBO2" s="414"/>
      <c r="XBP2" s="414"/>
      <c r="XBQ2" s="414"/>
      <c r="XBR2" s="414"/>
      <c r="XBS2" s="414"/>
      <c r="XBT2" s="414"/>
      <c r="XBU2" s="414"/>
      <c r="XBV2" s="414"/>
      <c r="XBW2" s="414"/>
      <c r="XBX2" s="414"/>
      <c r="XBY2" s="414"/>
      <c r="XBZ2" s="414"/>
      <c r="XCA2" s="414"/>
      <c r="XCB2" s="414"/>
      <c r="XCC2" s="414"/>
      <c r="XCD2" s="414"/>
      <c r="XCE2" s="414"/>
      <c r="XCF2" s="414"/>
      <c r="XCG2" s="414"/>
      <c r="XCH2" s="414"/>
      <c r="XCI2" s="414"/>
      <c r="XCJ2" s="414"/>
      <c r="XCK2" s="414"/>
      <c r="XCL2" s="414"/>
      <c r="XCM2" s="414"/>
      <c r="XCN2" s="414"/>
      <c r="XCO2" s="414"/>
      <c r="XCP2" s="414"/>
      <c r="XCQ2" s="414"/>
      <c r="XCR2" s="414"/>
      <c r="XCS2" s="414"/>
      <c r="XCT2" s="414"/>
      <c r="XCU2" s="414"/>
      <c r="XCV2" s="414"/>
      <c r="XCW2" s="414"/>
      <c r="XCX2" s="414"/>
      <c r="XCY2" s="414"/>
      <c r="XCZ2" s="414"/>
      <c r="XDA2" s="414"/>
      <c r="XDB2" s="414"/>
      <c r="XDC2" s="414"/>
      <c r="XDD2" s="414"/>
      <c r="XDE2" s="414"/>
      <c r="XDF2" s="414"/>
      <c r="XDG2" s="414"/>
      <c r="XDH2" s="414"/>
      <c r="XDI2" s="414"/>
      <c r="XDJ2" s="414"/>
      <c r="XDK2" s="414"/>
      <c r="XDL2" s="414"/>
      <c r="XDM2" s="414"/>
      <c r="XDN2" s="414"/>
      <c r="XDO2" s="414"/>
      <c r="XDP2" s="414"/>
      <c r="XDQ2" s="414"/>
      <c r="XDR2" s="414"/>
      <c r="XDS2" s="414"/>
      <c r="XDT2" s="414"/>
      <c r="XDU2" s="414"/>
      <c r="XDV2" s="414"/>
      <c r="XDW2" s="414"/>
      <c r="XDX2" s="414"/>
      <c r="XDY2" s="414"/>
      <c r="XDZ2" s="414"/>
      <c r="XEA2" s="414"/>
      <c r="XEB2" s="414"/>
      <c r="XEC2" s="414"/>
      <c r="XED2" s="414"/>
      <c r="XEE2" s="414"/>
      <c r="XEF2" s="414"/>
      <c r="XEG2" s="414"/>
      <c r="XEH2" s="414"/>
      <c r="XEI2" s="414"/>
      <c r="XEJ2" s="414"/>
      <c r="XEK2" s="414"/>
      <c r="XEL2" s="414"/>
      <c r="XEM2" s="414"/>
      <c r="XEN2" s="414"/>
      <c r="XEO2" s="414"/>
      <c r="XEP2" s="414"/>
      <c r="XEQ2" s="414"/>
      <c r="XER2" s="414"/>
      <c r="XES2" s="414"/>
      <c r="XET2" s="414"/>
      <c r="XEU2" s="414"/>
      <c r="XEV2" s="414"/>
      <c r="XEW2" s="414"/>
      <c r="XEX2" s="414"/>
      <c r="XEY2" s="414"/>
      <c r="XEZ2" s="414"/>
      <c r="XFA2" s="414"/>
      <c r="XFB2" s="414"/>
      <c r="XFC2" s="414"/>
      <c r="XFD2" s="414"/>
    </row>
    <row r="3" spans="1:16384" s="414" customFormat="1" ht="15" x14ac:dyDescent="0.25">
      <c r="A3" s="156" t="s">
        <v>404</v>
      </c>
      <c r="B3" t="s">
        <v>406</v>
      </c>
      <c r="C3" s="416"/>
      <c r="D3" s="416"/>
      <c r="E3" s="416"/>
      <c r="F3" s="416"/>
      <c r="G3" s="416"/>
      <c r="H3" s="416"/>
      <c r="I3" s="416"/>
      <c r="J3" s="416"/>
      <c r="K3" s="416"/>
      <c r="L3" s="416"/>
    </row>
    <row r="4" spans="1:16384" s="414" customFormat="1" ht="15" x14ac:dyDescent="0.25">
      <c r="B4" s="417"/>
      <c r="C4" s="416"/>
      <c r="D4" s="416"/>
      <c r="E4" s="416"/>
      <c r="F4" s="416"/>
      <c r="G4" s="416"/>
      <c r="H4" s="416"/>
      <c r="I4" s="416"/>
      <c r="J4" s="416"/>
      <c r="K4" s="416"/>
      <c r="L4" s="416"/>
    </row>
    <row r="5" spans="1:16384" s="414" customFormat="1" ht="15" x14ac:dyDescent="0.25">
      <c r="A5" s="155" t="s">
        <v>3</v>
      </c>
      <c r="B5" s="155" t="s">
        <v>47</v>
      </c>
      <c r="C5" s="155" t="s">
        <v>54</v>
      </c>
      <c r="D5" s="592" t="s">
        <v>397</v>
      </c>
      <c r="E5" s="592" t="s">
        <v>398</v>
      </c>
      <c r="F5" s="592" t="s">
        <v>399</v>
      </c>
      <c r="G5" s="592" t="s">
        <v>590</v>
      </c>
      <c r="H5" s="592" t="s">
        <v>400</v>
      </c>
      <c r="I5" s="592" t="s">
        <v>401</v>
      </c>
      <c r="J5" s="592" t="s">
        <v>402</v>
      </c>
      <c r="K5" s="592" t="s">
        <v>403</v>
      </c>
      <c r="L5" s="592" t="s">
        <v>783</v>
      </c>
      <c r="M5"/>
      <c r="N5" s="58"/>
      <c r="O5" s="58"/>
      <c r="P5" s="58"/>
    </row>
    <row r="6" spans="1:16384" s="418" customFormat="1" ht="30" x14ac:dyDescent="0.25">
      <c r="A6" s="591" t="s">
        <v>146</v>
      </c>
      <c r="B6" s="591" t="s">
        <v>485</v>
      </c>
      <c r="C6" s="591" t="s">
        <v>134</v>
      </c>
      <c r="D6" s="157">
        <v>1</v>
      </c>
      <c r="E6" s="157">
        <v>1</v>
      </c>
      <c r="F6" s="157">
        <v>1</v>
      </c>
      <c r="G6" s="157">
        <v>0.25</v>
      </c>
      <c r="H6" s="157">
        <v>1</v>
      </c>
      <c r="I6" s="157">
        <v>0</v>
      </c>
      <c r="J6" s="157">
        <v>1</v>
      </c>
      <c r="K6" s="157">
        <v>0</v>
      </c>
      <c r="L6" s="157">
        <v>0</v>
      </c>
      <c r="M6"/>
      <c r="N6" s="58"/>
      <c r="O6" s="58"/>
      <c r="P6" s="58"/>
      <c r="Q6" s="414"/>
      <c r="R6" s="414"/>
      <c r="S6" s="414"/>
      <c r="T6" s="414"/>
      <c r="U6" s="414"/>
      <c r="V6" s="414"/>
      <c r="W6" s="414"/>
      <c r="X6" s="414"/>
      <c r="Y6" s="414"/>
      <c r="Z6" s="414"/>
      <c r="AA6" s="414"/>
      <c r="AB6" s="414"/>
      <c r="AC6" s="414"/>
      <c r="AD6" s="414"/>
      <c r="AE6" s="414"/>
      <c r="AF6" s="414"/>
      <c r="AG6" s="414"/>
      <c r="AH6" s="414"/>
      <c r="AI6" s="414"/>
      <c r="AJ6" s="414"/>
      <c r="AK6" s="414"/>
      <c r="AL6" s="414"/>
      <c r="AM6" s="414"/>
      <c r="AN6" s="414"/>
      <c r="AO6" s="414"/>
      <c r="AP6" s="414"/>
      <c r="AQ6" s="414"/>
      <c r="AR6" s="414"/>
      <c r="AS6" s="414"/>
      <c r="AT6" s="414"/>
      <c r="AU6" s="414"/>
      <c r="AV6" s="414"/>
      <c r="AW6" s="414"/>
      <c r="AX6" s="414"/>
      <c r="AY6" s="414"/>
      <c r="AZ6" s="414"/>
      <c r="BA6" s="414"/>
      <c r="BB6" s="414"/>
      <c r="BC6" s="414"/>
      <c r="BD6" s="414"/>
      <c r="BE6" s="414"/>
      <c r="BF6" s="414"/>
      <c r="BG6" s="414"/>
      <c r="BH6" s="414"/>
      <c r="BI6" s="414"/>
      <c r="BJ6" s="414"/>
      <c r="BK6" s="414"/>
      <c r="BL6" s="414"/>
      <c r="BM6" s="414"/>
      <c r="BN6" s="414"/>
      <c r="BO6" s="414"/>
      <c r="BP6" s="414"/>
      <c r="BQ6" s="414"/>
      <c r="BR6" s="414"/>
      <c r="BS6" s="414"/>
      <c r="BT6" s="414"/>
      <c r="BU6" s="414"/>
      <c r="BV6" s="414"/>
      <c r="BW6" s="414"/>
      <c r="BX6" s="414"/>
      <c r="BY6" s="414"/>
      <c r="BZ6" s="414"/>
      <c r="CA6" s="414"/>
      <c r="CB6" s="414"/>
      <c r="CC6" s="414"/>
      <c r="CD6" s="414"/>
      <c r="CE6" s="414"/>
      <c r="CF6" s="414"/>
      <c r="CG6" s="414"/>
      <c r="CH6" s="414"/>
      <c r="CI6" s="414"/>
      <c r="CJ6" s="414"/>
      <c r="CK6" s="414"/>
      <c r="CL6" s="414"/>
      <c r="CM6" s="414"/>
      <c r="CN6" s="414"/>
      <c r="CO6" s="414"/>
      <c r="CP6" s="414"/>
      <c r="CQ6" s="414"/>
      <c r="CR6" s="414"/>
      <c r="CS6" s="414"/>
      <c r="CT6" s="414"/>
      <c r="CU6" s="414"/>
      <c r="CV6" s="414"/>
      <c r="CW6" s="414"/>
      <c r="CX6" s="414"/>
      <c r="CY6" s="414"/>
      <c r="CZ6" s="414"/>
      <c r="DA6" s="414"/>
      <c r="DB6" s="414"/>
      <c r="DC6" s="414"/>
      <c r="DD6" s="414"/>
      <c r="DE6" s="414"/>
      <c r="DF6" s="414"/>
      <c r="DG6" s="414"/>
      <c r="DH6" s="414"/>
      <c r="DI6" s="414"/>
      <c r="DJ6" s="414"/>
      <c r="DK6" s="414"/>
      <c r="DL6" s="414"/>
      <c r="DM6" s="414"/>
      <c r="DN6" s="414"/>
      <c r="DO6" s="414"/>
      <c r="DP6" s="414"/>
      <c r="DQ6" s="414"/>
      <c r="DR6" s="414"/>
      <c r="DS6" s="414"/>
      <c r="DT6" s="414"/>
      <c r="DU6" s="414"/>
      <c r="DV6" s="414"/>
      <c r="DW6" s="414"/>
      <c r="DX6" s="414"/>
      <c r="DY6" s="414"/>
      <c r="DZ6" s="414"/>
      <c r="EA6" s="414"/>
      <c r="EB6" s="414"/>
      <c r="EC6" s="414"/>
      <c r="ED6" s="414"/>
      <c r="EE6" s="414"/>
      <c r="EF6" s="414"/>
      <c r="EG6" s="414"/>
      <c r="EH6" s="414"/>
      <c r="EI6" s="414"/>
      <c r="EJ6" s="414"/>
      <c r="EK6" s="414"/>
      <c r="EL6" s="414"/>
      <c r="EM6" s="414"/>
      <c r="EN6" s="414"/>
      <c r="EO6" s="414"/>
      <c r="EP6" s="414"/>
      <c r="EQ6" s="414"/>
      <c r="ER6" s="414"/>
      <c r="ES6" s="414"/>
      <c r="ET6" s="414"/>
      <c r="EU6" s="414"/>
      <c r="EV6" s="414"/>
      <c r="EW6" s="414"/>
      <c r="EX6" s="414"/>
      <c r="EY6" s="414"/>
      <c r="EZ6" s="414"/>
      <c r="FA6" s="414"/>
      <c r="FB6" s="414"/>
      <c r="FC6" s="414"/>
      <c r="FD6" s="414"/>
      <c r="FE6" s="414"/>
      <c r="FF6" s="414"/>
      <c r="FG6" s="414"/>
      <c r="FH6" s="414"/>
      <c r="FI6" s="414"/>
      <c r="FJ6" s="414"/>
      <c r="FK6" s="414"/>
      <c r="FL6" s="414"/>
      <c r="FM6" s="414"/>
      <c r="FN6" s="414"/>
      <c r="FO6" s="414"/>
      <c r="FP6" s="414"/>
      <c r="FQ6" s="414"/>
      <c r="FR6" s="414"/>
      <c r="FS6" s="414"/>
      <c r="FT6" s="414"/>
      <c r="FU6" s="414"/>
      <c r="FV6" s="414"/>
      <c r="FW6" s="414"/>
      <c r="FX6" s="414"/>
      <c r="FY6" s="414"/>
      <c r="FZ6" s="414"/>
      <c r="GA6" s="414"/>
      <c r="GB6" s="414"/>
      <c r="GC6" s="414"/>
      <c r="GD6" s="414"/>
      <c r="GE6" s="414"/>
      <c r="GF6" s="414"/>
      <c r="GG6" s="414"/>
      <c r="GH6" s="414"/>
      <c r="GI6" s="414"/>
      <c r="GJ6" s="414"/>
      <c r="GK6" s="414"/>
      <c r="GL6" s="414"/>
      <c r="GM6" s="414"/>
      <c r="GN6" s="414"/>
      <c r="GO6" s="414"/>
      <c r="GP6" s="414"/>
      <c r="GQ6" s="414"/>
      <c r="GR6" s="414"/>
      <c r="GS6" s="414"/>
      <c r="GT6" s="414"/>
      <c r="GU6" s="414"/>
      <c r="GV6" s="414"/>
      <c r="GW6" s="414"/>
      <c r="GX6" s="414"/>
      <c r="GY6" s="414"/>
      <c r="GZ6" s="414"/>
      <c r="HA6" s="414"/>
      <c r="HB6" s="414"/>
      <c r="HC6" s="414"/>
      <c r="HD6" s="414"/>
      <c r="HE6" s="414"/>
      <c r="HF6" s="414"/>
      <c r="HG6" s="414"/>
      <c r="HH6" s="414"/>
      <c r="HI6" s="414"/>
      <c r="HJ6" s="414"/>
      <c r="HK6" s="414"/>
      <c r="HL6" s="414"/>
      <c r="HM6" s="414"/>
      <c r="HN6" s="414"/>
      <c r="HO6" s="414"/>
      <c r="HP6" s="414"/>
      <c r="HQ6" s="414"/>
      <c r="HR6" s="414"/>
      <c r="HS6" s="414"/>
      <c r="HT6" s="414"/>
      <c r="HU6" s="414"/>
      <c r="HV6" s="414"/>
      <c r="HW6" s="414"/>
      <c r="HX6" s="414"/>
      <c r="HY6" s="414"/>
      <c r="HZ6" s="414"/>
      <c r="IA6" s="414"/>
      <c r="IB6" s="414"/>
      <c r="IC6" s="414"/>
      <c r="ID6" s="414"/>
      <c r="IE6" s="414"/>
      <c r="IF6" s="414"/>
      <c r="IG6" s="414"/>
      <c r="IH6" s="414"/>
      <c r="II6" s="414"/>
      <c r="IJ6" s="414"/>
      <c r="IK6" s="414"/>
      <c r="IL6" s="414"/>
      <c r="IM6" s="414"/>
      <c r="IN6" s="414"/>
      <c r="IO6" s="414"/>
      <c r="IP6" s="414"/>
      <c r="IQ6" s="414"/>
      <c r="IR6" s="414"/>
      <c r="IS6" s="414"/>
      <c r="IT6" s="414"/>
      <c r="IU6" s="414"/>
      <c r="IV6" s="414"/>
      <c r="IW6" s="414"/>
      <c r="IX6" s="414"/>
      <c r="IY6" s="414"/>
      <c r="IZ6" s="414"/>
      <c r="JA6" s="414"/>
      <c r="JB6" s="414"/>
      <c r="JC6" s="414"/>
      <c r="JD6" s="414"/>
      <c r="JE6" s="414"/>
      <c r="JF6" s="414"/>
      <c r="JG6" s="414"/>
      <c r="JH6" s="414"/>
      <c r="JI6" s="414"/>
      <c r="JJ6" s="414"/>
      <c r="JK6" s="414"/>
      <c r="JL6" s="414"/>
      <c r="JM6" s="414"/>
      <c r="JN6" s="414"/>
      <c r="JO6" s="414"/>
      <c r="JP6" s="414"/>
      <c r="JQ6" s="414"/>
      <c r="JR6" s="414"/>
      <c r="JS6" s="414"/>
      <c r="JT6" s="414"/>
      <c r="JU6" s="414"/>
      <c r="JV6" s="414"/>
      <c r="JW6" s="414"/>
      <c r="JX6" s="414"/>
      <c r="JY6" s="414"/>
      <c r="JZ6" s="414"/>
      <c r="KA6" s="414"/>
      <c r="KB6" s="414"/>
      <c r="KC6" s="414"/>
      <c r="KD6" s="414"/>
      <c r="KE6" s="414"/>
      <c r="KF6" s="414"/>
      <c r="KG6" s="414"/>
      <c r="KH6" s="414"/>
      <c r="KI6" s="414"/>
      <c r="KJ6" s="414"/>
      <c r="KK6" s="414"/>
      <c r="KL6" s="414"/>
      <c r="KM6" s="414"/>
      <c r="KN6" s="414"/>
      <c r="KO6" s="414"/>
      <c r="KP6" s="414"/>
      <c r="KQ6" s="414"/>
      <c r="KR6" s="414"/>
      <c r="KS6" s="414"/>
      <c r="KT6" s="414"/>
      <c r="KU6" s="414"/>
      <c r="KV6" s="414"/>
      <c r="KW6" s="414"/>
      <c r="KX6" s="414"/>
      <c r="KY6" s="414"/>
      <c r="KZ6" s="414"/>
      <c r="LA6" s="414"/>
      <c r="LB6" s="414"/>
      <c r="LC6" s="414"/>
      <c r="LD6" s="414"/>
      <c r="LE6" s="414"/>
      <c r="LF6" s="414"/>
      <c r="LG6" s="414"/>
      <c r="LH6" s="414"/>
      <c r="LI6" s="414"/>
      <c r="LJ6" s="414"/>
      <c r="LK6" s="414"/>
      <c r="LL6" s="414"/>
      <c r="LM6" s="414"/>
      <c r="LN6" s="414"/>
      <c r="LO6" s="414"/>
      <c r="LP6" s="414"/>
      <c r="LQ6" s="414"/>
      <c r="LR6" s="414"/>
      <c r="LS6" s="414"/>
      <c r="LT6" s="414"/>
      <c r="LU6" s="414"/>
      <c r="LV6" s="414"/>
      <c r="LW6" s="414"/>
      <c r="LX6" s="414"/>
      <c r="LY6" s="414"/>
      <c r="LZ6" s="414"/>
      <c r="MA6" s="414"/>
      <c r="MB6" s="414"/>
      <c r="MC6" s="414"/>
      <c r="MD6" s="414"/>
      <c r="ME6" s="414"/>
      <c r="MF6" s="414"/>
      <c r="MG6" s="414"/>
      <c r="MH6" s="414"/>
      <c r="MI6" s="414"/>
      <c r="MJ6" s="414"/>
      <c r="MK6" s="414"/>
      <c r="ML6" s="414"/>
      <c r="MM6" s="414"/>
      <c r="MN6" s="414"/>
      <c r="MO6" s="414"/>
      <c r="MP6" s="414"/>
      <c r="MQ6" s="414"/>
      <c r="MR6" s="414"/>
      <c r="MS6" s="414"/>
      <c r="MT6" s="414"/>
      <c r="MU6" s="414"/>
      <c r="MV6" s="414"/>
      <c r="MW6" s="414"/>
      <c r="MX6" s="414"/>
      <c r="MY6" s="414"/>
      <c r="MZ6" s="414"/>
      <c r="NA6" s="414"/>
      <c r="NB6" s="414"/>
      <c r="NC6" s="414"/>
      <c r="ND6" s="414"/>
      <c r="NE6" s="414"/>
      <c r="NF6" s="414"/>
      <c r="NG6" s="414"/>
      <c r="NH6" s="414"/>
      <c r="NI6" s="414"/>
      <c r="NJ6" s="414"/>
      <c r="NK6" s="414"/>
      <c r="NL6" s="414"/>
      <c r="NM6" s="414"/>
      <c r="NN6" s="414"/>
      <c r="NO6" s="414"/>
      <c r="NP6" s="414"/>
      <c r="NQ6" s="414"/>
      <c r="NR6" s="414"/>
      <c r="NS6" s="414"/>
      <c r="NT6" s="414"/>
      <c r="NU6" s="414"/>
      <c r="NV6" s="414"/>
      <c r="NW6" s="414"/>
      <c r="NX6" s="414"/>
      <c r="NY6" s="414"/>
      <c r="NZ6" s="414"/>
      <c r="OA6" s="414"/>
      <c r="OB6" s="414"/>
      <c r="OC6" s="414"/>
      <c r="OD6" s="414"/>
      <c r="OE6" s="414"/>
      <c r="OF6" s="414"/>
      <c r="OG6" s="414"/>
      <c r="OH6" s="414"/>
      <c r="OI6" s="414"/>
      <c r="OJ6" s="414"/>
      <c r="OK6" s="414"/>
      <c r="OL6" s="414"/>
      <c r="OM6" s="414"/>
      <c r="ON6" s="414"/>
      <c r="OO6" s="414"/>
      <c r="OP6" s="414"/>
      <c r="OQ6" s="414"/>
      <c r="OR6" s="414"/>
      <c r="OS6" s="414"/>
      <c r="OT6" s="414"/>
      <c r="OU6" s="414"/>
      <c r="OV6" s="414"/>
      <c r="OW6" s="414"/>
      <c r="OX6" s="414"/>
      <c r="OY6" s="414"/>
      <c r="OZ6" s="414"/>
      <c r="PA6" s="414"/>
      <c r="PB6" s="414"/>
      <c r="PC6" s="414"/>
      <c r="PD6" s="414"/>
      <c r="PE6" s="414"/>
      <c r="PF6" s="414"/>
      <c r="PG6" s="414"/>
      <c r="PH6" s="414"/>
      <c r="PI6" s="414"/>
      <c r="PJ6" s="414"/>
      <c r="PK6" s="414"/>
      <c r="PL6" s="414"/>
      <c r="PM6" s="414"/>
      <c r="PN6" s="414"/>
      <c r="PO6" s="414"/>
      <c r="PP6" s="414"/>
      <c r="PQ6" s="414"/>
      <c r="PR6" s="414"/>
      <c r="PS6" s="414"/>
      <c r="PT6" s="414"/>
      <c r="PU6" s="414"/>
      <c r="PV6" s="414"/>
      <c r="PW6" s="414"/>
      <c r="PX6" s="414"/>
      <c r="PY6" s="414"/>
      <c r="PZ6" s="414"/>
      <c r="QA6" s="414"/>
      <c r="QB6" s="414"/>
      <c r="QC6" s="414"/>
      <c r="QD6" s="414"/>
      <c r="QE6" s="414"/>
      <c r="QF6" s="414"/>
      <c r="QG6" s="414"/>
      <c r="QH6" s="414"/>
      <c r="QI6" s="414"/>
      <c r="QJ6" s="414"/>
      <c r="QK6" s="414"/>
      <c r="QL6" s="414"/>
      <c r="QM6" s="414"/>
      <c r="QN6" s="414"/>
      <c r="QO6" s="414"/>
      <c r="QP6" s="414"/>
      <c r="QQ6" s="414"/>
      <c r="QR6" s="414"/>
      <c r="QS6" s="414"/>
      <c r="QT6" s="414"/>
      <c r="QU6" s="414"/>
      <c r="QV6" s="414"/>
      <c r="QW6" s="414"/>
      <c r="QX6" s="414"/>
      <c r="QY6" s="414"/>
      <c r="QZ6" s="414"/>
      <c r="RA6" s="414"/>
      <c r="RB6" s="414"/>
      <c r="RC6" s="414"/>
      <c r="RD6" s="414"/>
      <c r="RE6" s="414"/>
      <c r="RF6" s="414"/>
      <c r="RG6" s="414"/>
      <c r="RH6" s="414"/>
      <c r="RI6" s="414"/>
      <c r="RJ6" s="414"/>
      <c r="RK6" s="414"/>
      <c r="RL6" s="414"/>
      <c r="RM6" s="414"/>
      <c r="RN6" s="414"/>
      <c r="RO6" s="414"/>
      <c r="RP6" s="414"/>
      <c r="RQ6" s="414"/>
      <c r="RR6" s="414"/>
      <c r="RS6" s="414"/>
      <c r="RT6" s="414"/>
      <c r="RU6" s="414"/>
      <c r="RV6" s="414"/>
      <c r="RW6" s="414"/>
      <c r="RX6" s="414"/>
      <c r="RY6" s="414"/>
      <c r="RZ6" s="414"/>
      <c r="SA6" s="414"/>
      <c r="SB6" s="414"/>
      <c r="SC6" s="414"/>
      <c r="SD6" s="414"/>
      <c r="SE6" s="414"/>
      <c r="SF6" s="414"/>
      <c r="SG6" s="414"/>
      <c r="SH6" s="414"/>
      <c r="SI6" s="414"/>
      <c r="SJ6" s="414"/>
      <c r="SK6" s="414"/>
      <c r="SL6" s="414"/>
      <c r="SM6" s="414"/>
      <c r="SN6" s="414"/>
      <c r="SO6" s="414"/>
      <c r="SP6" s="414"/>
      <c r="SQ6" s="414"/>
      <c r="SR6" s="414"/>
      <c r="SS6" s="414"/>
      <c r="ST6" s="414"/>
      <c r="SU6" s="414"/>
      <c r="SV6" s="414"/>
      <c r="SW6" s="414"/>
      <c r="SX6" s="414"/>
      <c r="SY6" s="414"/>
      <c r="SZ6" s="414"/>
      <c r="TA6" s="414"/>
      <c r="TB6" s="414"/>
      <c r="TC6" s="414"/>
      <c r="TD6" s="414"/>
      <c r="TE6" s="414"/>
      <c r="TF6" s="414"/>
      <c r="TG6" s="414"/>
      <c r="TH6" s="414"/>
      <c r="TI6" s="414"/>
      <c r="TJ6" s="414"/>
      <c r="TK6" s="414"/>
      <c r="TL6" s="414"/>
      <c r="TM6" s="414"/>
      <c r="TN6" s="414"/>
      <c r="TO6" s="414"/>
      <c r="TP6" s="414"/>
      <c r="TQ6" s="414"/>
      <c r="TR6" s="414"/>
      <c r="TS6" s="414"/>
      <c r="TT6" s="414"/>
      <c r="TU6" s="414"/>
      <c r="TV6" s="414"/>
      <c r="TW6" s="414"/>
      <c r="TX6" s="414"/>
      <c r="TY6" s="414"/>
      <c r="TZ6" s="414"/>
      <c r="UA6" s="414"/>
      <c r="UB6" s="414"/>
      <c r="UC6" s="414"/>
      <c r="UD6" s="414"/>
      <c r="UE6" s="414"/>
      <c r="UF6" s="414"/>
      <c r="UG6" s="414"/>
      <c r="UH6" s="414"/>
      <c r="UI6" s="414"/>
      <c r="UJ6" s="414"/>
      <c r="UK6" s="414"/>
      <c r="UL6" s="414"/>
      <c r="UM6" s="414"/>
      <c r="UN6" s="414"/>
      <c r="UO6" s="414"/>
      <c r="UP6" s="414"/>
      <c r="UQ6" s="414"/>
      <c r="UR6" s="414"/>
      <c r="US6" s="414"/>
      <c r="UT6" s="414"/>
      <c r="UU6" s="414"/>
      <c r="UV6" s="414"/>
      <c r="UW6" s="414"/>
      <c r="UX6" s="414"/>
      <c r="UY6" s="414"/>
      <c r="UZ6" s="414"/>
      <c r="VA6" s="414"/>
      <c r="VB6" s="414"/>
      <c r="VC6" s="414"/>
      <c r="VD6" s="414"/>
      <c r="VE6" s="414"/>
      <c r="VF6" s="414"/>
      <c r="VG6" s="414"/>
      <c r="VH6" s="414"/>
      <c r="VI6" s="414"/>
      <c r="VJ6" s="414"/>
      <c r="VK6" s="414"/>
      <c r="VL6" s="414"/>
      <c r="VM6" s="414"/>
      <c r="VN6" s="414"/>
      <c r="VO6" s="414"/>
      <c r="VP6" s="414"/>
      <c r="VQ6" s="414"/>
      <c r="VR6" s="414"/>
      <c r="VS6" s="414"/>
      <c r="VT6" s="414"/>
      <c r="VU6" s="414"/>
      <c r="VV6" s="414"/>
      <c r="VW6" s="414"/>
      <c r="VX6" s="414"/>
      <c r="VY6" s="414"/>
      <c r="VZ6" s="414"/>
      <c r="WA6" s="414"/>
      <c r="WB6" s="414"/>
      <c r="WC6" s="414"/>
      <c r="WD6" s="414"/>
      <c r="WE6" s="414"/>
      <c r="WF6" s="414"/>
      <c r="WG6" s="414"/>
      <c r="WH6" s="414"/>
      <c r="WI6" s="414"/>
      <c r="WJ6" s="414"/>
      <c r="WK6" s="414"/>
      <c r="WL6" s="414"/>
      <c r="WM6" s="414"/>
      <c r="WN6" s="414"/>
      <c r="WO6" s="414"/>
      <c r="WP6" s="414"/>
      <c r="WQ6" s="414"/>
      <c r="WR6" s="414"/>
      <c r="WS6" s="414"/>
      <c r="WT6" s="414"/>
      <c r="WU6" s="414"/>
      <c r="WV6" s="414"/>
      <c r="WW6" s="414"/>
      <c r="WX6" s="414"/>
      <c r="WY6" s="414"/>
      <c r="WZ6" s="414"/>
      <c r="XA6" s="414"/>
      <c r="XB6" s="414"/>
      <c r="XC6" s="414"/>
      <c r="XD6" s="414"/>
      <c r="XE6" s="414"/>
      <c r="XF6" s="414"/>
      <c r="XG6" s="414"/>
      <c r="XH6" s="414"/>
      <c r="XI6" s="414"/>
      <c r="XJ6" s="414"/>
      <c r="XK6" s="414"/>
      <c r="XL6" s="414"/>
      <c r="XM6" s="414"/>
      <c r="XN6" s="414"/>
      <c r="XO6" s="414"/>
      <c r="XP6" s="414"/>
      <c r="XQ6" s="414"/>
      <c r="XR6" s="414"/>
      <c r="XS6" s="414"/>
      <c r="XT6" s="414"/>
      <c r="XU6" s="414"/>
      <c r="XV6" s="414"/>
      <c r="XW6" s="414"/>
      <c r="XX6" s="414"/>
      <c r="XY6" s="414"/>
      <c r="XZ6" s="414"/>
      <c r="YA6" s="414"/>
      <c r="YB6" s="414"/>
      <c r="YC6" s="414"/>
      <c r="YD6" s="414"/>
      <c r="YE6" s="414"/>
      <c r="YF6" s="414"/>
      <c r="YG6" s="414"/>
      <c r="YH6" s="414"/>
      <c r="YI6" s="414"/>
      <c r="YJ6" s="414"/>
      <c r="YK6" s="414"/>
      <c r="YL6" s="414"/>
      <c r="YM6" s="414"/>
      <c r="YN6" s="414"/>
      <c r="YO6" s="414"/>
      <c r="YP6" s="414"/>
      <c r="YQ6" s="414"/>
      <c r="YR6" s="414"/>
      <c r="YS6" s="414"/>
      <c r="YT6" s="414"/>
      <c r="YU6" s="414"/>
      <c r="YV6" s="414"/>
      <c r="YW6" s="414"/>
      <c r="YX6" s="414"/>
      <c r="YY6" s="414"/>
      <c r="YZ6" s="414"/>
      <c r="ZA6" s="414"/>
      <c r="ZB6" s="414"/>
      <c r="ZC6" s="414"/>
      <c r="ZD6" s="414"/>
      <c r="ZE6" s="414"/>
      <c r="ZF6" s="414"/>
      <c r="ZG6" s="414"/>
      <c r="ZH6" s="414"/>
      <c r="ZI6" s="414"/>
      <c r="ZJ6" s="414"/>
      <c r="ZK6" s="414"/>
      <c r="ZL6" s="414"/>
      <c r="ZM6" s="414"/>
      <c r="ZN6" s="414"/>
      <c r="ZO6" s="414"/>
      <c r="ZP6" s="414"/>
      <c r="ZQ6" s="414"/>
      <c r="ZR6" s="414"/>
      <c r="ZS6" s="414"/>
      <c r="ZT6" s="414"/>
      <c r="ZU6" s="414"/>
      <c r="ZV6" s="414"/>
      <c r="ZW6" s="414"/>
      <c r="ZX6" s="414"/>
      <c r="ZY6" s="414"/>
      <c r="ZZ6" s="414"/>
      <c r="AAA6" s="414"/>
      <c r="AAB6" s="414"/>
      <c r="AAC6" s="414"/>
      <c r="AAD6" s="414"/>
      <c r="AAE6" s="414"/>
      <c r="AAF6" s="414"/>
      <c r="AAG6" s="414"/>
      <c r="AAH6" s="414"/>
      <c r="AAI6" s="414"/>
      <c r="AAJ6" s="414"/>
      <c r="AAK6" s="414"/>
      <c r="AAL6" s="414"/>
      <c r="AAM6" s="414"/>
      <c r="AAN6" s="414"/>
      <c r="AAO6" s="414"/>
      <c r="AAP6" s="414"/>
      <c r="AAQ6" s="414"/>
      <c r="AAR6" s="414"/>
      <c r="AAS6" s="414"/>
      <c r="AAT6" s="414"/>
      <c r="AAU6" s="414"/>
      <c r="AAV6" s="414"/>
      <c r="AAW6" s="414"/>
      <c r="AAX6" s="414"/>
      <c r="AAY6" s="414"/>
      <c r="AAZ6" s="414"/>
      <c r="ABA6" s="414"/>
      <c r="ABB6" s="414"/>
      <c r="ABC6" s="414"/>
      <c r="ABD6" s="414"/>
      <c r="ABE6" s="414"/>
      <c r="ABF6" s="414"/>
      <c r="ABG6" s="414"/>
      <c r="ABH6" s="414"/>
      <c r="ABI6" s="414"/>
      <c r="ABJ6" s="414"/>
      <c r="ABK6" s="414"/>
      <c r="ABL6" s="414"/>
      <c r="ABM6" s="414"/>
      <c r="ABN6" s="414"/>
      <c r="ABO6" s="414"/>
      <c r="ABP6" s="414"/>
      <c r="ABQ6" s="414"/>
      <c r="ABR6" s="414"/>
      <c r="ABS6" s="414"/>
      <c r="ABT6" s="414"/>
      <c r="ABU6" s="414"/>
      <c r="ABV6" s="414"/>
      <c r="ABW6" s="414"/>
      <c r="ABX6" s="414"/>
      <c r="ABY6" s="414"/>
      <c r="ABZ6" s="414"/>
      <c r="ACA6" s="414"/>
      <c r="ACB6" s="414"/>
      <c r="ACC6" s="414"/>
      <c r="ACD6" s="414"/>
      <c r="ACE6" s="414"/>
      <c r="ACF6" s="414"/>
      <c r="ACG6" s="414"/>
      <c r="ACH6" s="414"/>
      <c r="ACI6" s="414"/>
      <c r="ACJ6" s="414"/>
      <c r="ACK6" s="414"/>
      <c r="ACL6" s="414"/>
      <c r="ACM6" s="414"/>
      <c r="ACN6" s="414"/>
      <c r="ACO6" s="414"/>
      <c r="ACP6" s="414"/>
      <c r="ACQ6" s="414"/>
      <c r="ACR6" s="414"/>
      <c r="ACS6" s="414"/>
      <c r="ACT6" s="414"/>
      <c r="ACU6" s="414"/>
      <c r="ACV6" s="414"/>
      <c r="ACW6" s="414"/>
      <c r="ACX6" s="414"/>
      <c r="ACY6" s="414"/>
      <c r="ACZ6" s="414"/>
      <c r="ADA6" s="414"/>
      <c r="ADB6" s="414"/>
      <c r="ADC6" s="414"/>
      <c r="ADD6" s="414"/>
      <c r="ADE6" s="414"/>
      <c r="ADF6" s="414"/>
      <c r="ADG6" s="414"/>
      <c r="ADH6" s="414"/>
      <c r="ADI6" s="414"/>
      <c r="ADJ6" s="414"/>
      <c r="ADK6" s="414"/>
      <c r="ADL6" s="414"/>
      <c r="ADM6" s="414"/>
      <c r="ADN6" s="414"/>
      <c r="ADO6" s="414"/>
      <c r="ADP6" s="414"/>
      <c r="ADQ6" s="414"/>
      <c r="ADR6" s="414"/>
      <c r="ADS6" s="414"/>
      <c r="ADT6" s="414"/>
      <c r="ADU6" s="414"/>
      <c r="ADV6" s="414"/>
      <c r="ADW6" s="414"/>
      <c r="ADX6" s="414"/>
      <c r="ADY6" s="414"/>
      <c r="ADZ6" s="414"/>
      <c r="AEA6" s="414"/>
      <c r="AEB6" s="414"/>
      <c r="AEC6" s="414"/>
      <c r="AED6" s="414"/>
      <c r="AEE6" s="414"/>
      <c r="AEF6" s="414"/>
      <c r="AEG6" s="414"/>
      <c r="AEH6" s="414"/>
      <c r="AEI6" s="414"/>
      <c r="AEJ6" s="414"/>
      <c r="AEK6" s="414"/>
      <c r="AEL6" s="414"/>
      <c r="AEM6" s="414"/>
      <c r="AEN6" s="414"/>
      <c r="AEO6" s="414"/>
      <c r="AEP6" s="414"/>
      <c r="AEQ6" s="414"/>
      <c r="AER6" s="414"/>
      <c r="AES6" s="414"/>
      <c r="AET6" s="414"/>
      <c r="AEU6" s="414"/>
      <c r="AEV6" s="414"/>
      <c r="AEW6" s="414"/>
      <c r="AEX6" s="414"/>
      <c r="AEY6" s="414"/>
      <c r="AEZ6" s="414"/>
      <c r="AFA6" s="414"/>
      <c r="AFB6" s="414"/>
      <c r="AFC6" s="414"/>
      <c r="AFD6" s="414"/>
      <c r="AFE6" s="414"/>
      <c r="AFF6" s="414"/>
      <c r="AFG6" s="414"/>
      <c r="AFH6" s="414"/>
      <c r="AFI6" s="414"/>
      <c r="AFJ6" s="414"/>
      <c r="AFK6" s="414"/>
      <c r="AFL6" s="414"/>
      <c r="AFM6" s="414"/>
      <c r="AFN6" s="414"/>
      <c r="AFO6" s="414"/>
      <c r="AFP6" s="414"/>
      <c r="AFQ6" s="414"/>
      <c r="AFR6" s="414"/>
      <c r="AFS6" s="414"/>
      <c r="AFT6" s="414"/>
      <c r="AFU6" s="414"/>
      <c r="AFV6" s="414"/>
      <c r="AFW6" s="414"/>
      <c r="AFX6" s="414"/>
      <c r="AFY6" s="414"/>
      <c r="AFZ6" s="414"/>
      <c r="AGA6" s="414"/>
      <c r="AGB6" s="414"/>
      <c r="AGC6" s="414"/>
      <c r="AGD6" s="414"/>
      <c r="AGE6" s="414"/>
      <c r="AGF6" s="414"/>
      <c r="AGG6" s="414"/>
      <c r="AGH6" s="414"/>
      <c r="AGI6" s="414"/>
      <c r="AGJ6" s="414"/>
      <c r="AGK6" s="414"/>
      <c r="AGL6" s="414"/>
      <c r="AGM6" s="414"/>
      <c r="AGN6" s="414"/>
      <c r="AGO6" s="414"/>
      <c r="AGP6" s="414"/>
      <c r="AGQ6" s="414"/>
      <c r="AGR6" s="414"/>
      <c r="AGS6" s="414"/>
      <c r="AGT6" s="414"/>
      <c r="AGU6" s="414"/>
      <c r="AGV6" s="414"/>
      <c r="AGW6" s="414"/>
      <c r="AGX6" s="414"/>
      <c r="AGY6" s="414"/>
      <c r="AGZ6" s="414"/>
      <c r="AHA6" s="414"/>
      <c r="AHB6" s="414"/>
      <c r="AHC6" s="414"/>
      <c r="AHD6" s="414"/>
      <c r="AHE6" s="414"/>
      <c r="AHF6" s="414"/>
      <c r="AHG6" s="414"/>
      <c r="AHH6" s="414"/>
      <c r="AHI6" s="414"/>
      <c r="AHJ6" s="414"/>
      <c r="AHK6" s="414"/>
      <c r="AHL6" s="414"/>
      <c r="AHM6" s="414"/>
      <c r="AHN6" s="414"/>
      <c r="AHO6" s="414"/>
      <c r="AHP6" s="414"/>
      <c r="AHQ6" s="414"/>
      <c r="AHR6" s="414"/>
      <c r="AHS6" s="414"/>
      <c r="AHT6" s="414"/>
      <c r="AHU6" s="414"/>
      <c r="AHV6" s="414"/>
      <c r="AHW6" s="414"/>
      <c r="AHX6" s="414"/>
      <c r="AHY6" s="414"/>
      <c r="AHZ6" s="414"/>
      <c r="AIA6" s="414"/>
      <c r="AIB6" s="414"/>
      <c r="AIC6" s="414"/>
      <c r="AID6" s="414"/>
      <c r="AIE6" s="414"/>
      <c r="AIF6" s="414"/>
      <c r="AIG6" s="414"/>
      <c r="AIH6" s="414"/>
      <c r="AII6" s="414"/>
      <c r="AIJ6" s="414"/>
      <c r="AIK6" s="414"/>
      <c r="AIL6" s="414"/>
      <c r="AIM6" s="414"/>
      <c r="AIN6" s="414"/>
      <c r="AIO6" s="414"/>
      <c r="AIP6" s="414"/>
      <c r="AIQ6" s="414"/>
      <c r="AIR6" s="414"/>
      <c r="AIS6" s="414"/>
      <c r="AIT6" s="414"/>
      <c r="AIU6" s="414"/>
      <c r="AIV6" s="414"/>
      <c r="AIW6" s="414"/>
      <c r="AIX6" s="414"/>
      <c r="AIY6" s="414"/>
      <c r="AIZ6" s="414"/>
      <c r="AJA6" s="414"/>
      <c r="AJB6" s="414"/>
      <c r="AJC6" s="414"/>
      <c r="AJD6" s="414"/>
      <c r="AJE6" s="414"/>
      <c r="AJF6" s="414"/>
      <c r="AJG6" s="414"/>
      <c r="AJH6" s="414"/>
      <c r="AJI6" s="414"/>
      <c r="AJJ6" s="414"/>
      <c r="AJK6" s="414"/>
      <c r="AJL6" s="414"/>
      <c r="AJM6" s="414"/>
      <c r="AJN6" s="414"/>
      <c r="AJO6" s="414"/>
      <c r="AJP6" s="414"/>
      <c r="AJQ6" s="414"/>
      <c r="AJR6" s="414"/>
      <c r="AJS6" s="414"/>
      <c r="AJT6" s="414"/>
      <c r="AJU6" s="414"/>
      <c r="AJV6" s="414"/>
      <c r="AJW6" s="414"/>
      <c r="AJX6" s="414"/>
      <c r="AJY6" s="414"/>
      <c r="AJZ6" s="414"/>
      <c r="AKA6" s="414"/>
      <c r="AKB6" s="414"/>
      <c r="AKC6" s="414"/>
      <c r="AKD6" s="414"/>
      <c r="AKE6" s="414"/>
      <c r="AKF6" s="414"/>
      <c r="AKG6" s="414"/>
      <c r="AKH6" s="414"/>
      <c r="AKI6" s="414"/>
      <c r="AKJ6" s="414"/>
      <c r="AKK6" s="414"/>
      <c r="AKL6" s="414"/>
      <c r="AKM6" s="414"/>
      <c r="AKN6" s="414"/>
      <c r="AKO6" s="414"/>
      <c r="AKP6" s="414"/>
      <c r="AKQ6" s="414"/>
      <c r="AKR6" s="414"/>
      <c r="AKS6" s="414"/>
      <c r="AKT6" s="414"/>
      <c r="AKU6" s="414"/>
      <c r="AKV6" s="414"/>
      <c r="AKW6" s="414"/>
      <c r="AKX6" s="414"/>
      <c r="AKY6" s="414"/>
      <c r="AKZ6" s="414"/>
      <c r="ALA6" s="414"/>
      <c r="ALB6" s="414"/>
      <c r="ALC6" s="414"/>
      <c r="ALD6" s="414"/>
      <c r="ALE6" s="414"/>
      <c r="ALF6" s="414"/>
      <c r="ALG6" s="414"/>
      <c r="ALH6" s="414"/>
      <c r="ALI6" s="414"/>
      <c r="ALJ6" s="414"/>
      <c r="ALK6" s="414"/>
      <c r="ALL6" s="414"/>
      <c r="ALM6" s="414"/>
      <c r="ALN6" s="414"/>
      <c r="ALO6" s="414"/>
      <c r="ALP6" s="414"/>
      <c r="ALQ6" s="414"/>
      <c r="ALR6" s="414"/>
      <c r="ALS6" s="414"/>
      <c r="ALT6" s="414"/>
      <c r="ALU6" s="414"/>
      <c r="ALV6" s="414"/>
      <c r="ALW6" s="414"/>
      <c r="ALX6" s="414"/>
      <c r="ALY6" s="414"/>
      <c r="ALZ6" s="414"/>
      <c r="AMA6" s="414"/>
      <c r="AMB6" s="414"/>
      <c r="AMC6" s="414"/>
      <c r="AMD6" s="414"/>
      <c r="AME6" s="414"/>
      <c r="AMF6" s="414"/>
      <c r="AMG6" s="414"/>
      <c r="AMH6" s="414"/>
      <c r="AMI6" s="414"/>
      <c r="AMJ6" s="414"/>
      <c r="AMK6" s="414"/>
      <c r="AML6" s="414"/>
      <c r="AMM6" s="414"/>
      <c r="AMN6" s="414"/>
      <c r="AMO6" s="414"/>
      <c r="AMP6" s="414"/>
      <c r="AMQ6" s="414"/>
      <c r="AMR6" s="414"/>
      <c r="AMS6" s="414"/>
      <c r="AMT6" s="414"/>
      <c r="AMU6" s="414"/>
      <c r="AMV6" s="414"/>
      <c r="AMW6" s="414"/>
      <c r="AMX6" s="414"/>
      <c r="AMY6" s="414"/>
      <c r="AMZ6" s="414"/>
      <c r="ANA6" s="414"/>
      <c r="ANB6" s="414"/>
      <c r="ANC6" s="414"/>
      <c r="AND6" s="414"/>
      <c r="ANE6" s="414"/>
      <c r="ANF6" s="414"/>
      <c r="ANG6" s="414"/>
      <c r="ANH6" s="414"/>
      <c r="ANI6" s="414"/>
      <c r="ANJ6" s="414"/>
      <c r="ANK6" s="414"/>
      <c r="ANL6" s="414"/>
      <c r="ANM6" s="414"/>
      <c r="ANN6" s="414"/>
      <c r="ANO6" s="414"/>
      <c r="ANP6" s="414"/>
      <c r="ANQ6" s="414"/>
      <c r="ANR6" s="414"/>
      <c r="ANS6" s="414"/>
      <c r="ANT6" s="414"/>
      <c r="ANU6" s="414"/>
      <c r="ANV6" s="414"/>
      <c r="ANW6" s="414"/>
      <c r="ANX6" s="414"/>
      <c r="ANY6" s="414"/>
      <c r="ANZ6" s="414"/>
      <c r="AOA6" s="414"/>
      <c r="AOB6" s="414"/>
      <c r="AOC6" s="414"/>
      <c r="AOD6" s="414"/>
      <c r="AOE6" s="414"/>
      <c r="AOF6" s="414"/>
      <c r="AOG6" s="414"/>
      <c r="AOH6" s="414"/>
      <c r="AOI6" s="414"/>
      <c r="AOJ6" s="414"/>
      <c r="AOK6" s="414"/>
      <c r="AOL6" s="414"/>
      <c r="AOM6" s="414"/>
      <c r="AON6" s="414"/>
      <c r="AOO6" s="414"/>
      <c r="AOP6" s="414"/>
      <c r="AOQ6" s="414"/>
      <c r="AOR6" s="414"/>
      <c r="AOS6" s="414"/>
      <c r="AOT6" s="414"/>
      <c r="AOU6" s="414"/>
      <c r="AOV6" s="414"/>
      <c r="AOW6" s="414"/>
      <c r="AOX6" s="414"/>
      <c r="AOY6" s="414"/>
      <c r="AOZ6" s="414"/>
      <c r="APA6" s="414"/>
      <c r="APB6" s="414"/>
      <c r="APC6" s="414"/>
      <c r="APD6" s="414"/>
      <c r="APE6" s="414"/>
      <c r="APF6" s="414"/>
      <c r="APG6" s="414"/>
      <c r="APH6" s="414"/>
      <c r="API6" s="414"/>
      <c r="APJ6" s="414"/>
      <c r="APK6" s="414"/>
      <c r="APL6" s="414"/>
      <c r="APM6" s="414"/>
      <c r="APN6" s="414"/>
      <c r="APO6" s="414"/>
      <c r="APP6" s="414"/>
      <c r="APQ6" s="414"/>
      <c r="APR6" s="414"/>
      <c r="APS6" s="414"/>
      <c r="APT6" s="414"/>
      <c r="APU6" s="414"/>
      <c r="APV6" s="414"/>
      <c r="APW6" s="414"/>
      <c r="APX6" s="414"/>
      <c r="APY6" s="414"/>
      <c r="APZ6" s="414"/>
      <c r="AQA6" s="414"/>
      <c r="AQB6" s="414"/>
      <c r="AQC6" s="414"/>
      <c r="AQD6" s="414"/>
      <c r="AQE6" s="414"/>
      <c r="AQF6" s="414"/>
      <c r="AQG6" s="414"/>
      <c r="AQH6" s="414"/>
      <c r="AQI6" s="414"/>
      <c r="AQJ6" s="414"/>
      <c r="AQK6" s="414"/>
      <c r="AQL6" s="414"/>
      <c r="AQM6" s="414"/>
      <c r="AQN6" s="414"/>
      <c r="AQO6" s="414"/>
      <c r="AQP6" s="414"/>
      <c r="AQQ6" s="414"/>
      <c r="AQR6" s="414"/>
      <c r="AQS6" s="414"/>
      <c r="AQT6" s="414"/>
      <c r="AQU6" s="414"/>
      <c r="AQV6" s="414"/>
      <c r="AQW6" s="414"/>
      <c r="AQX6" s="414"/>
      <c r="AQY6" s="414"/>
      <c r="AQZ6" s="414"/>
      <c r="ARA6" s="414"/>
      <c r="ARB6" s="414"/>
      <c r="ARC6" s="414"/>
      <c r="ARD6" s="414"/>
      <c r="ARE6" s="414"/>
      <c r="ARF6" s="414"/>
      <c r="ARG6" s="414"/>
      <c r="ARH6" s="414"/>
      <c r="ARI6" s="414"/>
      <c r="ARJ6" s="414"/>
      <c r="ARK6" s="414"/>
      <c r="ARL6" s="414"/>
      <c r="ARM6" s="414"/>
      <c r="ARN6" s="414"/>
      <c r="ARO6" s="414"/>
      <c r="ARP6" s="414"/>
      <c r="ARQ6" s="414"/>
      <c r="ARR6" s="414"/>
      <c r="ARS6" s="414"/>
      <c r="ART6" s="414"/>
      <c r="ARU6" s="414"/>
      <c r="ARV6" s="414"/>
      <c r="ARW6" s="414"/>
      <c r="ARX6" s="414"/>
      <c r="ARY6" s="414"/>
      <c r="ARZ6" s="414"/>
      <c r="ASA6" s="414"/>
      <c r="ASB6" s="414"/>
      <c r="ASC6" s="414"/>
      <c r="ASD6" s="414"/>
      <c r="ASE6" s="414"/>
      <c r="ASF6" s="414"/>
      <c r="ASG6" s="414"/>
      <c r="ASH6" s="414"/>
      <c r="ASI6" s="414"/>
      <c r="ASJ6" s="414"/>
      <c r="ASK6" s="414"/>
      <c r="ASL6" s="414"/>
      <c r="ASM6" s="414"/>
      <c r="ASN6" s="414"/>
      <c r="ASO6" s="414"/>
      <c r="ASP6" s="414"/>
      <c r="ASQ6" s="414"/>
      <c r="ASR6" s="414"/>
      <c r="ASS6" s="414"/>
      <c r="AST6" s="414"/>
      <c r="ASU6" s="414"/>
      <c r="ASV6" s="414"/>
      <c r="ASW6" s="414"/>
      <c r="ASX6" s="414"/>
      <c r="ASY6" s="414"/>
      <c r="ASZ6" s="414"/>
      <c r="ATA6" s="414"/>
      <c r="ATB6" s="414"/>
      <c r="ATC6" s="414"/>
      <c r="ATD6" s="414"/>
      <c r="ATE6" s="414"/>
      <c r="ATF6" s="414"/>
      <c r="ATG6" s="414"/>
      <c r="ATH6" s="414"/>
      <c r="ATI6" s="414"/>
      <c r="ATJ6" s="414"/>
      <c r="ATK6" s="414"/>
      <c r="ATL6" s="414"/>
      <c r="ATM6" s="414"/>
      <c r="ATN6" s="414"/>
      <c r="ATO6" s="414"/>
      <c r="ATP6" s="414"/>
      <c r="ATQ6" s="414"/>
      <c r="ATR6" s="414"/>
      <c r="ATS6" s="414"/>
      <c r="ATT6" s="414"/>
      <c r="ATU6" s="414"/>
      <c r="ATV6" s="414"/>
      <c r="ATW6" s="414"/>
      <c r="ATX6" s="414"/>
      <c r="ATY6" s="414"/>
      <c r="ATZ6" s="414"/>
      <c r="AUA6" s="414"/>
      <c r="AUB6" s="414"/>
      <c r="AUC6" s="414"/>
      <c r="AUD6" s="414"/>
      <c r="AUE6" s="414"/>
      <c r="AUF6" s="414"/>
      <c r="AUG6" s="414"/>
      <c r="AUH6" s="414"/>
      <c r="AUI6" s="414"/>
      <c r="AUJ6" s="414"/>
      <c r="AUK6" s="414"/>
      <c r="AUL6" s="414"/>
      <c r="AUM6" s="414"/>
      <c r="AUN6" s="414"/>
      <c r="AUO6" s="414"/>
      <c r="AUP6" s="414"/>
      <c r="AUQ6" s="414"/>
      <c r="AUR6" s="414"/>
      <c r="AUS6" s="414"/>
      <c r="AUT6" s="414"/>
      <c r="AUU6" s="414"/>
      <c r="AUV6" s="414"/>
      <c r="AUW6" s="414"/>
      <c r="AUX6" s="414"/>
      <c r="AUY6" s="414"/>
      <c r="AUZ6" s="414"/>
      <c r="AVA6" s="414"/>
      <c r="AVB6" s="414"/>
      <c r="AVC6" s="414"/>
      <c r="AVD6" s="414"/>
      <c r="AVE6" s="414"/>
      <c r="AVF6" s="414"/>
      <c r="AVG6" s="414"/>
      <c r="AVH6" s="414"/>
      <c r="AVI6" s="414"/>
      <c r="AVJ6" s="414"/>
      <c r="AVK6" s="414"/>
      <c r="AVL6" s="414"/>
      <c r="AVM6" s="414"/>
      <c r="AVN6" s="414"/>
      <c r="AVO6" s="414"/>
      <c r="AVP6" s="414"/>
      <c r="AVQ6" s="414"/>
      <c r="AVR6" s="414"/>
      <c r="AVS6" s="414"/>
      <c r="AVT6" s="414"/>
      <c r="AVU6" s="414"/>
      <c r="AVV6" s="414"/>
      <c r="AVW6" s="414"/>
      <c r="AVX6" s="414"/>
      <c r="AVY6" s="414"/>
      <c r="AVZ6" s="414"/>
      <c r="AWA6" s="414"/>
      <c r="AWB6" s="414"/>
      <c r="AWC6" s="414"/>
      <c r="AWD6" s="414"/>
      <c r="AWE6" s="414"/>
      <c r="AWF6" s="414"/>
      <c r="AWG6" s="414"/>
      <c r="AWH6" s="414"/>
      <c r="AWI6" s="414"/>
      <c r="AWJ6" s="414"/>
      <c r="AWK6" s="414"/>
      <c r="AWL6" s="414"/>
      <c r="AWM6" s="414"/>
      <c r="AWN6" s="414"/>
      <c r="AWO6" s="414"/>
      <c r="AWP6" s="414"/>
      <c r="AWQ6" s="414"/>
      <c r="AWR6" s="414"/>
      <c r="AWS6" s="414"/>
      <c r="AWT6" s="414"/>
      <c r="AWU6" s="414"/>
      <c r="AWV6" s="414"/>
      <c r="AWW6" s="414"/>
      <c r="AWX6" s="414"/>
      <c r="AWY6" s="414"/>
      <c r="AWZ6" s="414"/>
      <c r="AXA6" s="414"/>
      <c r="AXB6" s="414"/>
      <c r="AXC6" s="414"/>
      <c r="AXD6" s="414"/>
      <c r="AXE6" s="414"/>
      <c r="AXF6" s="414"/>
      <c r="AXG6" s="414"/>
      <c r="AXH6" s="414"/>
      <c r="AXI6" s="414"/>
      <c r="AXJ6" s="414"/>
      <c r="AXK6" s="414"/>
      <c r="AXL6" s="414"/>
      <c r="AXM6" s="414"/>
      <c r="AXN6" s="414"/>
      <c r="AXO6" s="414"/>
      <c r="AXP6" s="414"/>
      <c r="AXQ6" s="414"/>
      <c r="AXR6" s="414"/>
      <c r="AXS6" s="414"/>
      <c r="AXT6" s="414"/>
      <c r="AXU6" s="414"/>
      <c r="AXV6" s="414"/>
      <c r="AXW6" s="414"/>
      <c r="AXX6" s="414"/>
      <c r="AXY6" s="414"/>
      <c r="AXZ6" s="414"/>
      <c r="AYA6" s="414"/>
      <c r="AYB6" s="414"/>
      <c r="AYC6" s="414"/>
      <c r="AYD6" s="414"/>
      <c r="AYE6" s="414"/>
      <c r="AYF6" s="414"/>
      <c r="AYG6" s="414"/>
      <c r="AYH6" s="414"/>
      <c r="AYI6" s="414"/>
      <c r="AYJ6" s="414"/>
      <c r="AYK6" s="414"/>
      <c r="AYL6" s="414"/>
      <c r="AYM6" s="414"/>
      <c r="AYN6" s="414"/>
      <c r="AYO6" s="414"/>
      <c r="AYP6" s="414"/>
      <c r="AYQ6" s="414"/>
      <c r="AYR6" s="414"/>
      <c r="AYS6" s="414"/>
      <c r="AYT6" s="414"/>
      <c r="AYU6" s="414"/>
      <c r="AYV6" s="414"/>
      <c r="AYW6" s="414"/>
      <c r="AYX6" s="414"/>
      <c r="AYY6" s="414"/>
      <c r="AYZ6" s="414"/>
      <c r="AZA6" s="414"/>
      <c r="AZB6" s="414"/>
      <c r="AZC6" s="414"/>
      <c r="AZD6" s="414"/>
      <c r="AZE6" s="414"/>
      <c r="AZF6" s="414"/>
      <c r="AZG6" s="414"/>
      <c r="AZH6" s="414"/>
      <c r="AZI6" s="414"/>
      <c r="AZJ6" s="414"/>
      <c r="AZK6" s="414"/>
      <c r="AZL6" s="414"/>
      <c r="AZM6" s="414"/>
      <c r="AZN6" s="414"/>
      <c r="AZO6" s="414"/>
      <c r="AZP6" s="414"/>
      <c r="AZQ6" s="414"/>
      <c r="AZR6" s="414"/>
      <c r="AZS6" s="414"/>
      <c r="AZT6" s="414"/>
      <c r="AZU6" s="414"/>
      <c r="AZV6" s="414"/>
      <c r="AZW6" s="414"/>
      <c r="AZX6" s="414"/>
      <c r="AZY6" s="414"/>
      <c r="AZZ6" s="414"/>
      <c r="BAA6" s="414"/>
      <c r="BAB6" s="414"/>
      <c r="BAC6" s="414"/>
      <c r="BAD6" s="414"/>
      <c r="BAE6" s="414"/>
      <c r="BAF6" s="414"/>
      <c r="BAG6" s="414"/>
      <c r="BAH6" s="414"/>
      <c r="BAI6" s="414"/>
      <c r="BAJ6" s="414"/>
      <c r="BAK6" s="414"/>
      <c r="BAL6" s="414"/>
      <c r="BAM6" s="414"/>
      <c r="BAN6" s="414"/>
      <c r="BAO6" s="414"/>
      <c r="BAP6" s="414"/>
      <c r="BAQ6" s="414"/>
      <c r="BAR6" s="414"/>
      <c r="BAS6" s="414"/>
      <c r="BAT6" s="414"/>
      <c r="BAU6" s="414"/>
      <c r="BAV6" s="414"/>
      <c r="BAW6" s="414"/>
      <c r="BAX6" s="414"/>
      <c r="BAY6" s="414"/>
      <c r="BAZ6" s="414"/>
      <c r="BBA6" s="414"/>
      <c r="BBB6" s="414"/>
      <c r="BBC6" s="414"/>
      <c r="BBD6" s="414"/>
      <c r="BBE6" s="414"/>
      <c r="BBF6" s="414"/>
      <c r="BBG6" s="414"/>
      <c r="BBH6" s="414"/>
      <c r="BBI6" s="414"/>
      <c r="BBJ6" s="414"/>
      <c r="BBK6" s="414"/>
      <c r="BBL6" s="414"/>
      <c r="BBM6" s="414"/>
      <c r="BBN6" s="414"/>
      <c r="BBO6" s="414"/>
      <c r="BBP6" s="414"/>
      <c r="BBQ6" s="414"/>
      <c r="BBR6" s="414"/>
      <c r="BBS6" s="414"/>
      <c r="BBT6" s="414"/>
      <c r="BBU6" s="414"/>
      <c r="BBV6" s="414"/>
      <c r="BBW6" s="414"/>
      <c r="BBX6" s="414"/>
      <c r="BBY6" s="414"/>
      <c r="BBZ6" s="414"/>
      <c r="BCA6" s="414"/>
      <c r="BCB6" s="414"/>
      <c r="BCC6" s="414"/>
      <c r="BCD6" s="414"/>
      <c r="BCE6" s="414"/>
      <c r="BCF6" s="414"/>
      <c r="BCG6" s="414"/>
      <c r="BCH6" s="414"/>
      <c r="BCI6" s="414"/>
      <c r="BCJ6" s="414"/>
      <c r="BCK6" s="414"/>
      <c r="BCL6" s="414"/>
      <c r="BCM6" s="414"/>
      <c r="BCN6" s="414"/>
      <c r="BCO6" s="414"/>
      <c r="BCP6" s="414"/>
      <c r="BCQ6" s="414"/>
      <c r="BCR6" s="414"/>
      <c r="BCS6" s="414"/>
      <c r="BCT6" s="414"/>
      <c r="BCU6" s="414"/>
      <c r="BCV6" s="414"/>
      <c r="BCW6" s="414"/>
      <c r="BCX6" s="414"/>
      <c r="BCY6" s="414"/>
      <c r="BCZ6" s="414"/>
      <c r="BDA6" s="414"/>
      <c r="BDB6" s="414"/>
      <c r="BDC6" s="414"/>
      <c r="BDD6" s="414"/>
      <c r="BDE6" s="414"/>
      <c r="BDF6" s="414"/>
      <c r="BDG6" s="414"/>
      <c r="BDH6" s="414"/>
      <c r="BDI6" s="414"/>
      <c r="BDJ6" s="414"/>
      <c r="BDK6" s="414"/>
      <c r="BDL6" s="414"/>
      <c r="BDM6" s="414"/>
      <c r="BDN6" s="414"/>
      <c r="BDO6" s="414"/>
      <c r="BDP6" s="414"/>
      <c r="BDQ6" s="414"/>
      <c r="BDR6" s="414"/>
      <c r="BDS6" s="414"/>
      <c r="BDT6" s="414"/>
      <c r="BDU6" s="414"/>
      <c r="BDV6" s="414"/>
      <c r="BDW6" s="414"/>
      <c r="BDX6" s="414"/>
      <c r="BDY6" s="414"/>
      <c r="BDZ6" s="414"/>
      <c r="BEA6" s="414"/>
      <c r="BEB6" s="414"/>
      <c r="BEC6" s="414"/>
      <c r="BED6" s="414"/>
      <c r="BEE6" s="414"/>
      <c r="BEF6" s="414"/>
      <c r="BEG6" s="414"/>
      <c r="BEH6" s="414"/>
      <c r="BEI6" s="414"/>
      <c r="BEJ6" s="414"/>
      <c r="BEK6" s="414"/>
      <c r="BEL6" s="414"/>
      <c r="BEM6" s="414"/>
      <c r="BEN6" s="414"/>
      <c r="BEO6" s="414"/>
      <c r="BEP6" s="414"/>
      <c r="BEQ6" s="414"/>
      <c r="BER6" s="414"/>
      <c r="BES6" s="414"/>
      <c r="BET6" s="414"/>
      <c r="BEU6" s="414"/>
      <c r="BEV6" s="414"/>
      <c r="BEW6" s="414"/>
      <c r="BEX6" s="414"/>
      <c r="BEY6" s="414"/>
      <c r="BEZ6" s="414"/>
      <c r="BFA6" s="414"/>
      <c r="BFB6" s="414"/>
      <c r="BFC6" s="414"/>
      <c r="BFD6" s="414"/>
      <c r="BFE6" s="414"/>
      <c r="BFF6" s="414"/>
      <c r="BFG6" s="414"/>
      <c r="BFH6" s="414"/>
      <c r="BFI6" s="414"/>
      <c r="BFJ6" s="414"/>
      <c r="BFK6" s="414"/>
      <c r="BFL6" s="414"/>
      <c r="BFM6" s="414"/>
      <c r="BFN6" s="414"/>
      <c r="BFO6" s="414"/>
      <c r="BFP6" s="414"/>
      <c r="BFQ6" s="414"/>
      <c r="BFR6" s="414"/>
      <c r="BFS6" s="414"/>
      <c r="BFT6" s="414"/>
      <c r="BFU6" s="414"/>
      <c r="BFV6" s="414"/>
      <c r="BFW6" s="414"/>
      <c r="BFX6" s="414"/>
      <c r="BFY6" s="414"/>
      <c r="BFZ6" s="414"/>
      <c r="BGA6" s="414"/>
      <c r="BGB6" s="414"/>
      <c r="BGC6" s="414"/>
      <c r="BGD6" s="414"/>
      <c r="BGE6" s="414"/>
      <c r="BGF6" s="414"/>
      <c r="BGG6" s="414"/>
      <c r="BGH6" s="414"/>
      <c r="BGI6" s="414"/>
      <c r="BGJ6" s="414"/>
      <c r="BGK6" s="414"/>
      <c r="BGL6" s="414"/>
      <c r="BGM6" s="414"/>
      <c r="BGN6" s="414"/>
      <c r="BGO6" s="414"/>
      <c r="BGP6" s="414"/>
      <c r="BGQ6" s="414"/>
      <c r="BGR6" s="414"/>
      <c r="BGS6" s="414"/>
      <c r="BGT6" s="414"/>
      <c r="BGU6" s="414"/>
      <c r="BGV6" s="414"/>
      <c r="BGW6" s="414"/>
      <c r="BGX6" s="414"/>
      <c r="BGY6" s="414"/>
      <c r="BGZ6" s="414"/>
      <c r="BHA6" s="414"/>
      <c r="BHB6" s="414"/>
      <c r="BHC6" s="414"/>
      <c r="BHD6" s="414"/>
      <c r="BHE6" s="414"/>
      <c r="BHF6" s="414"/>
      <c r="BHG6" s="414"/>
      <c r="BHH6" s="414"/>
      <c r="BHI6" s="414"/>
      <c r="BHJ6" s="414"/>
      <c r="BHK6" s="414"/>
      <c r="BHL6" s="414"/>
      <c r="BHM6" s="414"/>
      <c r="BHN6" s="414"/>
      <c r="BHO6" s="414"/>
      <c r="BHP6" s="414"/>
      <c r="BHQ6" s="414"/>
      <c r="BHR6" s="414"/>
      <c r="BHS6" s="414"/>
      <c r="BHT6" s="414"/>
      <c r="BHU6" s="414"/>
      <c r="BHV6" s="414"/>
      <c r="BHW6" s="414"/>
      <c r="BHX6" s="414"/>
      <c r="BHY6" s="414"/>
      <c r="BHZ6" s="414"/>
      <c r="BIA6" s="414"/>
      <c r="BIB6" s="414"/>
      <c r="BIC6" s="414"/>
      <c r="BID6" s="414"/>
      <c r="BIE6" s="414"/>
      <c r="BIF6" s="414"/>
      <c r="BIG6" s="414"/>
      <c r="BIH6" s="414"/>
      <c r="BII6" s="414"/>
      <c r="BIJ6" s="414"/>
      <c r="BIK6" s="414"/>
      <c r="BIL6" s="414"/>
      <c r="BIM6" s="414"/>
      <c r="BIN6" s="414"/>
      <c r="BIO6" s="414"/>
      <c r="BIP6" s="414"/>
      <c r="BIQ6" s="414"/>
      <c r="BIR6" s="414"/>
      <c r="BIS6" s="414"/>
      <c r="BIT6" s="414"/>
      <c r="BIU6" s="414"/>
      <c r="BIV6" s="414"/>
      <c r="BIW6" s="414"/>
      <c r="BIX6" s="414"/>
      <c r="BIY6" s="414"/>
      <c r="BIZ6" s="414"/>
      <c r="BJA6" s="414"/>
      <c r="BJB6" s="414"/>
      <c r="BJC6" s="414"/>
      <c r="BJD6" s="414"/>
      <c r="BJE6" s="414"/>
      <c r="BJF6" s="414"/>
      <c r="BJG6" s="414"/>
      <c r="BJH6" s="414"/>
      <c r="BJI6" s="414"/>
      <c r="BJJ6" s="414"/>
      <c r="BJK6" s="414"/>
      <c r="BJL6" s="414"/>
      <c r="BJM6" s="414"/>
      <c r="BJN6" s="414"/>
      <c r="BJO6" s="414"/>
      <c r="BJP6" s="414"/>
      <c r="BJQ6" s="414"/>
      <c r="BJR6" s="414"/>
      <c r="BJS6" s="414"/>
      <c r="BJT6" s="414"/>
      <c r="BJU6" s="414"/>
      <c r="BJV6" s="414"/>
      <c r="BJW6" s="414"/>
      <c r="BJX6" s="414"/>
      <c r="BJY6" s="414"/>
      <c r="BJZ6" s="414"/>
      <c r="BKA6" s="414"/>
      <c r="BKB6" s="414"/>
      <c r="BKC6" s="414"/>
      <c r="BKD6" s="414"/>
      <c r="BKE6" s="414"/>
      <c r="BKF6" s="414"/>
      <c r="BKG6" s="414"/>
      <c r="BKH6" s="414"/>
      <c r="BKI6" s="414"/>
      <c r="BKJ6" s="414"/>
      <c r="BKK6" s="414"/>
      <c r="BKL6" s="414"/>
      <c r="BKM6" s="414"/>
      <c r="BKN6" s="414"/>
      <c r="BKO6" s="414"/>
      <c r="BKP6" s="414"/>
      <c r="BKQ6" s="414"/>
      <c r="BKR6" s="414"/>
      <c r="BKS6" s="414"/>
      <c r="BKT6" s="414"/>
      <c r="BKU6" s="414"/>
      <c r="BKV6" s="414"/>
      <c r="BKW6" s="414"/>
      <c r="BKX6" s="414"/>
      <c r="BKY6" s="414"/>
      <c r="BKZ6" s="414"/>
      <c r="BLA6" s="414"/>
      <c r="BLB6" s="414"/>
      <c r="BLC6" s="414"/>
      <c r="BLD6" s="414"/>
      <c r="BLE6" s="414"/>
      <c r="BLF6" s="414"/>
      <c r="BLG6" s="414"/>
      <c r="BLH6" s="414"/>
      <c r="BLI6" s="414"/>
      <c r="BLJ6" s="414"/>
      <c r="BLK6" s="414"/>
      <c r="BLL6" s="414"/>
      <c r="BLM6" s="414"/>
      <c r="BLN6" s="414"/>
      <c r="BLO6" s="414"/>
      <c r="BLP6" s="414"/>
      <c r="BLQ6" s="414"/>
      <c r="BLR6" s="414"/>
      <c r="BLS6" s="414"/>
      <c r="BLT6" s="414"/>
      <c r="BLU6" s="414"/>
      <c r="BLV6" s="414"/>
      <c r="BLW6" s="414"/>
      <c r="BLX6" s="414"/>
      <c r="BLY6" s="414"/>
      <c r="BLZ6" s="414"/>
      <c r="BMA6" s="414"/>
      <c r="BMB6" s="414"/>
      <c r="BMC6" s="414"/>
      <c r="BMD6" s="414"/>
      <c r="BME6" s="414"/>
      <c r="BMF6" s="414"/>
      <c r="BMG6" s="414"/>
      <c r="BMH6" s="414"/>
      <c r="BMI6" s="414"/>
      <c r="BMJ6" s="414"/>
      <c r="BMK6" s="414"/>
      <c r="BML6" s="414"/>
      <c r="BMM6" s="414"/>
      <c r="BMN6" s="414"/>
      <c r="BMO6" s="414"/>
      <c r="BMP6" s="414"/>
      <c r="BMQ6" s="414"/>
      <c r="BMR6" s="414"/>
      <c r="BMS6" s="414"/>
      <c r="BMT6" s="414"/>
      <c r="BMU6" s="414"/>
      <c r="BMV6" s="414"/>
      <c r="BMW6" s="414"/>
      <c r="BMX6" s="414"/>
      <c r="BMY6" s="414"/>
      <c r="BMZ6" s="414"/>
      <c r="BNA6" s="414"/>
      <c r="BNB6" s="414"/>
      <c r="BNC6" s="414"/>
      <c r="BND6" s="414"/>
      <c r="BNE6" s="414"/>
      <c r="BNF6" s="414"/>
      <c r="BNG6" s="414"/>
      <c r="BNH6" s="414"/>
      <c r="BNI6" s="414"/>
      <c r="BNJ6" s="414"/>
      <c r="BNK6" s="414"/>
      <c r="BNL6" s="414"/>
      <c r="BNM6" s="414"/>
      <c r="BNN6" s="414"/>
      <c r="BNO6" s="414"/>
      <c r="BNP6" s="414"/>
      <c r="BNQ6" s="414"/>
      <c r="BNR6" s="414"/>
      <c r="BNS6" s="414"/>
      <c r="BNT6" s="414"/>
      <c r="BNU6" s="414"/>
      <c r="BNV6" s="414"/>
      <c r="BNW6" s="414"/>
      <c r="BNX6" s="414"/>
      <c r="BNY6" s="414"/>
      <c r="BNZ6" s="414"/>
      <c r="BOA6" s="414"/>
      <c r="BOB6" s="414"/>
      <c r="BOC6" s="414"/>
      <c r="BOD6" s="414"/>
      <c r="BOE6" s="414"/>
      <c r="BOF6" s="414"/>
      <c r="BOG6" s="414"/>
      <c r="BOH6" s="414"/>
      <c r="BOI6" s="414"/>
      <c r="BOJ6" s="414"/>
      <c r="BOK6" s="414"/>
      <c r="BOL6" s="414"/>
      <c r="BOM6" s="414"/>
      <c r="BON6" s="414"/>
      <c r="BOO6" s="414"/>
      <c r="BOP6" s="414"/>
      <c r="BOQ6" s="414"/>
      <c r="BOR6" s="414"/>
      <c r="BOS6" s="414"/>
      <c r="BOT6" s="414"/>
      <c r="BOU6" s="414"/>
      <c r="BOV6" s="414"/>
      <c r="BOW6" s="414"/>
      <c r="BOX6" s="414"/>
      <c r="BOY6" s="414"/>
      <c r="BOZ6" s="414"/>
      <c r="BPA6" s="414"/>
      <c r="BPB6" s="414"/>
      <c r="BPC6" s="414"/>
      <c r="BPD6" s="414"/>
      <c r="BPE6" s="414"/>
      <c r="BPF6" s="414"/>
      <c r="BPG6" s="414"/>
      <c r="BPH6" s="414"/>
      <c r="BPI6" s="414"/>
      <c r="BPJ6" s="414"/>
      <c r="BPK6" s="414"/>
      <c r="BPL6" s="414"/>
      <c r="BPM6" s="414"/>
      <c r="BPN6" s="414"/>
      <c r="BPO6" s="414"/>
      <c r="BPP6" s="414"/>
      <c r="BPQ6" s="414"/>
      <c r="BPR6" s="414"/>
      <c r="BPS6" s="414"/>
      <c r="BPT6" s="414"/>
      <c r="BPU6" s="414"/>
      <c r="BPV6" s="414"/>
      <c r="BPW6" s="414"/>
      <c r="BPX6" s="414"/>
      <c r="BPY6" s="414"/>
      <c r="BPZ6" s="414"/>
      <c r="BQA6" s="414"/>
      <c r="BQB6" s="414"/>
      <c r="BQC6" s="414"/>
      <c r="BQD6" s="414"/>
      <c r="BQE6" s="414"/>
      <c r="BQF6" s="414"/>
      <c r="BQG6" s="414"/>
      <c r="BQH6" s="414"/>
      <c r="BQI6" s="414"/>
      <c r="BQJ6" s="414"/>
      <c r="BQK6" s="414"/>
      <c r="BQL6" s="414"/>
      <c r="BQM6" s="414"/>
      <c r="BQN6" s="414"/>
      <c r="BQO6" s="414"/>
      <c r="BQP6" s="414"/>
      <c r="BQQ6" s="414"/>
      <c r="BQR6" s="414"/>
      <c r="BQS6" s="414"/>
      <c r="BQT6" s="414"/>
      <c r="BQU6" s="414"/>
      <c r="BQV6" s="414"/>
      <c r="BQW6" s="414"/>
      <c r="BQX6" s="414"/>
      <c r="BQY6" s="414"/>
      <c r="BQZ6" s="414"/>
      <c r="BRA6" s="414"/>
      <c r="BRB6" s="414"/>
      <c r="BRC6" s="414"/>
      <c r="BRD6" s="414"/>
      <c r="BRE6" s="414"/>
      <c r="BRF6" s="414"/>
      <c r="BRG6" s="414"/>
      <c r="BRH6" s="414"/>
      <c r="BRI6" s="414"/>
      <c r="BRJ6" s="414"/>
      <c r="BRK6" s="414"/>
      <c r="BRL6" s="414"/>
      <c r="BRM6" s="414"/>
      <c r="BRN6" s="414"/>
      <c r="BRO6" s="414"/>
      <c r="BRP6" s="414"/>
      <c r="BRQ6" s="414"/>
      <c r="BRR6" s="414"/>
      <c r="BRS6" s="414"/>
      <c r="BRT6" s="414"/>
      <c r="BRU6" s="414"/>
      <c r="BRV6" s="414"/>
      <c r="BRW6" s="414"/>
      <c r="BRX6" s="414"/>
      <c r="BRY6" s="414"/>
      <c r="BRZ6" s="414"/>
      <c r="BSA6" s="414"/>
      <c r="BSB6" s="414"/>
      <c r="BSC6" s="414"/>
      <c r="BSD6" s="414"/>
      <c r="BSE6" s="414"/>
      <c r="BSF6" s="414"/>
      <c r="BSG6" s="414"/>
      <c r="BSH6" s="414"/>
      <c r="BSI6" s="414"/>
      <c r="BSJ6" s="414"/>
      <c r="BSK6" s="414"/>
      <c r="BSL6" s="414"/>
      <c r="BSM6" s="414"/>
      <c r="BSN6" s="414"/>
      <c r="BSO6" s="414"/>
      <c r="BSP6" s="414"/>
      <c r="BSQ6" s="414"/>
      <c r="BSR6" s="414"/>
      <c r="BSS6" s="414"/>
      <c r="BST6" s="414"/>
      <c r="BSU6" s="414"/>
      <c r="BSV6" s="414"/>
      <c r="BSW6" s="414"/>
      <c r="BSX6" s="414"/>
      <c r="BSY6" s="414"/>
      <c r="BSZ6" s="414"/>
      <c r="BTA6" s="414"/>
      <c r="BTB6" s="414"/>
      <c r="BTC6" s="414"/>
      <c r="BTD6" s="414"/>
      <c r="BTE6" s="414"/>
      <c r="BTF6" s="414"/>
      <c r="BTG6" s="414"/>
      <c r="BTH6" s="414"/>
      <c r="BTI6" s="414"/>
      <c r="BTJ6" s="414"/>
      <c r="BTK6" s="414"/>
      <c r="BTL6" s="414"/>
      <c r="BTM6" s="414"/>
      <c r="BTN6" s="414"/>
      <c r="BTO6" s="414"/>
      <c r="BTP6" s="414"/>
      <c r="BTQ6" s="414"/>
      <c r="BTR6" s="414"/>
      <c r="BTS6" s="414"/>
      <c r="BTT6" s="414"/>
      <c r="BTU6" s="414"/>
      <c r="BTV6" s="414"/>
      <c r="BTW6" s="414"/>
      <c r="BTX6" s="414"/>
      <c r="BTY6" s="414"/>
      <c r="BTZ6" s="414"/>
      <c r="BUA6" s="414"/>
      <c r="BUB6" s="414"/>
      <c r="BUC6" s="414"/>
      <c r="BUD6" s="414"/>
      <c r="BUE6" s="414"/>
      <c r="BUF6" s="414"/>
      <c r="BUG6" s="414"/>
      <c r="BUH6" s="414"/>
      <c r="BUI6" s="414"/>
      <c r="BUJ6" s="414"/>
      <c r="BUK6" s="414"/>
      <c r="BUL6" s="414"/>
      <c r="BUM6" s="414"/>
      <c r="BUN6" s="414"/>
      <c r="BUO6" s="414"/>
      <c r="BUP6" s="414"/>
      <c r="BUQ6" s="414"/>
      <c r="BUR6" s="414"/>
      <c r="BUS6" s="414"/>
      <c r="BUT6" s="414"/>
      <c r="BUU6" s="414"/>
      <c r="BUV6" s="414"/>
      <c r="BUW6" s="414"/>
      <c r="BUX6" s="414"/>
      <c r="BUY6" s="414"/>
      <c r="BUZ6" s="414"/>
      <c r="BVA6" s="414"/>
      <c r="BVB6" s="414"/>
      <c r="BVC6" s="414"/>
      <c r="BVD6" s="414"/>
      <c r="BVE6" s="414"/>
      <c r="BVF6" s="414"/>
      <c r="BVG6" s="414"/>
      <c r="BVH6" s="414"/>
      <c r="BVI6" s="414"/>
      <c r="BVJ6" s="414"/>
      <c r="BVK6" s="414"/>
      <c r="BVL6" s="414"/>
      <c r="BVM6" s="414"/>
      <c r="BVN6" s="414"/>
      <c r="BVO6" s="414"/>
      <c r="BVP6" s="414"/>
      <c r="BVQ6" s="414"/>
      <c r="BVR6" s="414"/>
      <c r="BVS6" s="414"/>
      <c r="BVT6" s="414"/>
      <c r="BVU6" s="414"/>
      <c r="BVV6" s="414"/>
      <c r="BVW6" s="414"/>
      <c r="BVX6" s="414"/>
      <c r="BVY6" s="414"/>
      <c r="BVZ6" s="414"/>
      <c r="BWA6" s="414"/>
      <c r="BWB6" s="414"/>
      <c r="BWC6" s="414"/>
      <c r="BWD6" s="414"/>
      <c r="BWE6" s="414"/>
      <c r="BWF6" s="414"/>
      <c r="BWG6" s="414"/>
      <c r="BWH6" s="414"/>
      <c r="BWI6" s="414"/>
      <c r="BWJ6" s="414"/>
      <c r="BWK6" s="414"/>
      <c r="BWL6" s="414"/>
      <c r="BWM6" s="414"/>
      <c r="BWN6" s="414"/>
      <c r="BWO6" s="414"/>
      <c r="BWP6" s="414"/>
      <c r="BWQ6" s="414"/>
      <c r="BWR6" s="414"/>
      <c r="BWS6" s="414"/>
      <c r="BWT6" s="414"/>
      <c r="BWU6" s="414"/>
      <c r="BWV6" s="414"/>
      <c r="BWW6" s="414"/>
      <c r="BWX6" s="414"/>
      <c r="BWY6" s="414"/>
      <c r="BWZ6" s="414"/>
      <c r="BXA6" s="414"/>
      <c r="BXB6" s="414"/>
      <c r="BXC6" s="414"/>
      <c r="BXD6" s="414"/>
      <c r="BXE6" s="414"/>
      <c r="BXF6" s="414"/>
      <c r="BXG6" s="414"/>
      <c r="BXH6" s="414"/>
      <c r="BXI6" s="414"/>
      <c r="BXJ6" s="414"/>
      <c r="BXK6" s="414"/>
      <c r="BXL6" s="414"/>
      <c r="BXM6" s="414"/>
      <c r="BXN6" s="414"/>
      <c r="BXO6" s="414"/>
      <c r="BXP6" s="414"/>
      <c r="BXQ6" s="414"/>
      <c r="BXR6" s="414"/>
      <c r="BXS6" s="414"/>
      <c r="BXT6" s="414"/>
      <c r="BXU6" s="414"/>
      <c r="BXV6" s="414"/>
      <c r="BXW6" s="414"/>
      <c r="BXX6" s="414"/>
      <c r="BXY6" s="414"/>
      <c r="BXZ6" s="414"/>
      <c r="BYA6" s="414"/>
      <c r="BYB6" s="414"/>
      <c r="BYC6" s="414"/>
      <c r="BYD6" s="414"/>
      <c r="BYE6" s="414"/>
      <c r="BYF6" s="414"/>
      <c r="BYG6" s="414"/>
      <c r="BYH6" s="414"/>
      <c r="BYI6" s="414"/>
      <c r="BYJ6" s="414"/>
      <c r="BYK6" s="414"/>
      <c r="BYL6" s="414"/>
      <c r="BYM6" s="414"/>
      <c r="BYN6" s="414"/>
      <c r="BYO6" s="414"/>
      <c r="BYP6" s="414"/>
      <c r="BYQ6" s="414"/>
      <c r="BYR6" s="414"/>
      <c r="BYS6" s="414"/>
      <c r="BYT6" s="414"/>
      <c r="BYU6" s="414"/>
      <c r="BYV6" s="414"/>
      <c r="BYW6" s="414"/>
      <c r="BYX6" s="414"/>
      <c r="BYY6" s="414"/>
      <c r="BYZ6" s="414"/>
      <c r="BZA6" s="414"/>
      <c r="BZB6" s="414"/>
      <c r="BZC6" s="414"/>
      <c r="BZD6" s="414"/>
      <c r="BZE6" s="414"/>
      <c r="BZF6" s="414"/>
      <c r="BZG6" s="414"/>
      <c r="BZH6" s="414"/>
      <c r="BZI6" s="414"/>
      <c r="BZJ6" s="414"/>
      <c r="BZK6" s="414"/>
      <c r="BZL6" s="414"/>
      <c r="BZM6" s="414"/>
      <c r="BZN6" s="414"/>
      <c r="BZO6" s="414"/>
      <c r="BZP6" s="414"/>
      <c r="BZQ6" s="414"/>
      <c r="BZR6" s="414"/>
      <c r="BZS6" s="414"/>
      <c r="BZT6" s="414"/>
      <c r="BZU6" s="414"/>
      <c r="BZV6" s="414"/>
      <c r="BZW6" s="414"/>
      <c r="BZX6" s="414"/>
      <c r="BZY6" s="414"/>
      <c r="BZZ6" s="414"/>
      <c r="CAA6" s="414"/>
      <c r="CAB6" s="414"/>
      <c r="CAC6" s="414"/>
      <c r="CAD6" s="414"/>
      <c r="CAE6" s="414"/>
      <c r="CAF6" s="414"/>
      <c r="CAG6" s="414"/>
      <c r="CAH6" s="414"/>
      <c r="CAI6" s="414"/>
      <c r="CAJ6" s="414"/>
      <c r="CAK6" s="414"/>
      <c r="CAL6" s="414"/>
      <c r="CAM6" s="414"/>
      <c r="CAN6" s="414"/>
      <c r="CAO6" s="414"/>
      <c r="CAP6" s="414"/>
      <c r="CAQ6" s="414"/>
      <c r="CAR6" s="414"/>
      <c r="CAS6" s="414"/>
      <c r="CAT6" s="414"/>
      <c r="CAU6" s="414"/>
      <c r="CAV6" s="414"/>
      <c r="CAW6" s="414"/>
      <c r="CAX6" s="414"/>
      <c r="CAY6" s="414"/>
      <c r="CAZ6" s="414"/>
      <c r="CBA6" s="414"/>
      <c r="CBB6" s="414"/>
      <c r="CBC6" s="414"/>
      <c r="CBD6" s="414"/>
      <c r="CBE6" s="414"/>
      <c r="CBF6" s="414"/>
      <c r="CBG6" s="414"/>
      <c r="CBH6" s="414"/>
      <c r="CBI6" s="414"/>
      <c r="CBJ6" s="414"/>
      <c r="CBK6" s="414"/>
      <c r="CBL6" s="414"/>
      <c r="CBM6" s="414"/>
      <c r="CBN6" s="414"/>
      <c r="CBO6" s="414"/>
      <c r="CBP6" s="414"/>
      <c r="CBQ6" s="414"/>
      <c r="CBR6" s="414"/>
      <c r="CBS6" s="414"/>
      <c r="CBT6" s="414"/>
      <c r="CBU6" s="414"/>
      <c r="CBV6" s="414"/>
      <c r="CBW6" s="414"/>
      <c r="CBX6" s="414"/>
      <c r="CBY6" s="414"/>
      <c r="CBZ6" s="414"/>
      <c r="CCA6" s="414"/>
      <c r="CCB6" s="414"/>
      <c r="CCC6" s="414"/>
      <c r="CCD6" s="414"/>
      <c r="CCE6" s="414"/>
      <c r="CCF6" s="414"/>
      <c r="CCG6" s="414"/>
      <c r="CCH6" s="414"/>
      <c r="CCI6" s="414"/>
      <c r="CCJ6" s="414"/>
      <c r="CCK6" s="414"/>
      <c r="CCL6" s="414"/>
      <c r="CCM6" s="414"/>
      <c r="CCN6" s="414"/>
      <c r="CCO6" s="414"/>
      <c r="CCP6" s="414"/>
      <c r="CCQ6" s="414"/>
      <c r="CCR6" s="414"/>
      <c r="CCS6" s="414"/>
      <c r="CCT6" s="414"/>
      <c r="CCU6" s="414"/>
      <c r="CCV6" s="414"/>
      <c r="CCW6" s="414"/>
      <c r="CCX6" s="414"/>
      <c r="CCY6" s="414"/>
      <c r="CCZ6" s="414"/>
      <c r="CDA6" s="414"/>
      <c r="CDB6" s="414"/>
      <c r="CDC6" s="414"/>
      <c r="CDD6" s="414"/>
      <c r="CDE6" s="414"/>
      <c r="CDF6" s="414"/>
      <c r="CDG6" s="414"/>
      <c r="CDH6" s="414"/>
      <c r="CDI6" s="414"/>
      <c r="CDJ6" s="414"/>
      <c r="CDK6" s="414"/>
      <c r="CDL6" s="414"/>
      <c r="CDM6" s="414"/>
      <c r="CDN6" s="414"/>
      <c r="CDO6" s="414"/>
      <c r="CDP6" s="414"/>
      <c r="CDQ6" s="414"/>
      <c r="CDR6" s="414"/>
      <c r="CDS6" s="414"/>
      <c r="CDT6" s="414"/>
      <c r="CDU6" s="414"/>
      <c r="CDV6" s="414"/>
      <c r="CDW6" s="414"/>
      <c r="CDX6" s="414"/>
      <c r="CDY6" s="414"/>
      <c r="CDZ6" s="414"/>
      <c r="CEA6" s="414"/>
      <c r="CEB6" s="414"/>
      <c r="CEC6" s="414"/>
      <c r="CED6" s="414"/>
      <c r="CEE6" s="414"/>
      <c r="CEF6" s="414"/>
      <c r="CEG6" s="414"/>
      <c r="CEH6" s="414"/>
      <c r="CEI6" s="414"/>
      <c r="CEJ6" s="414"/>
      <c r="CEK6" s="414"/>
      <c r="CEL6" s="414"/>
      <c r="CEM6" s="414"/>
      <c r="CEN6" s="414"/>
      <c r="CEO6" s="414"/>
      <c r="CEP6" s="414"/>
      <c r="CEQ6" s="414"/>
      <c r="CER6" s="414"/>
      <c r="CES6" s="414"/>
      <c r="CET6" s="414"/>
      <c r="CEU6" s="414"/>
      <c r="CEV6" s="414"/>
      <c r="CEW6" s="414"/>
      <c r="CEX6" s="414"/>
      <c r="CEY6" s="414"/>
      <c r="CEZ6" s="414"/>
      <c r="CFA6" s="414"/>
      <c r="CFB6" s="414"/>
      <c r="CFC6" s="414"/>
      <c r="CFD6" s="414"/>
      <c r="CFE6" s="414"/>
      <c r="CFF6" s="414"/>
      <c r="CFG6" s="414"/>
      <c r="CFH6" s="414"/>
      <c r="CFI6" s="414"/>
      <c r="CFJ6" s="414"/>
      <c r="CFK6" s="414"/>
      <c r="CFL6" s="414"/>
      <c r="CFM6" s="414"/>
      <c r="CFN6" s="414"/>
      <c r="CFO6" s="414"/>
      <c r="CFP6" s="414"/>
      <c r="CFQ6" s="414"/>
      <c r="CFR6" s="414"/>
      <c r="CFS6" s="414"/>
      <c r="CFT6" s="414"/>
      <c r="CFU6" s="414"/>
      <c r="CFV6" s="414"/>
      <c r="CFW6" s="414"/>
      <c r="CFX6" s="414"/>
      <c r="CFY6" s="414"/>
      <c r="CFZ6" s="414"/>
      <c r="CGA6" s="414"/>
      <c r="CGB6" s="414"/>
      <c r="CGC6" s="414"/>
      <c r="CGD6" s="414"/>
      <c r="CGE6" s="414"/>
      <c r="CGF6" s="414"/>
      <c r="CGG6" s="414"/>
      <c r="CGH6" s="414"/>
      <c r="CGI6" s="414"/>
      <c r="CGJ6" s="414"/>
      <c r="CGK6" s="414"/>
      <c r="CGL6" s="414"/>
      <c r="CGM6" s="414"/>
      <c r="CGN6" s="414"/>
      <c r="CGO6" s="414"/>
      <c r="CGP6" s="414"/>
      <c r="CGQ6" s="414"/>
      <c r="CGR6" s="414"/>
      <c r="CGS6" s="414"/>
      <c r="CGT6" s="414"/>
      <c r="CGU6" s="414"/>
      <c r="CGV6" s="414"/>
      <c r="CGW6" s="414"/>
      <c r="CGX6" s="414"/>
      <c r="CGY6" s="414"/>
      <c r="CGZ6" s="414"/>
      <c r="CHA6" s="414"/>
      <c r="CHB6" s="414"/>
      <c r="CHC6" s="414"/>
      <c r="CHD6" s="414"/>
      <c r="CHE6" s="414"/>
      <c r="CHF6" s="414"/>
      <c r="CHG6" s="414"/>
      <c r="CHH6" s="414"/>
      <c r="CHI6" s="414"/>
      <c r="CHJ6" s="414"/>
      <c r="CHK6" s="414"/>
      <c r="CHL6" s="414"/>
      <c r="CHM6" s="414"/>
      <c r="CHN6" s="414"/>
      <c r="CHO6" s="414"/>
      <c r="CHP6" s="414"/>
      <c r="CHQ6" s="414"/>
      <c r="CHR6" s="414"/>
      <c r="CHS6" s="414"/>
      <c r="CHT6" s="414"/>
      <c r="CHU6" s="414"/>
      <c r="CHV6" s="414"/>
      <c r="CHW6" s="414"/>
      <c r="CHX6" s="414"/>
      <c r="CHY6" s="414"/>
      <c r="CHZ6" s="414"/>
      <c r="CIA6" s="414"/>
      <c r="CIB6" s="414"/>
      <c r="CIC6" s="414"/>
      <c r="CID6" s="414"/>
      <c r="CIE6" s="414"/>
      <c r="CIF6" s="414"/>
      <c r="CIG6" s="414"/>
      <c r="CIH6" s="414"/>
      <c r="CII6" s="414"/>
      <c r="CIJ6" s="414"/>
      <c r="CIK6" s="414"/>
      <c r="CIL6" s="414"/>
      <c r="CIM6" s="414"/>
      <c r="CIN6" s="414"/>
      <c r="CIO6" s="414"/>
      <c r="CIP6" s="414"/>
      <c r="CIQ6" s="414"/>
      <c r="CIR6" s="414"/>
      <c r="CIS6" s="414"/>
      <c r="CIT6" s="414"/>
      <c r="CIU6" s="414"/>
      <c r="CIV6" s="414"/>
      <c r="CIW6" s="414"/>
      <c r="CIX6" s="414"/>
      <c r="CIY6" s="414"/>
      <c r="CIZ6" s="414"/>
      <c r="CJA6" s="414"/>
      <c r="CJB6" s="414"/>
      <c r="CJC6" s="414"/>
      <c r="CJD6" s="414"/>
      <c r="CJE6" s="414"/>
      <c r="CJF6" s="414"/>
      <c r="CJG6" s="414"/>
      <c r="CJH6" s="414"/>
      <c r="CJI6" s="414"/>
      <c r="CJJ6" s="414"/>
      <c r="CJK6" s="414"/>
      <c r="CJL6" s="414"/>
      <c r="CJM6" s="414"/>
      <c r="CJN6" s="414"/>
      <c r="CJO6" s="414"/>
      <c r="CJP6" s="414"/>
      <c r="CJQ6" s="414"/>
      <c r="CJR6" s="414"/>
      <c r="CJS6" s="414"/>
      <c r="CJT6" s="414"/>
      <c r="CJU6" s="414"/>
      <c r="CJV6" s="414"/>
      <c r="CJW6" s="414"/>
      <c r="CJX6" s="414"/>
      <c r="CJY6" s="414"/>
      <c r="CJZ6" s="414"/>
      <c r="CKA6" s="414"/>
      <c r="CKB6" s="414"/>
      <c r="CKC6" s="414"/>
      <c r="CKD6" s="414"/>
      <c r="CKE6" s="414"/>
      <c r="CKF6" s="414"/>
      <c r="CKG6" s="414"/>
      <c r="CKH6" s="414"/>
      <c r="CKI6" s="414"/>
      <c r="CKJ6" s="414"/>
      <c r="CKK6" s="414"/>
      <c r="CKL6" s="414"/>
      <c r="CKM6" s="414"/>
      <c r="CKN6" s="414"/>
      <c r="CKO6" s="414"/>
      <c r="CKP6" s="414"/>
      <c r="CKQ6" s="414"/>
      <c r="CKR6" s="414"/>
      <c r="CKS6" s="414"/>
      <c r="CKT6" s="414"/>
      <c r="CKU6" s="414"/>
      <c r="CKV6" s="414"/>
      <c r="CKW6" s="414"/>
      <c r="CKX6" s="414"/>
      <c r="CKY6" s="414"/>
      <c r="CKZ6" s="414"/>
      <c r="CLA6" s="414"/>
      <c r="CLB6" s="414"/>
      <c r="CLC6" s="414"/>
      <c r="CLD6" s="414"/>
      <c r="CLE6" s="414"/>
      <c r="CLF6" s="414"/>
      <c r="CLG6" s="414"/>
      <c r="CLH6" s="414"/>
      <c r="CLI6" s="414"/>
      <c r="CLJ6" s="414"/>
      <c r="CLK6" s="414"/>
      <c r="CLL6" s="414"/>
      <c r="CLM6" s="414"/>
      <c r="CLN6" s="414"/>
      <c r="CLO6" s="414"/>
      <c r="CLP6" s="414"/>
      <c r="CLQ6" s="414"/>
      <c r="CLR6" s="414"/>
      <c r="CLS6" s="414"/>
      <c r="CLT6" s="414"/>
      <c r="CLU6" s="414"/>
      <c r="CLV6" s="414"/>
      <c r="CLW6" s="414"/>
      <c r="CLX6" s="414"/>
      <c r="CLY6" s="414"/>
      <c r="CLZ6" s="414"/>
      <c r="CMA6" s="414"/>
      <c r="CMB6" s="414"/>
      <c r="CMC6" s="414"/>
      <c r="CMD6" s="414"/>
      <c r="CME6" s="414"/>
      <c r="CMF6" s="414"/>
      <c r="CMG6" s="414"/>
      <c r="CMH6" s="414"/>
      <c r="CMI6" s="414"/>
      <c r="CMJ6" s="414"/>
      <c r="CMK6" s="414"/>
      <c r="CML6" s="414"/>
      <c r="CMM6" s="414"/>
      <c r="CMN6" s="414"/>
      <c r="CMO6" s="414"/>
      <c r="CMP6" s="414"/>
      <c r="CMQ6" s="414"/>
      <c r="CMR6" s="414"/>
      <c r="CMS6" s="414"/>
      <c r="CMT6" s="414"/>
      <c r="CMU6" s="414"/>
      <c r="CMV6" s="414"/>
      <c r="CMW6" s="414"/>
      <c r="CMX6" s="414"/>
      <c r="CMY6" s="414"/>
      <c r="CMZ6" s="414"/>
      <c r="CNA6" s="414"/>
      <c r="CNB6" s="414"/>
      <c r="CNC6" s="414"/>
      <c r="CND6" s="414"/>
      <c r="CNE6" s="414"/>
      <c r="CNF6" s="414"/>
      <c r="CNG6" s="414"/>
      <c r="CNH6" s="414"/>
      <c r="CNI6" s="414"/>
      <c r="CNJ6" s="414"/>
      <c r="CNK6" s="414"/>
      <c r="CNL6" s="414"/>
      <c r="CNM6" s="414"/>
      <c r="CNN6" s="414"/>
      <c r="CNO6" s="414"/>
      <c r="CNP6" s="414"/>
      <c r="CNQ6" s="414"/>
      <c r="CNR6" s="414"/>
      <c r="CNS6" s="414"/>
      <c r="CNT6" s="414"/>
      <c r="CNU6" s="414"/>
      <c r="CNV6" s="414"/>
      <c r="CNW6" s="414"/>
      <c r="CNX6" s="414"/>
      <c r="CNY6" s="414"/>
      <c r="CNZ6" s="414"/>
      <c r="COA6" s="414"/>
      <c r="COB6" s="414"/>
      <c r="COC6" s="414"/>
      <c r="COD6" s="414"/>
      <c r="COE6" s="414"/>
      <c r="COF6" s="414"/>
      <c r="COG6" s="414"/>
      <c r="COH6" s="414"/>
      <c r="COI6" s="414"/>
      <c r="COJ6" s="414"/>
      <c r="COK6" s="414"/>
      <c r="COL6" s="414"/>
      <c r="COM6" s="414"/>
      <c r="CON6" s="414"/>
      <c r="COO6" s="414"/>
      <c r="COP6" s="414"/>
      <c r="COQ6" s="414"/>
      <c r="COR6" s="414"/>
      <c r="COS6" s="414"/>
      <c r="COT6" s="414"/>
      <c r="COU6" s="414"/>
      <c r="COV6" s="414"/>
      <c r="COW6" s="414"/>
      <c r="COX6" s="414"/>
      <c r="COY6" s="414"/>
      <c r="COZ6" s="414"/>
      <c r="CPA6" s="414"/>
      <c r="CPB6" s="414"/>
      <c r="CPC6" s="414"/>
      <c r="CPD6" s="414"/>
      <c r="CPE6" s="414"/>
      <c r="CPF6" s="414"/>
      <c r="CPG6" s="414"/>
      <c r="CPH6" s="414"/>
      <c r="CPI6" s="414"/>
      <c r="CPJ6" s="414"/>
      <c r="CPK6" s="414"/>
      <c r="CPL6" s="414"/>
      <c r="CPM6" s="414"/>
      <c r="CPN6" s="414"/>
      <c r="CPO6" s="414"/>
      <c r="CPP6" s="414"/>
      <c r="CPQ6" s="414"/>
      <c r="CPR6" s="414"/>
      <c r="CPS6" s="414"/>
      <c r="CPT6" s="414"/>
      <c r="CPU6" s="414"/>
      <c r="CPV6" s="414"/>
      <c r="CPW6" s="414"/>
      <c r="CPX6" s="414"/>
      <c r="CPY6" s="414"/>
      <c r="CPZ6" s="414"/>
      <c r="CQA6" s="414"/>
      <c r="CQB6" s="414"/>
      <c r="CQC6" s="414"/>
      <c r="CQD6" s="414"/>
      <c r="CQE6" s="414"/>
      <c r="CQF6" s="414"/>
      <c r="CQG6" s="414"/>
      <c r="CQH6" s="414"/>
      <c r="CQI6" s="414"/>
      <c r="CQJ6" s="414"/>
      <c r="CQK6" s="414"/>
      <c r="CQL6" s="414"/>
      <c r="CQM6" s="414"/>
      <c r="CQN6" s="414"/>
      <c r="CQO6" s="414"/>
      <c r="CQP6" s="414"/>
      <c r="CQQ6" s="414"/>
      <c r="CQR6" s="414"/>
      <c r="CQS6" s="414"/>
      <c r="CQT6" s="414"/>
      <c r="CQU6" s="414"/>
      <c r="CQV6" s="414"/>
      <c r="CQW6" s="414"/>
      <c r="CQX6" s="414"/>
      <c r="CQY6" s="414"/>
      <c r="CQZ6" s="414"/>
      <c r="CRA6" s="414"/>
      <c r="CRB6" s="414"/>
      <c r="CRC6" s="414"/>
      <c r="CRD6" s="414"/>
      <c r="CRE6" s="414"/>
      <c r="CRF6" s="414"/>
      <c r="CRG6" s="414"/>
      <c r="CRH6" s="414"/>
      <c r="CRI6" s="414"/>
      <c r="CRJ6" s="414"/>
      <c r="CRK6" s="414"/>
      <c r="CRL6" s="414"/>
      <c r="CRM6" s="414"/>
      <c r="CRN6" s="414"/>
      <c r="CRO6" s="414"/>
      <c r="CRP6" s="414"/>
      <c r="CRQ6" s="414"/>
      <c r="CRR6" s="414"/>
      <c r="CRS6" s="414"/>
      <c r="CRT6" s="414"/>
      <c r="CRU6" s="414"/>
      <c r="CRV6" s="414"/>
      <c r="CRW6" s="414"/>
      <c r="CRX6" s="414"/>
      <c r="CRY6" s="414"/>
      <c r="CRZ6" s="414"/>
      <c r="CSA6" s="414"/>
      <c r="CSB6" s="414"/>
      <c r="CSC6" s="414"/>
      <c r="CSD6" s="414"/>
      <c r="CSE6" s="414"/>
      <c r="CSF6" s="414"/>
      <c r="CSG6" s="414"/>
      <c r="CSH6" s="414"/>
      <c r="CSI6" s="414"/>
      <c r="CSJ6" s="414"/>
      <c r="CSK6" s="414"/>
      <c r="CSL6" s="414"/>
      <c r="CSM6" s="414"/>
      <c r="CSN6" s="414"/>
      <c r="CSO6" s="414"/>
      <c r="CSP6" s="414"/>
      <c r="CSQ6" s="414"/>
      <c r="CSR6" s="414"/>
      <c r="CSS6" s="414"/>
      <c r="CST6" s="414"/>
      <c r="CSU6" s="414"/>
      <c r="CSV6" s="414"/>
      <c r="CSW6" s="414"/>
      <c r="CSX6" s="414"/>
      <c r="CSY6" s="414"/>
      <c r="CSZ6" s="414"/>
      <c r="CTA6" s="414"/>
      <c r="CTB6" s="414"/>
      <c r="CTC6" s="414"/>
      <c r="CTD6" s="414"/>
      <c r="CTE6" s="414"/>
      <c r="CTF6" s="414"/>
      <c r="CTG6" s="414"/>
      <c r="CTH6" s="414"/>
      <c r="CTI6" s="414"/>
      <c r="CTJ6" s="414"/>
      <c r="CTK6" s="414"/>
      <c r="CTL6" s="414"/>
      <c r="CTM6" s="414"/>
      <c r="CTN6" s="414"/>
      <c r="CTO6" s="414"/>
      <c r="CTP6" s="414"/>
      <c r="CTQ6" s="414"/>
      <c r="CTR6" s="414"/>
      <c r="CTS6" s="414"/>
      <c r="CTT6" s="414"/>
      <c r="CTU6" s="414"/>
      <c r="CTV6" s="414"/>
      <c r="CTW6" s="414"/>
      <c r="CTX6" s="414"/>
      <c r="CTY6" s="414"/>
      <c r="CTZ6" s="414"/>
      <c r="CUA6" s="414"/>
      <c r="CUB6" s="414"/>
      <c r="CUC6" s="414"/>
      <c r="CUD6" s="414"/>
      <c r="CUE6" s="414"/>
      <c r="CUF6" s="414"/>
      <c r="CUG6" s="414"/>
      <c r="CUH6" s="414"/>
      <c r="CUI6" s="414"/>
      <c r="CUJ6" s="414"/>
      <c r="CUK6" s="414"/>
      <c r="CUL6" s="414"/>
      <c r="CUM6" s="414"/>
      <c r="CUN6" s="414"/>
      <c r="CUO6" s="414"/>
      <c r="CUP6" s="414"/>
      <c r="CUQ6" s="414"/>
      <c r="CUR6" s="414"/>
      <c r="CUS6" s="414"/>
      <c r="CUT6" s="414"/>
      <c r="CUU6" s="414"/>
      <c r="CUV6" s="414"/>
      <c r="CUW6" s="414"/>
      <c r="CUX6" s="414"/>
      <c r="CUY6" s="414"/>
      <c r="CUZ6" s="414"/>
      <c r="CVA6" s="414"/>
      <c r="CVB6" s="414"/>
      <c r="CVC6" s="414"/>
      <c r="CVD6" s="414"/>
      <c r="CVE6" s="414"/>
      <c r="CVF6" s="414"/>
      <c r="CVG6" s="414"/>
      <c r="CVH6" s="414"/>
      <c r="CVI6" s="414"/>
      <c r="CVJ6" s="414"/>
      <c r="CVK6" s="414"/>
      <c r="CVL6" s="414"/>
      <c r="CVM6" s="414"/>
      <c r="CVN6" s="414"/>
      <c r="CVO6" s="414"/>
      <c r="CVP6" s="414"/>
      <c r="CVQ6" s="414"/>
      <c r="CVR6" s="414"/>
      <c r="CVS6" s="414"/>
      <c r="CVT6" s="414"/>
      <c r="CVU6" s="414"/>
      <c r="CVV6" s="414"/>
      <c r="CVW6" s="414"/>
      <c r="CVX6" s="414"/>
      <c r="CVY6" s="414"/>
      <c r="CVZ6" s="414"/>
      <c r="CWA6" s="414"/>
      <c r="CWB6" s="414"/>
      <c r="CWC6" s="414"/>
      <c r="CWD6" s="414"/>
      <c r="CWE6" s="414"/>
      <c r="CWF6" s="414"/>
      <c r="CWG6" s="414"/>
      <c r="CWH6" s="414"/>
      <c r="CWI6" s="414"/>
      <c r="CWJ6" s="414"/>
      <c r="CWK6" s="414"/>
      <c r="CWL6" s="414"/>
      <c r="CWM6" s="414"/>
      <c r="CWN6" s="414"/>
      <c r="CWO6" s="414"/>
      <c r="CWP6" s="414"/>
      <c r="CWQ6" s="414"/>
      <c r="CWR6" s="414"/>
      <c r="CWS6" s="414"/>
      <c r="CWT6" s="414"/>
      <c r="CWU6" s="414"/>
      <c r="CWV6" s="414"/>
      <c r="CWW6" s="414"/>
      <c r="CWX6" s="414"/>
      <c r="CWY6" s="414"/>
      <c r="CWZ6" s="414"/>
      <c r="CXA6" s="414"/>
      <c r="CXB6" s="414"/>
      <c r="CXC6" s="414"/>
      <c r="CXD6" s="414"/>
      <c r="CXE6" s="414"/>
      <c r="CXF6" s="414"/>
      <c r="CXG6" s="414"/>
      <c r="CXH6" s="414"/>
      <c r="CXI6" s="414"/>
      <c r="CXJ6" s="414"/>
      <c r="CXK6" s="414"/>
      <c r="CXL6" s="414"/>
      <c r="CXM6" s="414"/>
      <c r="CXN6" s="414"/>
      <c r="CXO6" s="414"/>
      <c r="CXP6" s="414"/>
      <c r="CXQ6" s="414"/>
      <c r="CXR6" s="414"/>
      <c r="CXS6" s="414"/>
      <c r="CXT6" s="414"/>
      <c r="CXU6" s="414"/>
      <c r="CXV6" s="414"/>
      <c r="CXW6" s="414"/>
      <c r="CXX6" s="414"/>
      <c r="CXY6" s="414"/>
      <c r="CXZ6" s="414"/>
      <c r="CYA6" s="414"/>
      <c r="CYB6" s="414"/>
      <c r="CYC6" s="414"/>
      <c r="CYD6" s="414"/>
      <c r="CYE6" s="414"/>
      <c r="CYF6" s="414"/>
      <c r="CYG6" s="414"/>
      <c r="CYH6" s="414"/>
      <c r="CYI6" s="414"/>
      <c r="CYJ6" s="414"/>
      <c r="CYK6" s="414"/>
      <c r="CYL6" s="414"/>
      <c r="CYM6" s="414"/>
      <c r="CYN6" s="414"/>
      <c r="CYO6" s="414"/>
      <c r="CYP6" s="414"/>
      <c r="CYQ6" s="414"/>
      <c r="CYR6" s="414"/>
      <c r="CYS6" s="414"/>
      <c r="CYT6" s="414"/>
      <c r="CYU6" s="414"/>
      <c r="CYV6" s="414"/>
      <c r="CYW6" s="414"/>
      <c r="CYX6" s="414"/>
      <c r="CYY6" s="414"/>
      <c r="CYZ6" s="414"/>
      <c r="CZA6" s="414"/>
      <c r="CZB6" s="414"/>
      <c r="CZC6" s="414"/>
      <c r="CZD6" s="414"/>
      <c r="CZE6" s="414"/>
      <c r="CZF6" s="414"/>
      <c r="CZG6" s="414"/>
      <c r="CZH6" s="414"/>
      <c r="CZI6" s="414"/>
      <c r="CZJ6" s="414"/>
      <c r="CZK6" s="414"/>
      <c r="CZL6" s="414"/>
      <c r="CZM6" s="414"/>
      <c r="CZN6" s="414"/>
      <c r="CZO6" s="414"/>
      <c r="CZP6" s="414"/>
      <c r="CZQ6" s="414"/>
      <c r="CZR6" s="414"/>
      <c r="CZS6" s="414"/>
      <c r="CZT6" s="414"/>
      <c r="CZU6" s="414"/>
      <c r="CZV6" s="414"/>
      <c r="CZW6" s="414"/>
      <c r="CZX6" s="414"/>
      <c r="CZY6" s="414"/>
      <c r="CZZ6" s="414"/>
      <c r="DAA6" s="414"/>
      <c r="DAB6" s="414"/>
      <c r="DAC6" s="414"/>
      <c r="DAD6" s="414"/>
      <c r="DAE6" s="414"/>
      <c r="DAF6" s="414"/>
      <c r="DAG6" s="414"/>
      <c r="DAH6" s="414"/>
      <c r="DAI6" s="414"/>
      <c r="DAJ6" s="414"/>
      <c r="DAK6" s="414"/>
      <c r="DAL6" s="414"/>
      <c r="DAM6" s="414"/>
      <c r="DAN6" s="414"/>
      <c r="DAO6" s="414"/>
      <c r="DAP6" s="414"/>
      <c r="DAQ6" s="414"/>
      <c r="DAR6" s="414"/>
      <c r="DAS6" s="414"/>
      <c r="DAT6" s="414"/>
      <c r="DAU6" s="414"/>
      <c r="DAV6" s="414"/>
      <c r="DAW6" s="414"/>
      <c r="DAX6" s="414"/>
      <c r="DAY6" s="414"/>
      <c r="DAZ6" s="414"/>
      <c r="DBA6" s="414"/>
      <c r="DBB6" s="414"/>
      <c r="DBC6" s="414"/>
      <c r="DBD6" s="414"/>
      <c r="DBE6" s="414"/>
      <c r="DBF6" s="414"/>
      <c r="DBG6" s="414"/>
      <c r="DBH6" s="414"/>
      <c r="DBI6" s="414"/>
      <c r="DBJ6" s="414"/>
      <c r="DBK6" s="414"/>
      <c r="DBL6" s="414"/>
      <c r="DBM6" s="414"/>
      <c r="DBN6" s="414"/>
      <c r="DBO6" s="414"/>
      <c r="DBP6" s="414"/>
      <c r="DBQ6" s="414"/>
      <c r="DBR6" s="414"/>
      <c r="DBS6" s="414"/>
      <c r="DBT6" s="414"/>
      <c r="DBU6" s="414"/>
      <c r="DBV6" s="414"/>
      <c r="DBW6" s="414"/>
      <c r="DBX6" s="414"/>
      <c r="DBY6" s="414"/>
      <c r="DBZ6" s="414"/>
      <c r="DCA6" s="414"/>
      <c r="DCB6" s="414"/>
      <c r="DCC6" s="414"/>
      <c r="DCD6" s="414"/>
      <c r="DCE6" s="414"/>
      <c r="DCF6" s="414"/>
      <c r="DCG6" s="414"/>
      <c r="DCH6" s="414"/>
      <c r="DCI6" s="414"/>
      <c r="DCJ6" s="414"/>
      <c r="DCK6" s="414"/>
      <c r="DCL6" s="414"/>
      <c r="DCM6" s="414"/>
      <c r="DCN6" s="414"/>
      <c r="DCO6" s="414"/>
      <c r="DCP6" s="414"/>
      <c r="DCQ6" s="414"/>
      <c r="DCR6" s="414"/>
      <c r="DCS6" s="414"/>
      <c r="DCT6" s="414"/>
      <c r="DCU6" s="414"/>
      <c r="DCV6" s="414"/>
      <c r="DCW6" s="414"/>
      <c r="DCX6" s="414"/>
      <c r="DCY6" s="414"/>
      <c r="DCZ6" s="414"/>
      <c r="DDA6" s="414"/>
      <c r="DDB6" s="414"/>
      <c r="DDC6" s="414"/>
      <c r="DDD6" s="414"/>
      <c r="DDE6" s="414"/>
      <c r="DDF6" s="414"/>
      <c r="DDG6" s="414"/>
      <c r="DDH6" s="414"/>
      <c r="DDI6" s="414"/>
      <c r="DDJ6" s="414"/>
      <c r="DDK6" s="414"/>
      <c r="DDL6" s="414"/>
      <c r="DDM6" s="414"/>
      <c r="DDN6" s="414"/>
      <c r="DDO6" s="414"/>
      <c r="DDP6" s="414"/>
      <c r="DDQ6" s="414"/>
      <c r="DDR6" s="414"/>
      <c r="DDS6" s="414"/>
      <c r="DDT6" s="414"/>
      <c r="DDU6" s="414"/>
      <c r="DDV6" s="414"/>
      <c r="DDW6" s="414"/>
      <c r="DDX6" s="414"/>
      <c r="DDY6" s="414"/>
      <c r="DDZ6" s="414"/>
      <c r="DEA6" s="414"/>
      <c r="DEB6" s="414"/>
      <c r="DEC6" s="414"/>
      <c r="DED6" s="414"/>
      <c r="DEE6" s="414"/>
      <c r="DEF6" s="414"/>
      <c r="DEG6" s="414"/>
      <c r="DEH6" s="414"/>
      <c r="DEI6" s="414"/>
      <c r="DEJ6" s="414"/>
      <c r="DEK6" s="414"/>
      <c r="DEL6" s="414"/>
      <c r="DEM6" s="414"/>
      <c r="DEN6" s="414"/>
      <c r="DEO6" s="414"/>
      <c r="DEP6" s="414"/>
      <c r="DEQ6" s="414"/>
      <c r="DER6" s="414"/>
      <c r="DES6" s="414"/>
      <c r="DET6" s="414"/>
      <c r="DEU6" s="414"/>
      <c r="DEV6" s="414"/>
      <c r="DEW6" s="414"/>
      <c r="DEX6" s="414"/>
      <c r="DEY6" s="414"/>
      <c r="DEZ6" s="414"/>
      <c r="DFA6" s="414"/>
      <c r="DFB6" s="414"/>
      <c r="DFC6" s="414"/>
      <c r="DFD6" s="414"/>
      <c r="DFE6" s="414"/>
      <c r="DFF6" s="414"/>
      <c r="DFG6" s="414"/>
      <c r="DFH6" s="414"/>
      <c r="DFI6" s="414"/>
      <c r="DFJ6" s="414"/>
      <c r="DFK6" s="414"/>
      <c r="DFL6" s="414"/>
      <c r="DFM6" s="414"/>
      <c r="DFN6" s="414"/>
      <c r="DFO6" s="414"/>
      <c r="DFP6" s="414"/>
      <c r="DFQ6" s="414"/>
      <c r="DFR6" s="414"/>
      <c r="DFS6" s="414"/>
      <c r="DFT6" s="414"/>
      <c r="DFU6" s="414"/>
      <c r="DFV6" s="414"/>
      <c r="DFW6" s="414"/>
      <c r="DFX6" s="414"/>
      <c r="DFY6" s="414"/>
      <c r="DFZ6" s="414"/>
      <c r="DGA6" s="414"/>
      <c r="DGB6" s="414"/>
      <c r="DGC6" s="414"/>
      <c r="DGD6" s="414"/>
      <c r="DGE6" s="414"/>
      <c r="DGF6" s="414"/>
      <c r="DGG6" s="414"/>
      <c r="DGH6" s="414"/>
      <c r="DGI6" s="414"/>
      <c r="DGJ6" s="414"/>
      <c r="DGK6" s="414"/>
      <c r="DGL6" s="414"/>
      <c r="DGM6" s="414"/>
      <c r="DGN6" s="414"/>
      <c r="DGO6" s="414"/>
      <c r="DGP6" s="414"/>
      <c r="DGQ6" s="414"/>
      <c r="DGR6" s="414"/>
      <c r="DGS6" s="414"/>
      <c r="DGT6" s="414"/>
      <c r="DGU6" s="414"/>
      <c r="DGV6" s="414"/>
      <c r="DGW6" s="414"/>
      <c r="DGX6" s="414"/>
      <c r="DGY6" s="414"/>
      <c r="DGZ6" s="414"/>
      <c r="DHA6" s="414"/>
      <c r="DHB6" s="414"/>
      <c r="DHC6" s="414"/>
      <c r="DHD6" s="414"/>
      <c r="DHE6" s="414"/>
      <c r="DHF6" s="414"/>
      <c r="DHG6" s="414"/>
      <c r="DHH6" s="414"/>
      <c r="DHI6" s="414"/>
      <c r="DHJ6" s="414"/>
      <c r="DHK6" s="414"/>
      <c r="DHL6" s="414"/>
      <c r="DHM6" s="414"/>
      <c r="DHN6" s="414"/>
      <c r="DHO6" s="414"/>
      <c r="DHP6" s="414"/>
      <c r="DHQ6" s="414"/>
      <c r="DHR6" s="414"/>
      <c r="DHS6" s="414"/>
      <c r="DHT6" s="414"/>
      <c r="DHU6" s="414"/>
      <c r="DHV6" s="414"/>
      <c r="DHW6" s="414"/>
      <c r="DHX6" s="414"/>
      <c r="DHY6" s="414"/>
      <c r="DHZ6" s="414"/>
      <c r="DIA6" s="414"/>
      <c r="DIB6" s="414"/>
      <c r="DIC6" s="414"/>
      <c r="DID6" s="414"/>
      <c r="DIE6" s="414"/>
      <c r="DIF6" s="414"/>
      <c r="DIG6" s="414"/>
      <c r="DIH6" s="414"/>
      <c r="DII6" s="414"/>
      <c r="DIJ6" s="414"/>
      <c r="DIK6" s="414"/>
      <c r="DIL6" s="414"/>
      <c r="DIM6" s="414"/>
      <c r="DIN6" s="414"/>
      <c r="DIO6" s="414"/>
      <c r="DIP6" s="414"/>
      <c r="DIQ6" s="414"/>
      <c r="DIR6" s="414"/>
      <c r="DIS6" s="414"/>
      <c r="DIT6" s="414"/>
      <c r="DIU6" s="414"/>
      <c r="DIV6" s="414"/>
      <c r="DIW6" s="414"/>
      <c r="DIX6" s="414"/>
      <c r="DIY6" s="414"/>
      <c r="DIZ6" s="414"/>
      <c r="DJA6" s="414"/>
      <c r="DJB6" s="414"/>
      <c r="DJC6" s="414"/>
      <c r="DJD6" s="414"/>
      <c r="DJE6" s="414"/>
      <c r="DJF6" s="414"/>
      <c r="DJG6" s="414"/>
      <c r="DJH6" s="414"/>
      <c r="DJI6" s="414"/>
      <c r="DJJ6" s="414"/>
      <c r="DJK6" s="414"/>
      <c r="DJL6" s="414"/>
      <c r="DJM6" s="414"/>
      <c r="DJN6" s="414"/>
      <c r="DJO6" s="414"/>
      <c r="DJP6" s="414"/>
      <c r="DJQ6" s="414"/>
      <c r="DJR6" s="414"/>
      <c r="DJS6" s="414"/>
      <c r="DJT6" s="414"/>
      <c r="DJU6" s="414"/>
      <c r="DJV6" s="414"/>
      <c r="DJW6" s="414"/>
      <c r="DJX6" s="414"/>
      <c r="DJY6" s="414"/>
      <c r="DJZ6" s="414"/>
      <c r="DKA6" s="414"/>
      <c r="DKB6" s="414"/>
      <c r="DKC6" s="414"/>
      <c r="DKD6" s="414"/>
      <c r="DKE6" s="414"/>
      <c r="DKF6" s="414"/>
      <c r="DKG6" s="414"/>
      <c r="DKH6" s="414"/>
      <c r="DKI6" s="414"/>
      <c r="DKJ6" s="414"/>
      <c r="DKK6" s="414"/>
      <c r="DKL6" s="414"/>
      <c r="DKM6" s="414"/>
      <c r="DKN6" s="414"/>
      <c r="DKO6" s="414"/>
      <c r="DKP6" s="414"/>
      <c r="DKQ6" s="414"/>
      <c r="DKR6" s="414"/>
      <c r="DKS6" s="414"/>
      <c r="DKT6" s="414"/>
      <c r="DKU6" s="414"/>
      <c r="DKV6" s="414"/>
      <c r="DKW6" s="414"/>
      <c r="DKX6" s="414"/>
      <c r="DKY6" s="414"/>
      <c r="DKZ6" s="414"/>
      <c r="DLA6" s="414"/>
      <c r="DLB6" s="414"/>
      <c r="DLC6" s="414"/>
      <c r="DLD6" s="414"/>
      <c r="DLE6" s="414"/>
      <c r="DLF6" s="414"/>
      <c r="DLG6" s="414"/>
      <c r="DLH6" s="414"/>
      <c r="DLI6" s="414"/>
      <c r="DLJ6" s="414"/>
      <c r="DLK6" s="414"/>
      <c r="DLL6" s="414"/>
      <c r="DLM6" s="414"/>
      <c r="DLN6" s="414"/>
      <c r="DLO6" s="414"/>
      <c r="DLP6" s="414"/>
      <c r="DLQ6" s="414"/>
      <c r="DLR6" s="414"/>
      <c r="DLS6" s="414"/>
      <c r="DLT6" s="414"/>
      <c r="DLU6" s="414"/>
      <c r="DLV6" s="414"/>
      <c r="DLW6" s="414"/>
      <c r="DLX6" s="414"/>
      <c r="DLY6" s="414"/>
      <c r="DLZ6" s="414"/>
      <c r="DMA6" s="414"/>
      <c r="DMB6" s="414"/>
      <c r="DMC6" s="414"/>
      <c r="DMD6" s="414"/>
      <c r="DME6" s="414"/>
      <c r="DMF6" s="414"/>
      <c r="DMG6" s="414"/>
      <c r="DMH6" s="414"/>
      <c r="DMI6" s="414"/>
      <c r="DMJ6" s="414"/>
      <c r="DMK6" s="414"/>
      <c r="DML6" s="414"/>
      <c r="DMM6" s="414"/>
      <c r="DMN6" s="414"/>
      <c r="DMO6" s="414"/>
      <c r="DMP6" s="414"/>
      <c r="DMQ6" s="414"/>
      <c r="DMR6" s="414"/>
      <c r="DMS6" s="414"/>
      <c r="DMT6" s="414"/>
      <c r="DMU6" s="414"/>
      <c r="DMV6" s="414"/>
      <c r="DMW6" s="414"/>
      <c r="DMX6" s="414"/>
      <c r="DMY6" s="414"/>
      <c r="DMZ6" s="414"/>
      <c r="DNA6" s="414"/>
      <c r="DNB6" s="414"/>
      <c r="DNC6" s="414"/>
      <c r="DND6" s="414"/>
      <c r="DNE6" s="414"/>
      <c r="DNF6" s="414"/>
      <c r="DNG6" s="414"/>
      <c r="DNH6" s="414"/>
      <c r="DNI6" s="414"/>
      <c r="DNJ6" s="414"/>
      <c r="DNK6" s="414"/>
      <c r="DNL6" s="414"/>
      <c r="DNM6" s="414"/>
      <c r="DNN6" s="414"/>
      <c r="DNO6" s="414"/>
      <c r="DNP6" s="414"/>
      <c r="DNQ6" s="414"/>
      <c r="DNR6" s="414"/>
      <c r="DNS6" s="414"/>
      <c r="DNT6" s="414"/>
      <c r="DNU6" s="414"/>
      <c r="DNV6" s="414"/>
      <c r="DNW6" s="414"/>
      <c r="DNX6" s="414"/>
      <c r="DNY6" s="414"/>
      <c r="DNZ6" s="414"/>
      <c r="DOA6" s="414"/>
      <c r="DOB6" s="414"/>
      <c r="DOC6" s="414"/>
      <c r="DOD6" s="414"/>
      <c r="DOE6" s="414"/>
      <c r="DOF6" s="414"/>
      <c r="DOG6" s="414"/>
      <c r="DOH6" s="414"/>
      <c r="DOI6" s="414"/>
      <c r="DOJ6" s="414"/>
      <c r="DOK6" s="414"/>
      <c r="DOL6" s="414"/>
      <c r="DOM6" s="414"/>
      <c r="DON6" s="414"/>
      <c r="DOO6" s="414"/>
      <c r="DOP6" s="414"/>
      <c r="DOQ6" s="414"/>
      <c r="DOR6" s="414"/>
      <c r="DOS6" s="414"/>
      <c r="DOT6" s="414"/>
      <c r="DOU6" s="414"/>
      <c r="DOV6" s="414"/>
      <c r="DOW6" s="414"/>
      <c r="DOX6" s="414"/>
      <c r="DOY6" s="414"/>
      <c r="DOZ6" s="414"/>
      <c r="DPA6" s="414"/>
      <c r="DPB6" s="414"/>
      <c r="DPC6" s="414"/>
      <c r="DPD6" s="414"/>
      <c r="DPE6" s="414"/>
      <c r="DPF6" s="414"/>
      <c r="DPG6" s="414"/>
      <c r="DPH6" s="414"/>
      <c r="DPI6" s="414"/>
      <c r="DPJ6" s="414"/>
      <c r="DPK6" s="414"/>
      <c r="DPL6" s="414"/>
      <c r="DPM6" s="414"/>
      <c r="DPN6" s="414"/>
      <c r="DPO6" s="414"/>
      <c r="DPP6" s="414"/>
      <c r="DPQ6" s="414"/>
      <c r="DPR6" s="414"/>
      <c r="DPS6" s="414"/>
      <c r="DPT6" s="414"/>
      <c r="DPU6" s="414"/>
      <c r="DPV6" s="414"/>
      <c r="DPW6" s="414"/>
      <c r="DPX6" s="414"/>
      <c r="DPY6" s="414"/>
      <c r="DPZ6" s="414"/>
      <c r="DQA6" s="414"/>
      <c r="DQB6" s="414"/>
      <c r="DQC6" s="414"/>
      <c r="DQD6" s="414"/>
      <c r="DQE6" s="414"/>
      <c r="DQF6" s="414"/>
      <c r="DQG6" s="414"/>
      <c r="DQH6" s="414"/>
      <c r="DQI6" s="414"/>
      <c r="DQJ6" s="414"/>
      <c r="DQK6" s="414"/>
      <c r="DQL6" s="414"/>
      <c r="DQM6" s="414"/>
      <c r="DQN6" s="414"/>
      <c r="DQO6" s="414"/>
      <c r="DQP6" s="414"/>
      <c r="DQQ6" s="414"/>
      <c r="DQR6" s="414"/>
      <c r="DQS6" s="414"/>
      <c r="DQT6" s="414"/>
      <c r="DQU6" s="414"/>
      <c r="DQV6" s="414"/>
      <c r="DQW6" s="414"/>
      <c r="DQX6" s="414"/>
      <c r="DQY6" s="414"/>
      <c r="DQZ6" s="414"/>
      <c r="DRA6" s="414"/>
      <c r="DRB6" s="414"/>
      <c r="DRC6" s="414"/>
      <c r="DRD6" s="414"/>
      <c r="DRE6" s="414"/>
      <c r="DRF6" s="414"/>
      <c r="DRG6" s="414"/>
      <c r="DRH6" s="414"/>
      <c r="DRI6" s="414"/>
      <c r="DRJ6" s="414"/>
      <c r="DRK6" s="414"/>
      <c r="DRL6" s="414"/>
      <c r="DRM6" s="414"/>
      <c r="DRN6" s="414"/>
      <c r="DRO6" s="414"/>
      <c r="DRP6" s="414"/>
      <c r="DRQ6" s="414"/>
      <c r="DRR6" s="414"/>
      <c r="DRS6" s="414"/>
      <c r="DRT6" s="414"/>
      <c r="DRU6" s="414"/>
      <c r="DRV6" s="414"/>
      <c r="DRW6" s="414"/>
      <c r="DRX6" s="414"/>
      <c r="DRY6" s="414"/>
      <c r="DRZ6" s="414"/>
      <c r="DSA6" s="414"/>
      <c r="DSB6" s="414"/>
      <c r="DSC6" s="414"/>
      <c r="DSD6" s="414"/>
      <c r="DSE6" s="414"/>
      <c r="DSF6" s="414"/>
      <c r="DSG6" s="414"/>
      <c r="DSH6" s="414"/>
      <c r="DSI6" s="414"/>
      <c r="DSJ6" s="414"/>
      <c r="DSK6" s="414"/>
      <c r="DSL6" s="414"/>
      <c r="DSM6" s="414"/>
      <c r="DSN6" s="414"/>
      <c r="DSO6" s="414"/>
      <c r="DSP6" s="414"/>
      <c r="DSQ6" s="414"/>
      <c r="DSR6" s="414"/>
      <c r="DSS6" s="414"/>
      <c r="DST6" s="414"/>
      <c r="DSU6" s="414"/>
      <c r="DSV6" s="414"/>
      <c r="DSW6" s="414"/>
      <c r="DSX6" s="414"/>
      <c r="DSY6" s="414"/>
      <c r="DSZ6" s="414"/>
      <c r="DTA6" s="414"/>
      <c r="DTB6" s="414"/>
      <c r="DTC6" s="414"/>
      <c r="DTD6" s="414"/>
      <c r="DTE6" s="414"/>
      <c r="DTF6" s="414"/>
      <c r="DTG6" s="414"/>
      <c r="DTH6" s="414"/>
      <c r="DTI6" s="414"/>
      <c r="DTJ6" s="414"/>
      <c r="DTK6" s="414"/>
      <c r="DTL6" s="414"/>
      <c r="DTM6" s="414"/>
      <c r="DTN6" s="414"/>
      <c r="DTO6" s="414"/>
      <c r="DTP6" s="414"/>
      <c r="DTQ6" s="414"/>
      <c r="DTR6" s="414"/>
      <c r="DTS6" s="414"/>
      <c r="DTT6" s="414"/>
      <c r="DTU6" s="414"/>
      <c r="DTV6" s="414"/>
      <c r="DTW6" s="414"/>
      <c r="DTX6" s="414"/>
      <c r="DTY6" s="414"/>
      <c r="DTZ6" s="414"/>
      <c r="DUA6" s="414"/>
      <c r="DUB6" s="414"/>
      <c r="DUC6" s="414"/>
      <c r="DUD6" s="414"/>
      <c r="DUE6" s="414"/>
      <c r="DUF6" s="414"/>
      <c r="DUG6" s="414"/>
      <c r="DUH6" s="414"/>
      <c r="DUI6" s="414"/>
      <c r="DUJ6" s="414"/>
      <c r="DUK6" s="414"/>
      <c r="DUL6" s="414"/>
      <c r="DUM6" s="414"/>
      <c r="DUN6" s="414"/>
      <c r="DUO6" s="414"/>
      <c r="DUP6" s="414"/>
      <c r="DUQ6" s="414"/>
      <c r="DUR6" s="414"/>
      <c r="DUS6" s="414"/>
      <c r="DUT6" s="414"/>
      <c r="DUU6" s="414"/>
      <c r="DUV6" s="414"/>
      <c r="DUW6" s="414"/>
      <c r="DUX6" s="414"/>
      <c r="DUY6" s="414"/>
      <c r="DUZ6" s="414"/>
      <c r="DVA6" s="414"/>
      <c r="DVB6" s="414"/>
      <c r="DVC6" s="414"/>
      <c r="DVD6" s="414"/>
      <c r="DVE6" s="414"/>
      <c r="DVF6" s="414"/>
      <c r="DVG6" s="414"/>
      <c r="DVH6" s="414"/>
      <c r="DVI6" s="414"/>
      <c r="DVJ6" s="414"/>
      <c r="DVK6" s="414"/>
      <c r="DVL6" s="414"/>
      <c r="DVM6" s="414"/>
      <c r="DVN6" s="414"/>
      <c r="DVO6" s="414"/>
      <c r="DVP6" s="414"/>
      <c r="DVQ6" s="414"/>
      <c r="DVR6" s="414"/>
      <c r="DVS6" s="414"/>
      <c r="DVT6" s="414"/>
      <c r="DVU6" s="414"/>
      <c r="DVV6" s="414"/>
      <c r="DVW6" s="414"/>
      <c r="DVX6" s="414"/>
      <c r="DVY6" s="414"/>
      <c r="DVZ6" s="414"/>
      <c r="DWA6" s="414"/>
      <c r="DWB6" s="414"/>
      <c r="DWC6" s="414"/>
      <c r="DWD6" s="414"/>
      <c r="DWE6" s="414"/>
      <c r="DWF6" s="414"/>
      <c r="DWG6" s="414"/>
      <c r="DWH6" s="414"/>
      <c r="DWI6" s="414"/>
      <c r="DWJ6" s="414"/>
      <c r="DWK6" s="414"/>
      <c r="DWL6" s="414"/>
      <c r="DWM6" s="414"/>
      <c r="DWN6" s="414"/>
      <c r="DWO6" s="414"/>
      <c r="DWP6" s="414"/>
      <c r="DWQ6" s="414"/>
      <c r="DWR6" s="414"/>
      <c r="DWS6" s="414"/>
      <c r="DWT6" s="414"/>
      <c r="DWU6" s="414"/>
      <c r="DWV6" s="414"/>
      <c r="DWW6" s="414"/>
      <c r="DWX6" s="414"/>
      <c r="DWY6" s="414"/>
      <c r="DWZ6" s="414"/>
      <c r="DXA6" s="414"/>
      <c r="DXB6" s="414"/>
      <c r="DXC6" s="414"/>
      <c r="DXD6" s="414"/>
      <c r="DXE6" s="414"/>
      <c r="DXF6" s="414"/>
      <c r="DXG6" s="414"/>
      <c r="DXH6" s="414"/>
      <c r="DXI6" s="414"/>
      <c r="DXJ6" s="414"/>
      <c r="DXK6" s="414"/>
      <c r="DXL6" s="414"/>
      <c r="DXM6" s="414"/>
      <c r="DXN6" s="414"/>
      <c r="DXO6" s="414"/>
      <c r="DXP6" s="414"/>
      <c r="DXQ6" s="414"/>
      <c r="DXR6" s="414"/>
      <c r="DXS6" s="414"/>
      <c r="DXT6" s="414"/>
      <c r="DXU6" s="414"/>
      <c r="DXV6" s="414"/>
      <c r="DXW6" s="414"/>
      <c r="DXX6" s="414"/>
      <c r="DXY6" s="414"/>
      <c r="DXZ6" s="414"/>
      <c r="DYA6" s="414"/>
      <c r="DYB6" s="414"/>
      <c r="DYC6" s="414"/>
      <c r="DYD6" s="414"/>
      <c r="DYE6" s="414"/>
      <c r="DYF6" s="414"/>
      <c r="DYG6" s="414"/>
      <c r="DYH6" s="414"/>
      <c r="DYI6" s="414"/>
      <c r="DYJ6" s="414"/>
      <c r="DYK6" s="414"/>
      <c r="DYL6" s="414"/>
      <c r="DYM6" s="414"/>
      <c r="DYN6" s="414"/>
      <c r="DYO6" s="414"/>
      <c r="DYP6" s="414"/>
      <c r="DYQ6" s="414"/>
      <c r="DYR6" s="414"/>
      <c r="DYS6" s="414"/>
      <c r="DYT6" s="414"/>
      <c r="DYU6" s="414"/>
      <c r="DYV6" s="414"/>
      <c r="DYW6" s="414"/>
      <c r="DYX6" s="414"/>
      <c r="DYY6" s="414"/>
      <c r="DYZ6" s="414"/>
      <c r="DZA6" s="414"/>
      <c r="DZB6" s="414"/>
      <c r="DZC6" s="414"/>
      <c r="DZD6" s="414"/>
      <c r="DZE6" s="414"/>
      <c r="DZF6" s="414"/>
      <c r="DZG6" s="414"/>
      <c r="DZH6" s="414"/>
      <c r="DZI6" s="414"/>
      <c r="DZJ6" s="414"/>
      <c r="DZK6" s="414"/>
      <c r="DZL6" s="414"/>
      <c r="DZM6" s="414"/>
      <c r="DZN6" s="414"/>
      <c r="DZO6" s="414"/>
      <c r="DZP6" s="414"/>
      <c r="DZQ6" s="414"/>
      <c r="DZR6" s="414"/>
      <c r="DZS6" s="414"/>
      <c r="DZT6" s="414"/>
      <c r="DZU6" s="414"/>
      <c r="DZV6" s="414"/>
      <c r="DZW6" s="414"/>
      <c r="DZX6" s="414"/>
      <c r="DZY6" s="414"/>
      <c r="DZZ6" s="414"/>
      <c r="EAA6" s="414"/>
      <c r="EAB6" s="414"/>
      <c r="EAC6" s="414"/>
      <c r="EAD6" s="414"/>
      <c r="EAE6" s="414"/>
      <c r="EAF6" s="414"/>
      <c r="EAG6" s="414"/>
      <c r="EAH6" s="414"/>
      <c r="EAI6" s="414"/>
      <c r="EAJ6" s="414"/>
      <c r="EAK6" s="414"/>
      <c r="EAL6" s="414"/>
      <c r="EAM6" s="414"/>
      <c r="EAN6" s="414"/>
      <c r="EAO6" s="414"/>
      <c r="EAP6" s="414"/>
      <c r="EAQ6" s="414"/>
      <c r="EAR6" s="414"/>
      <c r="EAS6" s="414"/>
      <c r="EAT6" s="414"/>
      <c r="EAU6" s="414"/>
      <c r="EAV6" s="414"/>
      <c r="EAW6" s="414"/>
      <c r="EAX6" s="414"/>
      <c r="EAY6" s="414"/>
      <c r="EAZ6" s="414"/>
      <c r="EBA6" s="414"/>
      <c r="EBB6" s="414"/>
      <c r="EBC6" s="414"/>
      <c r="EBD6" s="414"/>
      <c r="EBE6" s="414"/>
      <c r="EBF6" s="414"/>
      <c r="EBG6" s="414"/>
      <c r="EBH6" s="414"/>
      <c r="EBI6" s="414"/>
      <c r="EBJ6" s="414"/>
      <c r="EBK6" s="414"/>
      <c r="EBL6" s="414"/>
      <c r="EBM6" s="414"/>
      <c r="EBN6" s="414"/>
      <c r="EBO6" s="414"/>
      <c r="EBP6" s="414"/>
      <c r="EBQ6" s="414"/>
      <c r="EBR6" s="414"/>
      <c r="EBS6" s="414"/>
      <c r="EBT6" s="414"/>
      <c r="EBU6" s="414"/>
      <c r="EBV6" s="414"/>
      <c r="EBW6" s="414"/>
      <c r="EBX6" s="414"/>
      <c r="EBY6" s="414"/>
      <c r="EBZ6" s="414"/>
      <c r="ECA6" s="414"/>
      <c r="ECB6" s="414"/>
      <c r="ECC6" s="414"/>
      <c r="ECD6" s="414"/>
      <c r="ECE6" s="414"/>
      <c r="ECF6" s="414"/>
      <c r="ECG6" s="414"/>
      <c r="ECH6" s="414"/>
      <c r="ECI6" s="414"/>
      <c r="ECJ6" s="414"/>
      <c r="ECK6" s="414"/>
      <c r="ECL6" s="414"/>
      <c r="ECM6" s="414"/>
      <c r="ECN6" s="414"/>
      <c r="ECO6" s="414"/>
      <c r="ECP6" s="414"/>
      <c r="ECQ6" s="414"/>
      <c r="ECR6" s="414"/>
      <c r="ECS6" s="414"/>
      <c r="ECT6" s="414"/>
      <c r="ECU6" s="414"/>
      <c r="ECV6" s="414"/>
      <c r="ECW6" s="414"/>
      <c r="ECX6" s="414"/>
      <c r="ECY6" s="414"/>
      <c r="ECZ6" s="414"/>
      <c r="EDA6" s="414"/>
      <c r="EDB6" s="414"/>
      <c r="EDC6" s="414"/>
      <c r="EDD6" s="414"/>
      <c r="EDE6" s="414"/>
      <c r="EDF6" s="414"/>
      <c r="EDG6" s="414"/>
      <c r="EDH6" s="414"/>
      <c r="EDI6" s="414"/>
      <c r="EDJ6" s="414"/>
      <c r="EDK6" s="414"/>
      <c r="EDL6" s="414"/>
      <c r="EDM6" s="414"/>
      <c r="EDN6" s="414"/>
      <c r="EDO6" s="414"/>
      <c r="EDP6" s="414"/>
      <c r="EDQ6" s="414"/>
      <c r="EDR6" s="414"/>
      <c r="EDS6" s="414"/>
      <c r="EDT6" s="414"/>
      <c r="EDU6" s="414"/>
      <c r="EDV6" s="414"/>
      <c r="EDW6" s="414"/>
      <c r="EDX6" s="414"/>
      <c r="EDY6" s="414"/>
      <c r="EDZ6" s="414"/>
      <c r="EEA6" s="414"/>
      <c r="EEB6" s="414"/>
      <c r="EEC6" s="414"/>
      <c r="EED6" s="414"/>
      <c r="EEE6" s="414"/>
      <c r="EEF6" s="414"/>
      <c r="EEG6" s="414"/>
      <c r="EEH6" s="414"/>
      <c r="EEI6" s="414"/>
      <c r="EEJ6" s="414"/>
      <c r="EEK6" s="414"/>
      <c r="EEL6" s="414"/>
      <c r="EEM6" s="414"/>
      <c r="EEN6" s="414"/>
      <c r="EEO6" s="414"/>
      <c r="EEP6" s="414"/>
      <c r="EEQ6" s="414"/>
      <c r="EER6" s="414"/>
      <c r="EES6" s="414"/>
      <c r="EET6" s="414"/>
      <c r="EEU6" s="414"/>
      <c r="EEV6" s="414"/>
      <c r="EEW6" s="414"/>
      <c r="EEX6" s="414"/>
      <c r="EEY6" s="414"/>
      <c r="EEZ6" s="414"/>
      <c r="EFA6" s="414"/>
      <c r="EFB6" s="414"/>
      <c r="EFC6" s="414"/>
      <c r="EFD6" s="414"/>
      <c r="EFE6" s="414"/>
      <c r="EFF6" s="414"/>
      <c r="EFG6" s="414"/>
      <c r="EFH6" s="414"/>
      <c r="EFI6" s="414"/>
      <c r="EFJ6" s="414"/>
      <c r="EFK6" s="414"/>
      <c r="EFL6" s="414"/>
      <c r="EFM6" s="414"/>
      <c r="EFN6" s="414"/>
      <c r="EFO6" s="414"/>
      <c r="EFP6" s="414"/>
      <c r="EFQ6" s="414"/>
      <c r="EFR6" s="414"/>
      <c r="EFS6" s="414"/>
      <c r="EFT6" s="414"/>
      <c r="EFU6" s="414"/>
      <c r="EFV6" s="414"/>
      <c r="EFW6" s="414"/>
      <c r="EFX6" s="414"/>
      <c r="EFY6" s="414"/>
      <c r="EFZ6" s="414"/>
      <c r="EGA6" s="414"/>
      <c r="EGB6" s="414"/>
      <c r="EGC6" s="414"/>
      <c r="EGD6" s="414"/>
      <c r="EGE6" s="414"/>
      <c r="EGF6" s="414"/>
      <c r="EGG6" s="414"/>
      <c r="EGH6" s="414"/>
      <c r="EGI6" s="414"/>
      <c r="EGJ6" s="414"/>
      <c r="EGK6" s="414"/>
      <c r="EGL6" s="414"/>
      <c r="EGM6" s="414"/>
      <c r="EGN6" s="414"/>
      <c r="EGO6" s="414"/>
      <c r="EGP6" s="414"/>
      <c r="EGQ6" s="414"/>
      <c r="EGR6" s="414"/>
      <c r="EGS6" s="414"/>
      <c r="EGT6" s="414"/>
      <c r="EGU6" s="414"/>
      <c r="EGV6" s="414"/>
      <c r="EGW6" s="414"/>
      <c r="EGX6" s="414"/>
      <c r="EGY6" s="414"/>
      <c r="EGZ6" s="414"/>
      <c r="EHA6" s="414"/>
      <c r="EHB6" s="414"/>
      <c r="EHC6" s="414"/>
      <c r="EHD6" s="414"/>
      <c r="EHE6" s="414"/>
      <c r="EHF6" s="414"/>
      <c r="EHG6" s="414"/>
      <c r="EHH6" s="414"/>
      <c r="EHI6" s="414"/>
      <c r="EHJ6" s="414"/>
      <c r="EHK6" s="414"/>
      <c r="EHL6" s="414"/>
      <c r="EHM6" s="414"/>
      <c r="EHN6" s="414"/>
      <c r="EHO6" s="414"/>
      <c r="EHP6" s="414"/>
      <c r="EHQ6" s="414"/>
      <c r="EHR6" s="414"/>
      <c r="EHS6" s="414"/>
      <c r="EHT6" s="414"/>
      <c r="EHU6" s="414"/>
      <c r="EHV6" s="414"/>
      <c r="EHW6" s="414"/>
      <c r="EHX6" s="414"/>
      <c r="EHY6" s="414"/>
      <c r="EHZ6" s="414"/>
      <c r="EIA6" s="414"/>
      <c r="EIB6" s="414"/>
      <c r="EIC6" s="414"/>
      <c r="EID6" s="414"/>
      <c r="EIE6" s="414"/>
      <c r="EIF6" s="414"/>
      <c r="EIG6" s="414"/>
      <c r="EIH6" s="414"/>
      <c r="EII6" s="414"/>
      <c r="EIJ6" s="414"/>
      <c r="EIK6" s="414"/>
      <c r="EIL6" s="414"/>
      <c r="EIM6" s="414"/>
      <c r="EIN6" s="414"/>
      <c r="EIO6" s="414"/>
      <c r="EIP6" s="414"/>
      <c r="EIQ6" s="414"/>
      <c r="EIR6" s="414"/>
      <c r="EIS6" s="414"/>
      <c r="EIT6" s="414"/>
      <c r="EIU6" s="414"/>
      <c r="EIV6" s="414"/>
      <c r="EIW6" s="414"/>
      <c r="EIX6" s="414"/>
      <c r="EIY6" s="414"/>
      <c r="EIZ6" s="414"/>
      <c r="EJA6" s="414"/>
      <c r="EJB6" s="414"/>
      <c r="EJC6" s="414"/>
      <c r="EJD6" s="414"/>
      <c r="EJE6" s="414"/>
      <c r="EJF6" s="414"/>
      <c r="EJG6" s="414"/>
      <c r="EJH6" s="414"/>
      <c r="EJI6" s="414"/>
      <c r="EJJ6" s="414"/>
      <c r="EJK6" s="414"/>
      <c r="EJL6" s="414"/>
      <c r="EJM6" s="414"/>
      <c r="EJN6" s="414"/>
      <c r="EJO6" s="414"/>
      <c r="EJP6" s="414"/>
      <c r="EJQ6" s="414"/>
      <c r="EJR6" s="414"/>
      <c r="EJS6" s="414"/>
      <c r="EJT6" s="414"/>
      <c r="EJU6" s="414"/>
      <c r="EJV6" s="414"/>
      <c r="EJW6" s="414"/>
      <c r="EJX6" s="414"/>
      <c r="EJY6" s="414"/>
      <c r="EJZ6" s="414"/>
      <c r="EKA6" s="414"/>
      <c r="EKB6" s="414"/>
      <c r="EKC6" s="414"/>
      <c r="EKD6" s="414"/>
      <c r="EKE6" s="414"/>
      <c r="EKF6" s="414"/>
      <c r="EKG6" s="414"/>
      <c r="EKH6" s="414"/>
      <c r="EKI6" s="414"/>
      <c r="EKJ6" s="414"/>
      <c r="EKK6" s="414"/>
      <c r="EKL6" s="414"/>
      <c r="EKM6" s="414"/>
      <c r="EKN6" s="414"/>
      <c r="EKO6" s="414"/>
      <c r="EKP6" s="414"/>
      <c r="EKQ6" s="414"/>
      <c r="EKR6" s="414"/>
      <c r="EKS6" s="414"/>
      <c r="EKT6" s="414"/>
      <c r="EKU6" s="414"/>
      <c r="EKV6" s="414"/>
      <c r="EKW6" s="414"/>
      <c r="EKX6" s="414"/>
      <c r="EKY6" s="414"/>
      <c r="EKZ6" s="414"/>
      <c r="ELA6" s="414"/>
      <c r="ELB6" s="414"/>
      <c r="ELC6" s="414"/>
      <c r="ELD6" s="414"/>
      <c r="ELE6" s="414"/>
      <c r="ELF6" s="414"/>
      <c r="ELG6" s="414"/>
      <c r="ELH6" s="414"/>
      <c r="ELI6" s="414"/>
      <c r="ELJ6" s="414"/>
      <c r="ELK6" s="414"/>
      <c r="ELL6" s="414"/>
      <c r="ELM6" s="414"/>
      <c r="ELN6" s="414"/>
      <c r="ELO6" s="414"/>
      <c r="ELP6" s="414"/>
      <c r="ELQ6" s="414"/>
      <c r="ELR6" s="414"/>
      <c r="ELS6" s="414"/>
      <c r="ELT6" s="414"/>
      <c r="ELU6" s="414"/>
      <c r="ELV6" s="414"/>
      <c r="ELW6" s="414"/>
      <c r="ELX6" s="414"/>
      <c r="ELY6" s="414"/>
      <c r="ELZ6" s="414"/>
      <c r="EMA6" s="414"/>
      <c r="EMB6" s="414"/>
      <c r="EMC6" s="414"/>
      <c r="EMD6" s="414"/>
      <c r="EME6" s="414"/>
      <c r="EMF6" s="414"/>
      <c r="EMG6" s="414"/>
      <c r="EMH6" s="414"/>
      <c r="EMI6" s="414"/>
      <c r="EMJ6" s="414"/>
      <c r="EMK6" s="414"/>
      <c r="EML6" s="414"/>
      <c r="EMM6" s="414"/>
      <c r="EMN6" s="414"/>
      <c r="EMO6" s="414"/>
      <c r="EMP6" s="414"/>
      <c r="EMQ6" s="414"/>
      <c r="EMR6" s="414"/>
      <c r="EMS6" s="414"/>
      <c r="EMT6" s="414"/>
      <c r="EMU6" s="414"/>
      <c r="EMV6" s="414"/>
      <c r="EMW6" s="414"/>
      <c r="EMX6" s="414"/>
      <c r="EMY6" s="414"/>
      <c r="EMZ6" s="414"/>
      <c r="ENA6" s="414"/>
      <c r="ENB6" s="414"/>
      <c r="ENC6" s="414"/>
      <c r="END6" s="414"/>
      <c r="ENE6" s="414"/>
      <c r="ENF6" s="414"/>
      <c r="ENG6" s="414"/>
      <c r="ENH6" s="414"/>
      <c r="ENI6" s="414"/>
      <c r="ENJ6" s="414"/>
      <c r="ENK6" s="414"/>
      <c r="ENL6" s="414"/>
      <c r="ENM6" s="414"/>
      <c r="ENN6" s="414"/>
      <c r="ENO6" s="414"/>
      <c r="ENP6" s="414"/>
      <c r="ENQ6" s="414"/>
      <c r="ENR6" s="414"/>
      <c r="ENS6" s="414"/>
      <c r="ENT6" s="414"/>
      <c r="ENU6" s="414"/>
      <c r="ENV6" s="414"/>
      <c r="ENW6" s="414"/>
      <c r="ENX6" s="414"/>
      <c r="ENY6" s="414"/>
      <c r="ENZ6" s="414"/>
      <c r="EOA6" s="414"/>
      <c r="EOB6" s="414"/>
      <c r="EOC6" s="414"/>
      <c r="EOD6" s="414"/>
      <c r="EOE6" s="414"/>
      <c r="EOF6" s="414"/>
      <c r="EOG6" s="414"/>
      <c r="EOH6" s="414"/>
      <c r="EOI6" s="414"/>
      <c r="EOJ6" s="414"/>
      <c r="EOK6" s="414"/>
      <c r="EOL6" s="414"/>
      <c r="EOM6" s="414"/>
      <c r="EON6" s="414"/>
      <c r="EOO6" s="414"/>
      <c r="EOP6" s="414"/>
      <c r="EOQ6" s="414"/>
      <c r="EOR6" s="414"/>
      <c r="EOS6" s="414"/>
      <c r="EOT6" s="414"/>
      <c r="EOU6" s="414"/>
      <c r="EOV6" s="414"/>
      <c r="EOW6" s="414"/>
      <c r="EOX6" s="414"/>
      <c r="EOY6" s="414"/>
      <c r="EOZ6" s="414"/>
      <c r="EPA6" s="414"/>
      <c r="EPB6" s="414"/>
      <c r="EPC6" s="414"/>
      <c r="EPD6" s="414"/>
      <c r="EPE6" s="414"/>
      <c r="EPF6" s="414"/>
      <c r="EPG6" s="414"/>
      <c r="EPH6" s="414"/>
      <c r="EPI6" s="414"/>
      <c r="EPJ6" s="414"/>
      <c r="EPK6" s="414"/>
      <c r="EPL6" s="414"/>
      <c r="EPM6" s="414"/>
      <c r="EPN6" s="414"/>
      <c r="EPO6" s="414"/>
      <c r="EPP6" s="414"/>
      <c r="EPQ6" s="414"/>
      <c r="EPR6" s="414"/>
      <c r="EPS6" s="414"/>
      <c r="EPT6" s="414"/>
      <c r="EPU6" s="414"/>
      <c r="EPV6" s="414"/>
      <c r="EPW6" s="414"/>
      <c r="EPX6" s="414"/>
      <c r="EPY6" s="414"/>
      <c r="EPZ6" s="414"/>
      <c r="EQA6" s="414"/>
      <c r="EQB6" s="414"/>
      <c r="EQC6" s="414"/>
      <c r="EQD6" s="414"/>
      <c r="EQE6" s="414"/>
      <c r="EQF6" s="414"/>
      <c r="EQG6" s="414"/>
      <c r="EQH6" s="414"/>
      <c r="EQI6" s="414"/>
      <c r="EQJ6" s="414"/>
      <c r="EQK6" s="414"/>
      <c r="EQL6" s="414"/>
      <c r="EQM6" s="414"/>
      <c r="EQN6" s="414"/>
      <c r="EQO6" s="414"/>
      <c r="EQP6" s="414"/>
      <c r="EQQ6" s="414"/>
      <c r="EQR6" s="414"/>
      <c r="EQS6" s="414"/>
      <c r="EQT6" s="414"/>
      <c r="EQU6" s="414"/>
      <c r="EQV6" s="414"/>
      <c r="EQW6" s="414"/>
      <c r="EQX6" s="414"/>
      <c r="EQY6" s="414"/>
      <c r="EQZ6" s="414"/>
      <c r="ERA6" s="414"/>
      <c r="ERB6" s="414"/>
      <c r="ERC6" s="414"/>
      <c r="ERD6" s="414"/>
      <c r="ERE6" s="414"/>
      <c r="ERF6" s="414"/>
      <c r="ERG6" s="414"/>
      <c r="ERH6" s="414"/>
      <c r="ERI6" s="414"/>
      <c r="ERJ6" s="414"/>
      <c r="ERK6" s="414"/>
      <c r="ERL6" s="414"/>
      <c r="ERM6" s="414"/>
      <c r="ERN6" s="414"/>
      <c r="ERO6" s="414"/>
      <c r="ERP6" s="414"/>
      <c r="ERQ6" s="414"/>
      <c r="ERR6" s="414"/>
      <c r="ERS6" s="414"/>
      <c r="ERT6" s="414"/>
      <c r="ERU6" s="414"/>
      <c r="ERV6" s="414"/>
      <c r="ERW6" s="414"/>
      <c r="ERX6" s="414"/>
      <c r="ERY6" s="414"/>
      <c r="ERZ6" s="414"/>
      <c r="ESA6" s="414"/>
      <c r="ESB6" s="414"/>
      <c r="ESC6" s="414"/>
      <c r="ESD6" s="414"/>
      <c r="ESE6" s="414"/>
      <c r="ESF6" s="414"/>
      <c r="ESG6" s="414"/>
      <c r="ESH6" s="414"/>
      <c r="ESI6" s="414"/>
      <c r="ESJ6" s="414"/>
      <c r="ESK6" s="414"/>
      <c r="ESL6" s="414"/>
      <c r="ESM6" s="414"/>
      <c r="ESN6" s="414"/>
      <c r="ESO6" s="414"/>
      <c r="ESP6" s="414"/>
      <c r="ESQ6" s="414"/>
      <c r="ESR6" s="414"/>
      <c r="ESS6" s="414"/>
      <c r="EST6" s="414"/>
      <c r="ESU6" s="414"/>
      <c r="ESV6" s="414"/>
      <c r="ESW6" s="414"/>
      <c r="ESX6" s="414"/>
      <c r="ESY6" s="414"/>
      <c r="ESZ6" s="414"/>
      <c r="ETA6" s="414"/>
      <c r="ETB6" s="414"/>
      <c r="ETC6" s="414"/>
      <c r="ETD6" s="414"/>
      <c r="ETE6" s="414"/>
      <c r="ETF6" s="414"/>
      <c r="ETG6" s="414"/>
      <c r="ETH6" s="414"/>
      <c r="ETI6" s="414"/>
      <c r="ETJ6" s="414"/>
      <c r="ETK6" s="414"/>
      <c r="ETL6" s="414"/>
      <c r="ETM6" s="414"/>
      <c r="ETN6" s="414"/>
      <c r="ETO6" s="414"/>
      <c r="ETP6" s="414"/>
      <c r="ETQ6" s="414"/>
      <c r="ETR6" s="414"/>
      <c r="ETS6" s="414"/>
      <c r="ETT6" s="414"/>
      <c r="ETU6" s="414"/>
      <c r="ETV6" s="414"/>
      <c r="ETW6" s="414"/>
      <c r="ETX6" s="414"/>
      <c r="ETY6" s="414"/>
      <c r="ETZ6" s="414"/>
      <c r="EUA6" s="414"/>
      <c r="EUB6" s="414"/>
      <c r="EUC6" s="414"/>
      <c r="EUD6" s="414"/>
      <c r="EUE6" s="414"/>
      <c r="EUF6" s="414"/>
      <c r="EUG6" s="414"/>
      <c r="EUH6" s="414"/>
      <c r="EUI6" s="414"/>
      <c r="EUJ6" s="414"/>
      <c r="EUK6" s="414"/>
      <c r="EUL6" s="414"/>
      <c r="EUM6" s="414"/>
      <c r="EUN6" s="414"/>
      <c r="EUO6" s="414"/>
      <c r="EUP6" s="414"/>
      <c r="EUQ6" s="414"/>
      <c r="EUR6" s="414"/>
      <c r="EUS6" s="414"/>
      <c r="EUT6" s="414"/>
      <c r="EUU6" s="414"/>
      <c r="EUV6" s="414"/>
      <c r="EUW6" s="414"/>
      <c r="EUX6" s="414"/>
      <c r="EUY6" s="414"/>
      <c r="EUZ6" s="414"/>
      <c r="EVA6" s="414"/>
      <c r="EVB6" s="414"/>
      <c r="EVC6" s="414"/>
      <c r="EVD6" s="414"/>
      <c r="EVE6" s="414"/>
      <c r="EVF6" s="414"/>
      <c r="EVG6" s="414"/>
      <c r="EVH6" s="414"/>
      <c r="EVI6" s="414"/>
      <c r="EVJ6" s="414"/>
      <c r="EVK6" s="414"/>
      <c r="EVL6" s="414"/>
      <c r="EVM6" s="414"/>
      <c r="EVN6" s="414"/>
      <c r="EVO6" s="414"/>
      <c r="EVP6" s="414"/>
      <c r="EVQ6" s="414"/>
      <c r="EVR6" s="414"/>
      <c r="EVS6" s="414"/>
      <c r="EVT6" s="414"/>
      <c r="EVU6" s="414"/>
      <c r="EVV6" s="414"/>
      <c r="EVW6" s="414"/>
      <c r="EVX6" s="414"/>
      <c r="EVY6" s="414"/>
      <c r="EVZ6" s="414"/>
      <c r="EWA6" s="414"/>
      <c r="EWB6" s="414"/>
      <c r="EWC6" s="414"/>
      <c r="EWD6" s="414"/>
      <c r="EWE6" s="414"/>
      <c r="EWF6" s="414"/>
      <c r="EWG6" s="414"/>
      <c r="EWH6" s="414"/>
      <c r="EWI6" s="414"/>
      <c r="EWJ6" s="414"/>
      <c r="EWK6" s="414"/>
      <c r="EWL6" s="414"/>
      <c r="EWM6" s="414"/>
      <c r="EWN6" s="414"/>
      <c r="EWO6" s="414"/>
      <c r="EWP6" s="414"/>
      <c r="EWQ6" s="414"/>
      <c r="EWR6" s="414"/>
      <c r="EWS6" s="414"/>
      <c r="EWT6" s="414"/>
      <c r="EWU6" s="414"/>
      <c r="EWV6" s="414"/>
      <c r="EWW6" s="414"/>
      <c r="EWX6" s="414"/>
      <c r="EWY6" s="414"/>
      <c r="EWZ6" s="414"/>
      <c r="EXA6" s="414"/>
      <c r="EXB6" s="414"/>
      <c r="EXC6" s="414"/>
      <c r="EXD6" s="414"/>
      <c r="EXE6" s="414"/>
      <c r="EXF6" s="414"/>
      <c r="EXG6" s="414"/>
      <c r="EXH6" s="414"/>
      <c r="EXI6" s="414"/>
      <c r="EXJ6" s="414"/>
      <c r="EXK6" s="414"/>
      <c r="EXL6" s="414"/>
      <c r="EXM6" s="414"/>
      <c r="EXN6" s="414"/>
      <c r="EXO6" s="414"/>
      <c r="EXP6" s="414"/>
      <c r="EXQ6" s="414"/>
      <c r="EXR6" s="414"/>
      <c r="EXS6" s="414"/>
      <c r="EXT6" s="414"/>
      <c r="EXU6" s="414"/>
      <c r="EXV6" s="414"/>
      <c r="EXW6" s="414"/>
      <c r="EXX6" s="414"/>
      <c r="EXY6" s="414"/>
      <c r="EXZ6" s="414"/>
      <c r="EYA6" s="414"/>
      <c r="EYB6" s="414"/>
      <c r="EYC6" s="414"/>
      <c r="EYD6" s="414"/>
      <c r="EYE6" s="414"/>
      <c r="EYF6" s="414"/>
      <c r="EYG6" s="414"/>
      <c r="EYH6" s="414"/>
      <c r="EYI6" s="414"/>
      <c r="EYJ6" s="414"/>
      <c r="EYK6" s="414"/>
      <c r="EYL6" s="414"/>
      <c r="EYM6" s="414"/>
      <c r="EYN6" s="414"/>
      <c r="EYO6" s="414"/>
      <c r="EYP6" s="414"/>
      <c r="EYQ6" s="414"/>
      <c r="EYR6" s="414"/>
      <c r="EYS6" s="414"/>
      <c r="EYT6" s="414"/>
      <c r="EYU6" s="414"/>
      <c r="EYV6" s="414"/>
      <c r="EYW6" s="414"/>
      <c r="EYX6" s="414"/>
      <c r="EYY6" s="414"/>
      <c r="EYZ6" s="414"/>
      <c r="EZA6" s="414"/>
      <c r="EZB6" s="414"/>
      <c r="EZC6" s="414"/>
      <c r="EZD6" s="414"/>
      <c r="EZE6" s="414"/>
      <c r="EZF6" s="414"/>
      <c r="EZG6" s="414"/>
      <c r="EZH6" s="414"/>
      <c r="EZI6" s="414"/>
      <c r="EZJ6" s="414"/>
      <c r="EZK6" s="414"/>
      <c r="EZL6" s="414"/>
      <c r="EZM6" s="414"/>
      <c r="EZN6" s="414"/>
      <c r="EZO6" s="414"/>
      <c r="EZP6" s="414"/>
      <c r="EZQ6" s="414"/>
      <c r="EZR6" s="414"/>
      <c r="EZS6" s="414"/>
      <c r="EZT6" s="414"/>
      <c r="EZU6" s="414"/>
      <c r="EZV6" s="414"/>
      <c r="EZW6" s="414"/>
      <c r="EZX6" s="414"/>
      <c r="EZY6" s="414"/>
      <c r="EZZ6" s="414"/>
      <c r="FAA6" s="414"/>
      <c r="FAB6" s="414"/>
      <c r="FAC6" s="414"/>
      <c r="FAD6" s="414"/>
      <c r="FAE6" s="414"/>
      <c r="FAF6" s="414"/>
      <c r="FAG6" s="414"/>
      <c r="FAH6" s="414"/>
      <c r="FAI6" s="414"/>
      <c r="FAJ6" s="414"/>
      <c r="FAK6" s="414"/>
      <c r="FAL6" s="414"/>
      <c r="FAM6" s="414"/>
      <c r="FAN6" s="414"/>
      <c r="FAO6" s="414"/>
      <c r="FAP6" s="414"/>
      <c r="FAQ6" s="414"/>
      <c r="FAR6" s="414"/>
      <c r="FAS6" s="414"/>
      <c r="FAT6" s="414"/>
      <c r="FAU6" s="414"/>
      <c r="FAV6" s="414"/>
      <c r="FAW6" s="414"/>
      <c r="FAX6" s="414"/>
      <c r="FAY6" s="414"/>
      <c r="FAZ6" s="414"/>
      <c r="FBA6" s="414"/>
      <c r="FBB6" s="414"/>
      <c r="FBC6" s="414"/>
      <c r="FBD6" s="414"/>
      <c r="FBE6" s="414"/>
      <c r="FBF6" s="414"/>
      <c r="FBG6" s="414"/>
      <c r="FBH6" s="414"/>
      <c r="FBI6" s="414"/>
      <c r="FBJ6" s="414"/>
      <c r="FBK6" s="414"/>
      <c r="FBL6" s="414"/>
      <c r="FBM6" s="414"/>
      <c r="FBN6" s="414"/>
      <c r="FBO6" s="414"/>
      <c r="FBP6" s="414"/>
      <c r="FBQ6" s="414"/>
      <c r="FBR6" s="414"/>
      <c r="FBS6" s="414"/>
      <c r="FBT6" s="414"/>
      <c r="FBU6" s="414"/>
      <c r="FBV6" s="414"/>
      <c r="FBW6" s="414"/>
      <c r="FBX6" s="414"/>
      <c r="FBY6" s="414"/>
      <c r="FBZ6" s="414"/>
      <c r="FCA6" s="414"/>
      <c r="FCB6" s="414"/>
      <c r="FCC6" s="414"/>
      <c r="FCD6" s="414"/>
      <c r="FCE6" s="414"/>
      <c r="FCF6" s="414"/>
      <c r="FCG6" s="414"/>
      <c r="FCH6" s="414"/>
      <c r="FCI6" s="414"/>
      <c r="FCJ6" s="414"/>
      <c r="FCK6" s="414"/>
      <c r="FCL6" s="414"/>
      <c r="FCM6" s="414"/>
      <c r="FCN6" s="414"/>
      <c r="FCO6" s="414"/>
      <c r="FCP6" s="414"/>
      <c r="FCQ6" s="414"/>
      <c r="FCR6" s="414"/>
      <c r="FCS6" s="414"/>
      <c r="FCT6" s="414"/>
      <c r="FCU6" s="414"/>
      <c r="FCV6" s="414"/>
      <c r="FCW6" s="414"/>
      <c r="FCX6" s="414"/>
      <c r="FCY6" s="414"/>
      <c r="FCZ6" s="414"/>
      <c r="FDA6" s="414"/>
      <c r="FDB6" s="414"/>
      <c r="FDC6" s="414"/>
      <c r="FDD6" s="414"/>
      <c r="FDE6" s="414"/>
      <c r="FDF6" s="414"/>
      <c r="FDG6" s="414"/>
      <c r="FDH6" s="414"/>
      <c r="FDI6" s="414"/>
      <c r="FDJ6" s="414"/>
      <c r="FDK6" s="414"/>
      <c r="FDL6" s="414"/>
      <c r="FDM6" s="414"/>
      <c r="FDN6" s="414"/>
      <c r="FDO6" s="414"/>
      <c r="FDP6" s="414"/>
      <c r="FDQ6" s="414"/>
      <c r="FDR6" s="414"/>
      <c r="FDS6" s="414"/>
      <c r="FDT6" s="414"/>
      <c r="FDU6" s="414"/>
      <c r="FDV6" s="414"/>
      <c r="FDW6" s="414"/>
      <c r="FDX6" s="414"/>
      <c r="FDY6" s="414"/>
      <c r="FDZ6" s="414"/>
      <c r="FEA6" s="414"/>
      <c r="FEB6" s="414"/>
      <c r="FEC6" s="414"/>
      <c r="FED6" s="414"/>
      <c r="FEE6" s="414"/>
      <c r="FEF6" s="414"/>
      <c r="FEG6" s="414"/>
      <c r="FEH6" s="414"/>
      <c r="FEI6" s="414"/>
      <c r="FEJ6" s="414"/>
      <c r="FEK6" s="414"/>
      <c r="FEL6" s="414"/>
      <c r="FEM6" s="414"/>
      <c r="FEN6" s="414"/>
      <c r="FEO6" s="414"/>
      <c r="FEP6" s="414"/>
      <c r="FEQ6" s="414"/>
      <c r="FER6" s="414"/>
      <c r="FES6" s="414"/>
      <c r="FET6" s="414"/>
      <c r="FEU6" s="414"/>
      <c r="FEV6" s="414"/>
      <c r="FEW6" s="414"/>
      <c r="FEX6" s="414"/>
      <c r="FEY6" s="414"/>
      <c r="FEZ6" s="414"/>
      <c r="FFA6" s="414"/>
      <c r="FFB6" s="414"/>
      <c r="FFC6" s="414"/>
      <c r="FFD6" s="414"/>
      <c r="FFE6" s="414"/>
      <c r="FFF6" s="414"/>
      <c r="FFG6" s="414"/>
      <c r="FFH6" s="414"/>
      <c r="FFI6" s="414"/>
      <c r="FFJ6" s="414"/>
      <c r="FFK6" s="414"/>
      <c r="FFL6" s="414"/>
      <c r="FFM6" s="414"/>
      <c r="FFN6" s="414"/>
      <c r="FFO6" s="414"/>
      <c r="FFP6" s="414"/>
      <c r="FFQ6" s="414"/>
      <c r="FFR6" s="414"/>
      <c r="FFS6" s="414"/>
      <c r="FFT6" s="414"/>
      <c r="FFU6" s="414"/>
      <c r="FFV6" s="414"/>
      <c r="FFW6" s="414"/>
      <c r="FFX6" s="414"/>
      <c r="FFY6" s="414"/>
      <c r="FFZ6" s="414"/>
      <c r="FGA6" s="414"/>
      <c r="FGB6" s="414"/>
      <c r="FGC6" s="414"/>
      <c r="FGD6" s="414"/>
      <c r="FGE6" s="414"/>
      <c r="FGF6" s="414"/>
      <c r="FGG6" s="414"/>
      <c r="FGH6" s="414"/>
      <c r="FGI6" s="414"/>
      <c r="FGJ6" s="414"/>
      <c r="FGK6" s="414"/>
      <c r="FGL6" s="414"/>
      <c r="FGM6" s="414"/>
      <c r="FGN6" s="414"/>
      <c r="FGO6" s="414"/>
      <c r="FGP6" s="414"/>
      <c r="FGQ6" s="414"/>
      <c r="FGR6" s="414"/>
      <c r="FGS6" s="414"/>
      <c r="FGT6" s="414"/>
      <c r="FGU6" s="414"/>
      <c r="FGV6" s="414"/>
      <c r="FGW6" s="414"/>
      <c r="FGX6" s="414"/>
      <c r="FGY6" s="414"/>
      <c r="FGZ6" s="414"/>
      <c r="FHA6" s="414"/>
      <c r="FHB6" s="414"/>
      <c r="FHC6" s="414"/>
      <c r="FHD6" s="414"/>
      <c r="FHE6" s="414"/>
      <c r="FHF6" s="414"/>
      <c r="FHG6" s="414"/>
      <c r="FHH6" s="414"/>
      <c r="FHI6" s="414"/>
      <c r="FHJ6" s="414"/>
      <c r="FHK6" s="414"/>
      <c r="FHL6" s="414"/>
      <c r="FHM6" s="414"/>
      <c r="FHN6" s="414"/>
      <c r="FHO6" s="414"/>
      <c r="FHP6" s="414"/>
      <c r="FHQ6" s="414"/>
      <c r="FHR6" s="414"/>
      <c r="FHS6" s="414"/>
      <c r="FHT6" s="414"/>
      <c r="FHU6" s="414"/>
      <c r="FHV6" s="414"/>
      <c r="FHW6" s="414"/>
      <c r="FHX6" s="414"/>
      <c r="FHY6" s="414"/>
      <c r="FHZ6" s="414"/>
      <c r="FIA6" s="414"/>
      <c r="FIB6" s="414"/>
      <c r="FIC6" s="414"/>
      <c r="FID6" s="414"/>
      <c r="FIE6" s="414"/>
      <c r="FIF6" s="414"/>
      <c r="FIG6" s="414"/>
      <c r="FIH6" s="414"/>
      <c r="FII6" s="414"/>
      <c r="FIJ6" s="414"/>
      <c r="FIK6" s="414"/>
      <c r="FIL6" s="414"/>
      <c r="FIM6" s="414"/>
      <c r="FIN6" s="414"/>
      <c r="FIO6" s="414"/>
      <c r="FIP6" s="414"/>
      <c r="FIQ6" s="414"/>
      <c r="FIR6" s="414"/>
      <c r="FIS6" s="414"/>
      <c r="FIT6" s="414"/>
      <c r="FIU6" s="414"/>
      <c r="FIV6" s="414"/>
      <c r="FIW6" s="414"/>
      <c r="FIX6" s="414"/>
      <c r="FIY6" s="414"/>
      <c r="FIZ6" s="414"/>
      <c r="FJA6" s="414"/>
      <c r="FJB6" s="414"/>
      <c r="FJC6" s="414"/>
      <c r="FJD6" s="414"/>
      <c r="FJE6" s="414"/>
      <c r="FJF6" s="414"/>
      <c r="FJG6" s="414"/>
      <c r="FJH6" s="414"/>
      <c r="FJI6" s="414"/>
      <c r="FJJ6" s="414"/>
      <c r="FJK6" s="414"/>
      <c r="FJL6" s="414"/>
      <c r="FJM6" s="414"/>
      <c r="FJN6" s="414"/>
      <c r="FJO6" s="414"/>
      <c r="FJP6" s="414"/>
      <c r="FJQ6" s="414"/>
      <c r="FJR6" s="414"/>
      <c r="FJS6" s="414"/>
      <c r="FJT6" s="414"/>
      <c r="FJU6" s="414"/>
      <c r="FJV6" s="414"/>
      <c r="FJW6" s="414"/>
      <c r="FJX6" s="414"/>
      <c r="FJY6" s="414"/>
      <c r="FJZ6" s="414"/>
      <c r="FKA6" s="414"/>
      <c r="FKB6" s="414"/>
      <c r="FKC6" s="414"/>
      <c r="FKD6" s="414"/>
      <c r="FKE6" s="414"/>
      <c r="FKF6" s="414"/>
      <c r="FKG6" s="414"/>
      <c r="FKH6" s="414"/>
      <c r="FKI6" s="414"/>
      <c r="FKJ6" s="414"/>
      <c r="FKK6" s="414"/>
      <c r="FKL6" s="414"/>
      <c r="FKM6" s="414"/>
      <c r="FKN6" s="414"/>
      <c r="FKO6" s="414"/>
      <c r="FKP6" s="414"/>
      <c r="FKQ6" s="414"/>
      <c r="FKR6" s="414"/>
      <c r="FKS6" s="414"/>
      <c r="FKT6" s="414"/>
      <c r="FKU6" s="414"/>
      <c r="FKV6" s="414"/>
      <c r="FKW6" s="414"/>
      <c r="FKX6" s="414"/>
      <c r="FKY6" s="414"/>
      <c r="FKZ6" s="414"/>
      <c r="FLA6" s="414"/>
      <c r="FLB6" s="414"/>
      <c r="FLC6" s="414"/>
      <c r="FLD6" s="414"/>
      <c r="FLE6" s="414"/>
      <c r="FLF6" s="414"/>
      <c r="FLG6" s="414"/>
      <c r="FLH6" s="414"/>
      <c r="FLI6" s="414"/>
      <c r="FLJ6" s="414"/>
      <c r="FLK6" s="414"/>
      <c r="FLL6" s="414"/>
      <c r="FLM6" s="414"/>
      <c r="FLN6" s="414"/>
      <c r="FLO6" s="414"/>
      <c r="FLP6" s="414"/>
      <c r="FLQ6" s="414"/>
      <c r="FLR6" s="414"/>
      <c r="FLS6" s="414"/>
      <c r="FLT6" s="414"/>
      <c r="FLU6" s="414"/>
      <c r="FLV6" s="414"/>
      <c r="FLW6" s="414"/>
      <c r="FLX6" s="414"/>
      <c r="FLY6" s="414"/>
      <c r="FLZ6" s="414"/>
      <c r="FMA6" s="414"/>
      <c r="FMB6" s="414"/>
      <c r="FMC6" s="414"/>
      <c r="FMD6" s="414"/>
      <c r="FME6" s="414"/>
      <c r="FMF6" s="414"/>
      <c r="FMG6" s="414"/>
      <c r="FMH6" s="414"/>
      <c r="FMI6" s="414"/>
      <c r="FMJ6" s="414"/>
      <c r="FMK6" s="414"/>
      <c r="FML6" s="414"/>
      <c r="FMM6" s="414"/>
      <c r="FMN6" s="414"/>
      <c r="FMO6" s="414"/>
      <c r="FMP6" s="414"/>
      <c r="FMQ6" s="414"/>
      <c r="FMR6" s="414"/>
      <c r="FMS6" s="414"/>
      <c r="FMT6" s="414"/>
      <c r="FMU6" s="414"/>
      <c r="FMV6" s="414"/>
      <c r="FMW6" s="414"/>
      <c r="FMX6" s="414"/>
      <c r="FMY6" s="414"/>
      <c r="FMZ6" s="414"/>
      <c r="FNA6" s="414"/>
      <c r="FNB6" s="414"/>
      <c r="FNC6" s="414"/>
      <c r="FND6" s="414"/>
      <c r="FNE6" s="414"/>
      <c r="FNF6" s="414"/>
      <c r="FNG6" s="414"/>
      <c r="FNH6" s="414"/>
      <c r="FNI6" s="414"/>
      <c r="FNJ6" s="414"/>
      <c r="FNK6" s="414"/>
      <c r="FNL6" s="414"/>
      <c r="FNM6" s="414"/>
      <c r="FNN6" s="414"/>
      <c r="FNO6" s="414"/>
      <c r="FNP6" s="414"/>
      <c r="FNQ6" s="414"/>
      <c r="FNR6" s="414"/>
      <c r="FNS6" s="414"/>
      <c r="FNT6" s="414"/>
      <c r="FNU6" s="414"/>
      <c r="FNV6" s="414"/>
      <c r="FNW6" s="414"/>
      <c r="FNX6" s="414"/>
      <c r="FNY6" s="414"/>
      <c r="FNZ6" s="414"/>
      <c r="FOA6" s="414"/>
      <c r="FOB6" s="414"/>
      <c r="FOC6" s="414"/>
      <c r="FOD6" s="414"/>
      <c r="FOE6" s="414"/>
      <c r="FOF6" s="414"/>
      <c r="FOG6" s="414"/>
      <c r="FOH6" s="414"/>
      <c r="FOI6" s="414"/>
      <c r="FOJ6" s="414"/>
      <c r="FOK6" s="414"/>
      <c r="FOL6" s="414"/>
      <c r="FOM6" s="414"/>
      <c r="FON6" s="414"/>
      <c r="FOO6" s="414"/>
      <c r="FOP6" s="414"/>
      <c r="FOQ6" s="414"/>
      <c r="FOR6" s="414"/>
      <c r="FOS6" s="414"/>
      <c r="FOT6" s="414"/>
      <c r="FOU6" s="414"/>
      <c r="FOV6" s="414"/>
      <c r="FOW6" s="414"/>
      <c r="FOX6" s="414"/>
      <c r="FOY6" s="414"/>
      <c r="FOZ6" s="414"/>
      <c r="FPA6" s="414"/>
      <c r="FPB6" s="414"/>
      <c r="FPC6" s="414"/>
      <c r="FPD6" s="414"/>
      <c r="FPE6" s="414"/>
      <c r="FPF6" s="414"/>
      <c r="FPG6" s="414"/>
      <c r="FPH6" s="414"/>
      <c r="FPI6" s="414"/>
      <c r="FPJ6" s="414"/>
      <c r="FPK6" s="414"/>
      <c r="FPL6" s="414"/>
      <c r="FPM6" s="414"/>
      <c r="FPN6" s="414"/>
      <c r="FPO6" s="414"/>
      <c r="FPP6" s="414"/>
      <c r="FPQ6" s="414"/>
      <c r="FPR6" s="414"/>
      <c r="FPS6" s="414"/>
      <c r="FPT6" s="414"/>
      <c r="FPU6" s="414"/>
      <c r="FPV6" s="414"/>
      <c r="FPW6" s="414"/>
      <c r="FPX6" s="414"/>
      <c r="FPY6" s="414"/>
      <c r="FPZ6" s="414"/>
      <c r="FQA6" s="414"/>
      <c r="FQB6" s="414"/>
      <c r="FQC6" s="414"/>
      <c r="FQD6" s="414"/>
      <c r="FQE6" s="414"/>
      <c r="FQF6" s="414"/>
      <c r="FQG6" s="414"/>
      <c r="FQH6" s="414"/>
      <c r="FQI6" s="414"/>
      <c r="FQJ6" s="414"/>
      <c r="FQK6" s="414"/>
      <c r="FQL6" s="414"/>
      <c r="FQM6" s="414"/>
      <c r="FQN6" s="414"/>
      <c r="FQO6" s="414"/>
      <c r="FQP6" s="414"/>
      <c r="FQQ6" s="414"/>
      <c r="FQR6" s="414"/>
      <c r="FQS6" s="414"/>
      <c r="FQT6" s="414"/>
      <c r="FQU6" s="414"/>
      <c r="FQV6" s="414"/>
      <c r="FQW6" s="414"/>
      <c r="FQX6" s="414"/>
      <c r="FQY6" s="414"/>
      <c r="FQZ6" s="414"/>
      <c r="FRA6" s="414"/>
      <c r="FRB6" s="414"/>
      <c r="FRC6" s="414"/>
      <c r="FRD6" s="414"/>
      <c r="FRE6" s="414"/>
      <c r="FRF6" s="414"/>
      <c r="FRG6" s="414"/>
      <c r="FRH6" s="414"/>
      <c r="FRI6" s="414"/>
      <c r="FRJ6" s="414"/>
      <c r="FRK6" s="414"/>
      <c r="FRL6" s="414"/>
      <c r="FRM6" s="414"/>
      <c r="FRN6" s="414"/>
      <c r="FRO6" s="414"/>
      <c r="FRP6" s="414"/>
      <c r="FRQ6" s="414"/>
      <c r="FRR6" s="414"/>
      <c r="FRS6" s="414"/>
      <c r="FRT6" s="414"/>
      <c r="FRU6" s="414"/>
      <c r="FRV6" s="414"/>
      <c r="FRW6" s="414"/>
      <c r="FRX6" s="414"/>
      <c r="FRY6" s="414"/>
      <c r="FRZ6" s="414"/>
      <c r="FSA6" s="414"/>
      <c r="FSB6" s="414"/>
      <c r="FSC6" s="414"/>
      <c r="FSD6" s="414"/>
      <c r="FSE6" s="414"/>
      <c r="FSF6" s="414"/>
      <c r="FSG6" s="414"/>
      <c r="FSH6" s="414"/>
      <c r="FSI6" s="414"/>
      <c r="FSJ6" s="414"/>
      <c r="FSK6" s="414"/>
      <c r="FSL6" s="414"/>
      <c r="FSM6" s="414"/>
      <c r="FSN6" s="414"/>
      <c r="FSO6" s="414"/>
      <c r="FSP6" s="414"/>
      <c r="FSQ6" s="414"/>
      <c r="FSR6" s="414"/>
      <c r="FSS6" s="414"/>
      <c r="FST6" s="414"/>
      <c r="FSU6" s="414"/>
      <c r="FSV6" s="414"/>
      <c r="FSW6" s="414"/>
      <c r="FSX6" s="414"/>
      <c r="FSY6" s="414"/>
      <c r="FSZ6" s="414"/>
      <c r="FTA6" s="414"/>
      <c r="FTB6" s="414"/>
      <c r="FTC6" s="414"/>
      <c r="FTD6" s="414"/>
      <c r="FTE6" s="414"/>
      <c r="FTF6" s="414"/>
      <c r="FTG6" s="414"/>
      <c r="FTH6" s="414"/>
      <c r="FTI6" s="414"/>
      <c r="FTJ6" s="414"/>
      <c r="FTK6" s="414"/>
      <c r="FTL6" s="414"/>
      <c r="FTM6" s="414"/>
      <c r="FTN6" s="414"/>
      <c r="FTO6" s="414"/>
      <c r="FTP6" s="414"/>
      <c r="FTQ6" s="414"/>
      <c r="FTR6" s="414"/>
      <c r="FTS6" s="414"/>
      <c r="FTT6" s="414"/>
      <c r="FTU6" s="414"/>
      <c r="FTV6" s="414"/>
      <c r="FTW6" s="414"/>
      <c r="FTX6" s="414"/>
      <c r="FTY6" s="414"/>
      <c r="FTZ6" s="414"/>
      <c r="FUA6" s="414"/>
      <c r="FUB6" s="414"/>
      <c r="FUC6" s="414"/>
      <c r="FUD6" s="414"/>
      <c r="FUE6" s="414"/>
      <c r="FUF6" s="414"/>
      <c r="FUG6" s="414"/>
      <c r="FUH6" s="414"/>
      <c r="FUI6" s="414"/>
      <c r="FUJ6" s="414"/>
      <c r="FUK6" s="414"/>
      <c r="FUL6" s="414"/>
      <c r="FUM6" s="414"/>
      <c r="FUN6" s="414"/>
      <c r="FUO6" s="414"/>
      <c r="FUP6" s="414"/>
      <c r="FUQ6" s="414"/>
      <c r="FUR6" s="414"/>
      <c r="FUS6" s="414"/>
      <c r="FUT6" s="414"/>
      <c r="FUU6" s="414"/>
      <c r="FUV6" s="414"/>
      <c r="FUW6" s="414"/>
      <c r="FUX6" s="414"/>
      <c r="FUY6" s="414"/>
      <c r="FUZ6" s="414"/>
      <c r="FVA6" s="414"/>
      <c r="FVB6" s="414"/>
      <c r="FVC6" s="414"/>
      <c r="FVD6" s="414"/>
      <c r="FVE6" s="414"/>
      <c r="FVF6" s="414"/>
      <c r="FVG6" s="414"/>
      <c r="FVH6" s="414"/>
      <c r="FVI6" s="414"/>
      <c r="FVJ6" s="414"/>
      <c r="FVK6" s="414"/>
      <c r="FVL6" s="414"/>
      <c r="FVM6" s="414"/>
      <c r="FVN6" s="414"/>
      <c r="FVO6" s="414"/>
      <c r="FVP6" s="414"/>
      <c r="FVQ6" s="414"/>
      <c r="FVR6" s="414"/>
      <c r="FVS6" s="414"/>
      <c r="FVT6" s="414"/>
      <c r="FVU6" s="414"/>
      <c r="FVV6" s="414"/>
      <c r="FVW6" s="414"/>
      <c r="FVX6" s="414"/>
      <c r="FVY6" s="414"/>
      <c r="FVZ6" s="414"/>
      <c r="FWA6" s="414"/>
      <c r="FWB6" s="414"/>
      <c r="FWC6" s="414"/>
      <c r="FWD6" s="414"/>
      <c r="FWE6" s="414"/>
      <c r="FWF6" s="414"/>
      <c r="FWG6" s="414"/>
      <c r="FWH6" s="414"/>
      <c r="FWI6" s="414"/>
      <c r="FWJ6" s="414"/>
      <c r="FWK6" s="414"/>
      <c r="FWL6" s="414"/>
      <c r="FWM6" s="414"/>
      <c r="FWN6" s="414"/>
      <c r="FWO6" s="414"/>
      <c r="FWP6" s="414"/>
      <c r="FWQ6" s="414"/>
      <c r="FWR6" s="414"/>
      <c r="FWS6" s="414"/>
      <c r="FWT6" s="414"/>
      <c r="FWU6" s="414"/>
      <c r="FWV6" s="414"/>
      <c r="FWW6" s="414"/>
      <c r="FWX6" s="414"/>
      <c r="FWY6" s="414"/>
      <c r="FWZ6" s="414"/>
      <c r="FXA6" s="414"/>
      <c r="FXB6" s="414"/>
      <c r="FXC6" s="414"/>
      <c r="FXD6" s="414"/>
      <c r="FXE6" s="414"/>
      <c r="FXF6" s="414"/>
      <c r="FXG6" s="414"/>
      <c r="FXH6" s="414"/>
      <c r="FXI6" s="414"/>
      <c r="FXJ6" s="414"/>
      <c r="FXK6" s="414"/>
      <c r="FXL6" s="414"/>
      <c r="FXM6" s="414"/>
      <c r="FXN6" s="414"/>
      <c r="FXO6" s="414"/>
      <c r="FXP6" s="414"/>
      <c r="FXQ6" s="414"/>
      <c r="FXR6" s="414"/>
      <c r="FXS6" s="414"/>
      <c r="FXT6" s="414"/>
      <c r="FXU6" s="414"/>
      <c r="FXV6" s="414"/>
      <c r="FXW6" s="414"/>
      <c r="FXX6" s="414"/>
      <c r="FXY6" s="414"/>
      <c r="FXZ6" s="414"/>
      <c r="FYA6" s="414"/>
      <c r="FYB6" s="414"/>
      <c r="FYC6" s="414"/>
      <c r="FYD6" s="414"/>
      <c r="FYE6" s="414"/>
      <c r="FYF6" s="414"/>
      <c r="FYG6" s="414"/>
      <c r="FYH6" s="414"/>
      <c r="FYI6" s="414"/>
      <c r="FYJ6" s="414"/>
      <c r="FYK6" s="414"/>
      <c r="FYL6" s="414"/>
      <c r="FYM6" s="414"/>
      <c r="FYN6" s="414"/>
      <c r="FYO6" s="414"/>
      <c r="FYP6" s="414"/>
      <c r="FYQ6" s="414"/>
      <c r="FYR6" s="414"/>
      <c r="FYS6" s="414"/>
      <c r="FYT6" s="414"/>
      <c r="FYU6" s="414"/>
      <c r="FYV6" s="414"/>
      <c r="FYW6" s="414"/>
      <c r="FYX6" s="414"/>
      <c r="FYY6" s="414"/>
      <c r="FYZ6" s="414"/>
      <c r="FZA6" s="414"/>
      <c r="FZB6" s="414"/>
      <c r="FZC6" s="414"/>
      <c r="FZD6" s="414"/>
      <c r="FZE6" s="414"/>
      <c r="FZF6" s="414"/>
      <c r="FZG6" s="414"/>
      <c r="FZH6" s="414"/>
      <c r="FZI6" s="414"/>
      <c r="FZJ6" s="414"/>
      <c r="FZK6" s="414"/>
      <c r="FZL6" s="414"/>
      <c r="FZM6" s="414"/>
      <c r="FZN6" s="414"/>
      <c r="FZO6" s="414"/>
      <c r="FZP6" s="414"/>
      <c r="FZQ6" s="414"/>
      <c r="FZR6" s="414"/>
      <c r="FZS6" s="414"/>
      <c r="FZT6" s="414"/>
      <c r="FZU6" s="414"/>
      <c r="FZV6" s="414"/>
      <c r="FZW6" s="414"/>
      <c r="FZX6" s="414"/>
      <c r="FZY6" s="414"/>
      <c r="FZZ6" s="414"/>
      <c r="GAA6" s="414"/>
      <c r="GAB6" s="414"/>
      <c r="GAC6" s="414"/>
      <c r="GAD6" s="414"/>
      <c r="GAE6" s="414"/>
      <c r="GAF6" s="414"/>
      <c r="GAG6" s="414"/>
      <c r="GAH6" s="414"/>
      <c r="GAI6" s="414"/>
      <c r="GAJ6" s="414"/>
      <c r="GAK6" s="414"/>
      <c r="GAL6" s="414"/>
      <c r="GAM6" s="414"/>
      <c r="GAN6" s="414"/>
      <c r="GAO6" s="414"/>
      <c r="GAP6" s="414"/>
      <c r="GAQ6" s="414"/>
      <c r="GAR6" s="414"/>
      <c r="GAS6" s="414"/>
      <c r="GAT6" s="414"/>
      <c r="GAU6" s="414"/>
      <c r="GAV6" s="414"/>
      <c r="GAW6" s="414"/>
      <c r="GAX6" s="414"/>
      <c r="GAY6" s="414"/>
      <c r="GAZ6" s="414"/>
      <c r="GBA6" s="414"/>
      <c r="GBB6" s="414"/>
      <c r="GBC6" s="414"/>
      <c r="GBD6" s="414"/>
      <c r="GBE6" s="414"/>
      <c r="GBF6" s="414"/>
      <c r="GBG6" s="414"/>
      <c r="GBH6" s="414"/>
      <c r="GBI6" s="414"/>
      <c r="GBJ6" s="414"/>
      <c r="GBK6" s="414"/>
      <c r="GBL6" s="414"/>
      <c r="GBM6" s="414"/>
      <c r="GBN6" s="414"/>
      <c r="GBO6" s="414"/>
      <c r="GBP6" s="414"/>
      <c r="GBQ6" s="414"/>
      <c r="GBR6" s="414"/>
      <c r="GBS6" s="414"/>
      <c r="GBT6" s="414"/>
      <c r="GBU6" s="414"/>
      <c r="GBV6" s="414"/>
      <c r="GBW6" s="414"/>
      <c r="GBX6" s="414"/>
      <c r="GBY6" s="414"/>
      <c r="GBZ6" s="414"/>
      <c r="GCA6" s="414"/>
      <c r="GCB6" s="414"/>
      <c r="GCC6" s="414"/>
      <c r="GCD6" s="414"/>
      <c r="GCE6" s="414"/>
      <c r="GCF6" s="414"/>
      <c r="GCG6" s="414"/>
      <c r="GCH6" s="414"/>
      <c r="GCI6" s="414"/>
      <c r="GCJ6" s="414"/>
      <c r="GCK6" s="414"/>
      <c r="GCL6" s="414"/>
      <c r="GCM6" s="414"/>
      <c r="GCN6" s="414"/>
      <c r="GCO6" s="414"/>
      <c r="GCP6" s="414"/>
      <c r="GCQ6" s="414"/>
      <c r="GCR6" s="414"/>
      <c r="GCS6" s="414"/>
      <c r="GCT6" s="414"/>
      <c r="GCU6" s="414"/>
      <c r="GCV6" s="414"/>
      <c r="GCW6" s="414"/>
      <c r="GCX6" s="414"/>
      <c r="GCY6" s="414"/>
      <c r="GCZ6" s="414"/>
      <c r="GDA6" s="414"/>
      <c r="GDB6" s="414"/>
      <c r="GDC6" s="414"/>
      <c r="GDD6" s="414"/>
      <c r="GDE6" s="414"/>
      <c r="GDF6" s="414"/>
      <c r="GDG6" s="414"/>
      <c r="GDH6" s="414"/>
      <c r="GDI6" s="414"/>
      <c r="GDJ6" s="414"/>
      <c r="GDK6" s="414"/>
      <c r="GDL6" s="414"/>
      <c r="GDM6" s="414"/>
      <c r="GDN6" s="414"/>
      <c r="GDO6" s="414"/>
      <c r="GDP6" s="414"/>
      <c r="GDQ6" s="414"/>
      <c r="GDR6" s="414"/>
      <c r="GDS6" s="414"/>
      <c r="GDT6" s="414"/>
      <c r="GDU6" s="414"/>
      <c r="GDV6" s="414"/>
      <c r="GDW6" s="414"/>
      <c r="GDX6" s="414"/>
      <c r="GDY6" s="414"/>
      <c r="GDZ6" s="414"/>
      <c r="GEA6" s="414"/>
      <c r="GEB6" s="414"/>
      <c r="GEC6" s="414"/>
      <c r="GED6" s="414"/>
      <c r="GEE6" s="414"/>
      <c r="GEF6" s="414"/>
      <c r="GEG6" s="414"/>
      <c r="GEH6" s="414"/>
      <c r="GEI6" s="414"/>
      <c r="GEJ6" s="414"/>
      <c r="GEK6" s="414"/>
      <c r="GEL6" s="414"/>
      <c r="GEM6" s="414"/>
      <c r="GEN6" s="414"/>
      <c r="GEO6" s="414"/>
      <c r="GEP6" s="414"/>
      <c r="GEQ6" s="414"/>
      <c r="GER6" s="414"/>
      <c r="GES6" s="414"/>
      <c r="GET6" s="414"/>
      <c r="GEU6" s="414"/>
      <c r="GEV6" s="414"/>
      <c r="GEW6" s="414"/>
      <c r="GEX6" s="414"/>
      <c r="GEY6" s="414"/>
      <c r="GEZ6" s="414"/>
      <c r="GFA6" s="414"/>
      <c r="GFB6" s="414"/>
      <c r="GFC6" s="414"/>
      <c r="GFD6" s="414"/>
      <c r="GFE6" s="414"/>
      <c r="GFF6" s="414"/>
      <c r="GFG6" s="414"/>
      <c r="GFH6" s="414"/>
      <c r="GFI6" s="414"/>
      <c r="GFJ6" s="414"/>
      <c r="GFK6" s="414"/>
      <c r="GFL6" s="414"/>
      <c r="GFM6" s="414"/>
      <c r="GFN6" s="414"/>
      <c r="GFO6" s="414"/>
      <c r="GFP6" s="414"/>
      <c r="GFQ6" s="414"/>
      <c r="GFR6" s="414"/>
      <c r="GFS6" s="414"/>
      <c r="GFT6" s="414"/>
      <c r="GFU6" s="414"/>
      <c r="GFV6" s="414"/>
      <c r="GFW6" s="414"/>
      <c r="GFX6" s="414"/>
      <c r="GFY6" s="414"/>
      <c r="GFZ6" s="414"/>
      <c r="GGA6" s="414"/>
      <c r="GGB6" s="414"/>
      <c r="GGC6" s="414"/>
      <c r="GGD6" s="414"/>
      <c r="GGE6" s="414"/>
      <c r="GGF6" s="414"/>
      <c r="GGG6" s="414"/>
      <c r="GGH6" s="414"/>
      <c r="GGI6" s="414"/>
      <c r="GGJ6" s="414"/>
      <c r="GGK6" s="414"/>
      <c r="GGL6" s="414"/>
      <c r="GGM6" s="414"/>
      <c r="GGN6" s="414"/>
      <c r="GGO6" s="414"/>
      <c r="GGP6" s="414"/>
      <c r="GGQ6" s="414"/>
      <c r="GGR6" s="414"/>
      <c r="GGS6" s="414"/>
      <c r="GGT6" s="414"/>
      <c r="GGU6" s="414"/>
      <c r="GGV6" s="414"/>
      <c r="GGW6" s="414"/>
      <c r="GGX6" s="414"/>
      <c r="GGY6" s="414"/>
      <c r="GGZ6" s="414"/>
      <c r="GHA6" s="414"/>
      <c r="GHB6" s="414"/>
      <c r="GHC6" s="414"/>
      <c r="GHD6" s="414"/>
      <c r="GHE6" s="414"/>
      <c r="GHF6" s="414"/>
      <c r="GHG6" s="414"/>
      <c r="GHH6" s="414"/>
      <c r="GHI6" s="414"/>
      <c r="GHJ6" s="414"/>
      <c r="GHK6" s="414"/>
      <c r="GHL6" s="414"/>
      <c r="GHM6" s="414"/>
      <c r="GHN6" s="414"/>
      <c r="GHO6" s="414"/>
      <c r="GHP6" s="414"/>
      <c r="GHQ6" s="414"/>
      <c r="GHR6" s="414"/>
      <c r="GHS6" s="414"/>
      <c r="GHT6" s="414"/>
      <c r="GHU6" s="414"/>
      <c r="GHV6" s="414"/>
      <c r="GHW6" s="414"/>
      <c r="GHX6" s="414"/>
      <c r="GHY6" s="414"/>
      <c r="GHZ6" s="414"/>
      <c r="GIA6" s="414"/>
      <c r="GIB6" s="414"/>
      <c r="GIC6" s="414"/>
      <c r="GID6" s="414"/>
      <c r="GIE6" s="414"/>
      <c r="GIF6" s="414"/>
      <c r="GIG6" s="414"/>
      <c r="GIH6" s="414"/>
      <c r="GII6" s="414"/>
      <c r="GIJ6" s="414"/>
      <c r="GIK6" s="414"/>
      <c r="GIL6" s="414"/>
      <c r="GIM6" s="414"/>
      <c r="GIN6" s="414"/>
      <c r="GIO6" s="414"/>
      <c r="GIP6" s="414"/>
      <c r="GIQ6" s="414"/>
      <c r="GIR6" s="414"/>
      <c r="GIS6" s="414"/>
      <c r="GIT6" s="414"/>
      <c r="GIU6" s="414"/>
      <c r="GIV6" s="414"/>
      <c r="GIW6" s="414"/>
      <c r="GIX6" s="414"/>
      <c r="GIY6" s="414"/>
      <c r="GIZ6" s="414"/>
      <c r="GJA6" s="414"/>
      <c r="GJB6" s="414"/>
      <c r="GJC6" s="414"/>
      <c r="GJD6" s="414"/>
      <c r="GJE6" s="414"/>
      <c r="GJF6" s="414"/>
      <c r="GJG6" s="414"/>
      <c r="GJH6" s="414"/>
      <c r="GJI6" s="414"/>
      <c r="GJJ6" s="414"/>
      <c r="GJK6" s="414"/>
      <c r="GJL6" s="414"/>
      <c r="GJM6" s="414"/>
      <c r="GJN6" s="414"/>
      <c r="GJO6" s="414"/>
      <c r="GJP6" s="414"/>
      <c r="GJQ6" s="414"/>
      <c r="GJR6" s="414"/>
      <c r="GJS6" s="414"/>
      <c r="GJT6" s="414"/>
      <c r="GJU6" s="414"/>
      <c r="GJV6" s="414"/>
      <c r="GJW6" s="414"/>
      <c r="GJX6" s="414"/>
      <c r="GJY6" s="414"/>
      <c r="GJZ6" s="414"/>
      <c r="GKA6" s="414"/>
      <c r="GKB6" s="414"/>
      <c r="GKC6" s="414"/>
      <c r="GKD6" s="414"/>
      <c r="GKE6" s="414"/>
      <c r="GKF6" s="414"/>
      <c r="GKG6" s="414"/>
      <c r="GKH6" s="414"/>
      <c r="GKI6" s="414"/>
      <c r="GKJ6" s="414"/>
      <c r="GKK6" s="414"/>
      <c r="GKL6" s="414"/>
      <c r="GKM6" s="414"/>
      <c r="GKN6" s="414"/>
      <c r="GKO6" s="414"/>
      <c r="GKP6" s="414"/>
      <c r="GKQ6" s="414"/>
      <c r="GKR6" s="414"/>
      <c r="GKS6" s="414"/>
      <c r="GKT6" s="414"/>
      <c r="GKU6" s="414"/>
      <c r="GKV6" s="414"/>
      <c r="GKW6" s="414"/>
      <c r="GKX6" s="414"/>
      <c r="GKY6" s="414"/>
      <c r="GKZ6" s="414"/>
      <c r="GLA6" s="414"/>
      <c r="GLB6" s="414"/>
      <c r="GLC6" s="414"/>
      <c r="GLD6" s="414"/>
      <c r="GLE6" s="414"/>
      <c r="GLF6" s="414"/>
      <c r="GLG6" s="414"/>
      <c r="GLH6" s="414"/>
      <c r="GLI6" s="414"/>
      <c r="GLJ6" s="414"/>
      <c r="GLK6" s="414"/>
      <c r="GLL6" s="414"/>
      <c r="GLM6" s="414"/>
      <c r="GLN6" s="414"/>
      <c r="GLO6" s="414"/>
      <c r="GLP6" s="414"/>
      <c r="GLQ6" s="414"/>
      <c r="GLR6" s="414"/>
      <c r="GLS6" s="414"/>
      <c r="GLT6" s="414"/>
      <c r="GLU6" s="414"/>
      <c r="GLV6" s="414"/>
      <c r="GLW6" s="414"/>
      <c r="GLX6" s="414"/>
      <c r="GLY6" s="414"/>
      <c r="GLZ6" s="414"/>
      <c r="GMA6" s="414"/>
      <c r="GMB6" s="414"/>
      <c r="GMC6" s="414"/>
      <c r="GMD6" s="414"/>
      <c r="GME6" s="414"/>
      <c r="GMF6" s="414"/>
      <c r="GMG6" s="414"/>
      <c r="GMH6" s="414"/>
      <c r="GMI6" s="414"/>
      <c r="GMJ6" s="414"/>
      <c r="GMK6" s="414"/>
      <c r="GML6" s="414"/>
      <c r="GMM6" s="414"/>
      <c r="GMN6" s="414"/>
      <c r="GMO6" s="414"/>
      <c r="GMP6" s="414"/>
      <c r="GMQ6" s="414"/>
      <c r="GMR6" s="414"/>
      <c r="GMS6" s="414"/>
      <c r="GMT6" s="414"/>
      <c r="GMU6" s="414"/>
      <c r="GMV6" s="414"/>
      <c r="GMW6" s="414"/>
      <c r="GMX6" s="414"/>
      <c r="GMY6" s="414"/>
      <c r="GMZ6" s="414"/>
      <c r="GNA6" s="414"/>
      <c r="GNB6" s="414"/>
      <c r="GNC6" s="414"/>
      <c r="GND6" s="414"/>
      <c r="GNE6" s="414"/>
      <c r="GNF6" s="414"/>
      <c r="GNG6" s="414"/>
      <c r="GNH6" s="414"/>
      <c r="GNI6" s="414"/>
      <c r="GNJ6" s="414"/>
      <c r="GNK6" s="414"/>
      <c r="GNL6" s="414"/>
      <c r="GNM6" s="414"/>
      <c r="GNN6" s="414"/>
      <c r="GNO6" s="414"/>
      <c r="GNP6" s="414"/>
      <c r="GNQ6" s="414"/>
      <c r="GNR6" s="414"/>
      <c r="GNS6" s="414"/>
      <c r="GNT6" s="414"/>
      <c r="GNU6" s="414"/>
      <c r="GNV6" s="414"/>
      <c r="GNW6" s="414"/>
      <c r="GNX6" s="414"/>
      <c r="GNY6" s="414"/>
      <c r="GNZ6" s="414"/>
      <c r="GOA6" s="414"/>
      <c r="GOB6" s="414"/>
      <c r="GOC6" s="414"/>
      <c r="GOD6" s="414"/>
      <c r="GOE6" s="414"/>
      <c r="GOF6" s="414"/>
      <c r="GOG6" s="414"/>
      <c r="GOH6" s="414"/>
      <c r="GOI6" s="414"/>
      <c r="GOJ6" s="414"/>
      <c r="GOK6" s="414"/>
      <c r="GOL6" s="414"/>
      <c r="GOM6" s="414"/>
      <c r="GON6" s="414"/>
      <c r="GOO6" s="414"/>
      <c r="GOP6" s="414"/>
      <c r="GOQ6" s="414"/>
      <c r="GOR6" s="414"/>
      <c r="GOS6" s="414"/>
      <c r="GOT6" s="414"/>
      <c r="GOU6" s="414"/>
      <c r="GOV6" s="414"/>
      <c r="GOW6" s="414"/>
      <c r="GOX6" s="414"/>
      <c r="GOY6" s="414"/>
      <c r="GOZ6" s="414"/>
      <c r="GPA6" s="414"/>
      <c r="GPB6" s="414"/>
      <c r="GPC6" s="414"/>
      <c r="GPD6" s="414"/>
      <c r="GPE6" s="414"/>
      <c r="GPF6" s="414"/>
      <c r="GPG6" s="414"/>
      <c r="GPH6" s="414"/>
      <c r="GPI6" s="414"/>
      <c r="GPJ6" s="414"/>
      <c r="GPK6" s="414"/>
      <c r="GPL6" s="414"/>
      <c r="GPM6" s="414"/>
      <c r="GPN6" s="414"/>
      <c r="GPO6" s="414"/>
      <c r="GPP6" s="414"/>
      <c r="GPQ6" s="414"/>
      <c r="GPR6" s="414"/>
      <c r="GPS6" s="414"/>
      <c r="GPT6" s="414"/>
      <c r="GPU6" s="414"/>
      <c r="GPV6" s="414"/>
      <c r="GPW6" s="414"/>
      <c r="GPX6" s="414"/>
      <c r="GPY6" s="414"/>
      <c r="GPZ6" s="414"/>
      <c r="GQA6" s="414"/>
      <c r="GQB6" s="414"/>
      <c r="GQC6" s="414"/>
      <c r="GQD6" s="414"/>
      <c r="GQE6" s="414"/>
      <c r="GQF6" s="414"/>
      <c r="GQG6" s="414"/>
      <c r="GQH6" s="414"/>
      <c r="GQI6" s="414"/>
      <c r="GQJ6" s="414"/>
      <c r="GQK6" s="414"/>
      <c r="GQL6" s="414"/>
      <c r="GQM6" s="414"/>
      <c r="GQN6" s="414"/>
      <c r="GQO6" s="414"/>
      <c r="GQP6" s="414"/>
      <c r="GQQ6" s="414"/>
      <c r="GQR6" s="414"/>
      <c r="GQS6" s="414"/>
      <c r="GQT6" s="414"/>
      <c r="GQU6" s="414"/>
      <c r="GQV6" s="414"/>
      <c r="GQW6" s="414"/>
      <c r="GQX6" s="414"/>
      <c r="GQY6" s="414"/>
      <c r="GQZ6" s="414"/>
      <c r="GRA6" s="414"/>
      <c r="GRB6" s="414"/>
      <c r="GRC6" s="414"/>
      <c r="GRD6" s="414"/>
      <c r="GRE6" s="414"/>
      <c r="GRF6" s="414"/>
      <c r="GRG6" s="414"/>
      <c r="GRH6" s="414"/>
      <c r="GRI6" s="414"/>
      <c r="GRJ6" s="414"/>
      <c r="GRK6" s="414"/>
      <c r="GRL6" s="414"/>
      <c r="GRM6" s="414"/>
      <c r="GRN6" s="414"/>
      <c r="GRO6" s="414"/>
      <c r="GRP6" s="414"/>
      <c r="GRQ6" s="414"/>
      <c r="GRR6" s="414"/>
      <c r="GRS6" s="414"/>
      <c r="GRT6" s="414"/>
      <c r="GRU6" s="414"/>
      <c r="GRV6" s="414"/>
      <c r="GRW6" s="414"/>
      <c r="GRX6" s="414"/>
      <c r="GRY6" s="414"/>
      <c r="GRZ6" s="414"/>
      <c r="GSA6" s="414"/>
      <c r="GSB6" s="414"/>
      <c r="GSC6" s="414"/>
      <c r="GSD6" s="414"/>
      <c r="GSE6" s="414"/>
      <c r="GSF6" s="414"/>
      <c r="GSG6" s="414"/>
      <c r="GSH6" s="414"/>
      <c r="GSI6" s="414"/>
      <c r="GSJ6" s="414"/>
      <c r="GSK6" s="414"/>
      <c r="GSL6" s="414"/>
      <c r="GSM6" s="414"/>
      <c r="GSN6" s="414"/>
      <c r="GSO6" s="414"/>
      <c r="GSP6" s="414"/>
      <c r="GSQ6" s="414"/>
      <c r="GSR6" s="414"/>
      <c r="GSS6" s="414"/>
      <c r="GST6" s="414"/>
      <c r="GSU6" s="414"/>
      <c r="GSV6" s="414"/>
      <c r="GSW6" s="414"/>
      <c r="GSX6" s="414"/>
      <c r="GSY6" s="414"/>
      <c r="GSZ6" s="414"/>
      <c r="GTA6" s="414"/>
      <c r="GTB6" s="414"/>
      <c r="GTC6" s="414"/>
      <c r="GTD6" s="414"/>
      <c r="GTE6" s="414"/>
      <c r="GTF6" s="414"/>
      <c r="GTG6" s="414"/>
      <c r="GTH6" s="414"/>
      <c r="GTI6" s="414"/>
      <c r="GTJ6" s="414"/>
      <c r="GTK6" s="414"/>
      <c r="GTL6" s="414"/>
      <c r="GTM6" s="414"/>
      <c r="GTN6" s="414"/>
      <c r="GTO6" s="414"/>
      <c r="GTP6" s="414"/>
      <c r="GTQ6" s="414"/>
      <c r="GTR6" s="414"/>
      <c r="GTS6" s="414"/>
      <c r="GTT6" s="414"/>
      <c r="GTU6" s="414"/>
      <c r="GTV6" s="414"/>
      <c r="GTW6" s="414"/>
      <c r="GTX6" s="414"/>
      <c r="GTY6" s="414"/>
      <c r="GTZ6" s="414"/>
      <c r="GUA6" s="414"/>
      <c r="GUB6" s="414"/>
      <c r="GUC6" s="414"/>
      <c r="GUD6" s="414"/>
      <c r="GUE6" s="414"/>
      <c r="GUF6" s="414"/>
      <c r="GUG6" s="414"/>
      <c r="GUH6" s="414"/>
      <c r="GUI6" s="414"/>
      <c r="GUJ6" s="414"/>
      <c r="GUK6" s="414"/>
      <c r="GUL6" s="414"/>
      <c r="GUM6" s="414"/>
      <c r="GUN6" s="414"/>
      <c r="GUO6" s="414"/>
      <c r="GUP6" s="414"/>
      <c r="GUQ6" s="414"/>
      <c r="GUR6" s="414"/>
      <c r="GUS6" s="414"/>
      <c r="GUT6" s="414"/>
      <c r="GUU6" s="414"/>
      <c r="GUV6" s="414"/>
      <c r="GUW6" s="414"/>
      <c r="GUX6" s="414"/>
      <c r="GUY6" s="414"/>
      <c r="GUZ6" s="414"/>
      <c r="GVA6" s="414"/>
      <c r="GVB6" s="414"/>
      <c r="GVC6" s="414"/>
      <c r="GVD6" s="414"/>
      <c r="GVE6" s="414"/>
      <c r="GVF6" s="414"/>
      <c r="GVG6" s="414"/>
      <c r="GVH6" s="414"/>
      <c r="GVI6" s="414"/>
      <c r="GVJ6" s="414"/>
      <c r="GVK6" s="414"/>
      <c r="GVL6" s="414"/>
      <c r="GVM6" s="414"/>
      <c r="GVN6" s="414"/>
      <c r="GVO6" s="414"/>
      <c r="GVP6" s="414"/>
      <c r="GVQ6" s="414"/>
      <c r="GVR6" s="414"/>
      <c r="GVS6" s="414"/>
      <c r="GVT6" s="414"/>
      <c r="GVU6" s="414"/>
      <c r="GVV6" s="414"/>
      <c r="GVW6" s="414"/>
      <c r="GVX6" s="414"/>
      <c r="GVY6" s="414"/>
      <c r="GVZ6" s="414"/>
      <c r="GWA6" s="414"/>
      <c r="GWB6" s="414"/>
      <c r="GWC6" s="414"/>
      <c r="GWD6" s="414"/>
      <c r="GWE6" s="414"/>
      <c r="GWF6" s="414"/>
      <c r="GWG6" s="414"/>
      <c r="GWH6" s="414"/>
      <c r="GWI6" s="414"/>
      <c r="GWJ6" s="414"/>
      <c r="GWK6" s="414"/>
      <c r="GWL6" s="414"/>
      <c r="GWM6" s="414"/>
      <c r="GWN6" s="414"/>
      <c r="GWO6" s="414"/>
      <c r="GWP6" s="414"/>
      <c r="GWQ6" s="414"/>
      <c r="GWR6" s="414"/>
      <c r="GWS6" s="414"/>
      <c r="GWT6" s="414"/>
      <c r="GWU6" s="414"/>
      <c r="GWV6" s="414"/>
      <c r="GWW6" s="414"/>
      <c r="GWX6" s="414"/>
      <c r="GWY6" s="414"/>
      <c r="GWZ6" s="414"/>
      <c r="GXA6" s="414"/>
      <c r="GXB6" s="414"/>
      <c r="GXC6" s="414"/>
      <c r="GXD6" s="414"/>
      <c r="GXE6" s="414"/>
      <c r="GXF6" s="414"/>
      <c r="GXG6" s="414"/>
      <c r="GXH6" s="414"/>
      <c r="GXI6" s="414"/>
      <c r="GXJ6" s="414"/>
      <c r="GXK6" s="414"/>
      <c r="GXL6" s="414"/>
      <c r="GXM6" s="414"/>
      <c r="GXN6" s="414"/>
      <c r="GXO6" s="414"/>
      <c r="GXP6" s="414"/>
      <c r="GXQ6" s="414"/>
      <c r="GXR6" s="414"/>
      <c r="GXS6" s="414"/>
      <c r="GXT6" s="414"/>
      <c r="GXU6" s="414"/>
      <c r="GXV6" s="414"/>
      <c r="GXW6" s="414"/>
      <c r="GXX6" s="414"/>
      <c r="GXY6" s="414"/>
      <c r="GXZ6" s="414"/>
      <c r="GYA6" s="414"/>
      <c r="GYB6" s="414"/>
      <c r="GYC6" s="414"/>
      <c r="GYD6" s="414"/>
      <c r="GYE6" s="414"/>
      <c r="GYF6" s="414"/>
      <c r="GYG6" s="414"/>
      <c r="GYH6" s="414"/>
      <c r="GYI6" s="414"/>
      <c r="GYJ6" s="414"/>
      <c r="GYK6" s="414"/>
      <c r="GYL6" s="414"/>
      <c r="GYM6" s="414"/>
      <c r="GYN6" s="414"/>
      <c r="GYO6" s="414"/>
      <c r="GYP6" s="414"/>
      <c r="GYQ6" s="414"/>
      <c r="GYR6" s="414"/>
      <c r="GYS6" s="414"/>
      <c r="GYT6" s="414"/>
      <c r="GYU6" s="414"/>
      <c r="GYV6" s="414"/>
      <c r="GYW6" s="414"/>
      <c r="GYX6" s="414"/>
      <c r="GYY6" s="414"/>
      <c r="GYZ6" s="414"/>
      <c r="GZA6" s="414"/>
      <c r="GZB6" s="414"/>
      <c r="GZC6" s="414"/>
      <c r="GZD6" s="414"/>
      <c r="GZE6" s="414"/>
      <c r="GZF6" s="414"/>
      <c r="GZG6" s="414"/>
      <c r="GZH6" s="414"/>
      <c r="GZI6" s="414"/>
      <c r="GZJ6" s="414"/>
      <c r="GZK6" s="414"/>
      <c r="GZL6" s="414"/>
      <c r="GZM6" s="414"/>
      <c r="GZN6" s="414"/>
      <c r="GZO6" s="414"/>
      <c r="GZP6" s="414"/>
      <c r="GZQ6" s="414"/>
      <c r="GZR6" s="414"/>
      <c r="GZS6" s="414"/>
      <c r="GZT6" s="414"/>
      <c r="GZU6" s="414"/>
      <c r="GZV6" s="414"/>
      <c r="GZW6" s="414"/>
      <c r="GZX6" s="414"/>
      <c r="GZY6" s="414"/>
      <c r="GZZ6" s="414"/>
      <c r="HAA6" s="414"/>
      <c r="HAB6" s="414"/>
      <c r="HAC6" s="414"/>
      <c r="HAD6" s="414"/>
      <c r="HAE6" s="414"/>
      <c r="HAF6" s="414"/>
      <c r="HAG6" s="414"/>
      <c r="HAH6" s="414"/>
      <c r="HAI6" s="414"/>
      <c r="HAJ6" s="414"/>
      <c r="HAK6" s="414"/>
      <c r="HAL6" s="414"/>
      <c r="HAM6" s="414"/>
      <c r="HAN6" s="414"/>
      <c r="HAO6" s="414"/>
      <c r="HAP6" s="414"/>
      <c r="HAQ6" s="414"/>
      <c r="HAR6" s="414"/>
      <c r="HAS6" s="414"/>
      <c r="HAT6" s="414"/>
      <c r="HAU6" s="414"/>
      <c r="HAV6" s="414"/>
      <c r="HAW6" s="414"/>
      <c r="HAX6" s="414"/>
      <c r="HAY6" s="414"/>
      <c r="HAZ6" s="414"/>
      <c r="HBA6" s="414"/>
      <c r="HBB6" s="414"/>
      <c r="HBC6" s="414"/>
      <c r="HBD6" s="414"/>
      <c r="HBE6" s="414"/>
      <c r="HBF6" s="414"/>
      <c r="HBG6" s="414"/>
      <c r="HBH6" s="414"/>
      <c r="HBI6" s="414"/>
      <c r="HBJ6" s="414"/>
      <c r="HBK6" s="414"/>
      <c r="HBL6" s="414"/>
      <c r="HBM6" s="414"/>
      <c r="HBN6" s="414"/>
      <c r="HBO6" s="414"/>
      <c r="HBP6" s="414"/>
      <c r="HBQ6" s="414"/>
      <c r="HBR6" s="414"/>
      <c r="HBS6" s="414"/>
      <c r="HBT6" s="414"/>
      <c r="HBU6" s="414"/>
      <c r="HBV6" s="414"/>
      <c r="HBW6" s="414"/>
      <c r="HBX6" s="414"/>
      <c r="HBY6" s="414"/>
      <c r="HBZ6" s="414"/>
      <c r="HCA6" s="414"/>
      <c r="HCB6" s="414"/>
      <c r="HCC6" s="414"/>
      <c r="HCD6" s="414"/>
      <c r="HCE6" s="414"/>
      <c r="HCF6" s="414"/>
      <c r="HCG6" s="414"/>
      <c r="HCH6" s="414"/>
      <c r="HCI6" s="414"/>
      <c r="HCJ6" s="414"/>
      <c r="HCK6" s="414"/>
      <c r="HCL6" s="414"/>
      <c r="HCM6" s="414"/>
      <c r="HCN6" s="414"/>
      <c r="HCO6" s="414"/>
      <c r="HCP6" s="414"/>
      <c r="HCQ6" s="414"/>
      <c r="HCR6" s="414"/>
      <c r="HCS6" s="414"/>
      <c r="HCT6" s="414"/>
      <c r="HCU6" s="414"/>
      <c r="HCV6" s="414"/>
      <c r="HCW6" s="414"/>
      <c r="HCX6" s="414"/>
      <c r="HCY6" s="414"/>
      <c r="HCZ6" s="414"/>
      <c r="HDA6" s="414"/>
      <c r="HDB6" s="414"/>
      <c r="HDC6" s="414"/>
      <c r="HDD6" s="414"/>
      <c r="HDE6" s="414"/>
      <c r="HDF6" s="414"/>
      <c r="HDG6" s="414"/>
      <c r="HDH6" s="414"/>
      <c r="HDI6" s="414"/>
      <c r="HDJ6" s="414"/>
      <c r="HDK6" s="414"/>
      <c r="HDL6" s="414"/>
      <c r="HDM6" s="414"/>
      <c r="HDN6" s="414"/>
      <c r="HDO6" s="414"/>
      <c r="HDP6" s="414"/>
      <c r="HDQ6" s="414"/>
      <c r="HDR6" s="414"/>
      <c r="HDS6" s="414"/>
      <c r="HDT6" s="414"/>
      <c r="HDU6" s="414"/>
      <c r="HDV6" s="414"/>
      <c r="HDW6" s="414"/>
      <c r="HDX6" s="414"/>
      <c r="HDY6" s="414"/>
      <c r="HDZ6" s="414"/>
      <c r="HEA6" s="414"/>
      <c r="HEB6" s="414"/>
      <c r="HEC6" s="414"/>
      <c r="HED6" s="414"/>
      <c r="HEE6" s="414"/>
      <c r="HEF6" s="414"/>
      <c r="HEG6" s="414"/>
      <c r="HEH6" s="414"/>
      <c r="HEI6" s="414"/>
      <c r="HEJ6" s="414"/>
      <c r="HEK6" s="414"/>
      <c r="HEL6" s="414"/>
      <c r="HEM6" s="414"/>
      <c r="HEN6" s="414"/>
      <c r="HEO6" s="414"/>
      <c r="HEP6" s="414"/>
      <c r="HEQ6" s="414"/>
      <c r="HER6" s="414"/>
      <c r="HES6" s="414"/>
      <c r="HET6" s="414"/>
      <c r="HEU6" s="414"/>
      <c r="HEV6" s="414"/>
      <c r="HEW6" s="414"/>
      <c r="HEX6" s="414"/>
      <c r="HEY6" s="414"/>
      <c r="HEZ6" s="414"/>
      <c r="HFA6" s="414"/>
      <c r="HFB6" s="414"/>
      <c r="HFC6" s="414"/>
      <c r="HFD6" s="414"/>
      <c r="HFE6" s="414"/>
      <c r="HFF6" s="414"/>
      <c r="HFG6" s="414"/>
      <c r="HFH6" s="414"/>
      <c r="HFI6" s="414"/>
      <c r="HFJ6" s="414"/>
      <c r="HFK6" s="414"/>
      <c r="HFL6" s="414"/>
      <c r="HFM6" s="414"/>
      <c r="HFN6" s="414"/>
      <c r="HFO6" s="414"/>
      <c r="HFP6" s="414"/>
      <c r="HFQ6" s="414"/>
      <c r="HFR6" s="414"/>
      <c r="HFS6" s="414"/>
      <c r="HFT6" s="414"/>
      <c r="HFU6" s="414"/>
      <c r="HFV6" s="414"/>
      <c r="HFW6" s="414"/>
      <c r="HFX6" s="414"/>
      <c r="HFY6" s="414"/>
      <c r="HFZ6" s="414"/>
      <c r="HGA6" s="414"/>
      <c r="HGB6" s="414"/>
      <c r="HGC6" s="414"/>
      <c r="HGD6" s="414"/>
      <c r="HGE6" s="414"/>
      <c r="HGF6" s="414"/>
      <c r="HGG6" s="414"/>
      <c r="HGH6" s="414"/>
      <c r="HGI6" s="414"/>
      <c r="HGJ6" s="414"/>
      <c r="HGK6" s="414"/>
      <c r="HGL6" s="414"/>
      <c r="HGM6" s="414"/>
      <c r="HGN6" s="414"/>
      <c r="HGO6" s="414"/>
      <c r="HGP6" s="414"/>
      <c r="HGQ6" s="414"/>
      <c r="HGR6" s="414"/>
      <c r="HGS6" s="414"/>
      <c r="HGT6" s="414"/>
      <c r="HGU6" s="414"/>
      <c r="HGV6" s="414"/>
      <c r="HGW6" s="414"/>
      <c r="HGX6" s="414"/>
      <c r="HGY6" s="414"/>
      <c r="HGZ6" s="414"/>
      <c r="HHA6" s="414"/>
      <c r="HHB6" s="414"/>
      <c r="HHC6" s="414"/>
      <c r="HHD6" s="414"/>
      <c r="HHE6" s="414"/>
      <c r="HHF6" s="414"/>
      <c r="HHG6" s="414"/>
      <c r="HHH6" s="414"/>
      <c r="HHI6" s="414"/>
      <c r="HHJ6" s="414"/>
      <c r="HHK6" s="414"/>
      <c r="HHL6" s="414"/>
      <c r="HHM6" s="414"/>
      <c r="HHN6" s="414"/>
      <c r="HHO6" s="414"/>
      <c r="HHP6" s="414"/>
      <c r="HHQ6" s="414"/>
      <c r="HHR6" s="414"/>
      <c r="HHS6" s="414"/>
      <c r="HHT6" s="414"/>
      <c r="HHU6" s="414"/>
      <c r="HHV6" s="414"/>
      <c r="HHW6" s="414"/>
      <c r="HHX6" s="414"/>
      <c r="HHY6" s="414"/>
      <c r="HHZ6" s="414"/>
      <c r="HIA6" s="414"/>
      <c r="HIB6" s="414"/>
      <c r="HIC6" s="414"/>
      <c r="HID6" s="414"/>
      <c r="HIE6" s="414"/>
      <c r="HIF6" s="414"/>
      <c r="HIG6" s="414"/>
      <c r="HIH6" s="414"/>
      <c r="HII6" s="414"/>
      <c r="HIJ6" s="414"/>
      <c r="HIK6" s="414"/>
      <c r="HIL6" s="414"/>
      <c r="HIM6" s="414"/>
      <c r="HIN6" s="414"/>
      <c r="HIO6" s="414"/>
      <c r="HIP6" s="414"/>
      <c r="HIQ6" s="414"/>
      <c r="HIR6" s="414"/>
      <c r="HIS6" s="414"/>
      <c r="HIT6" s="414"/>
      <c r="HIU6" s="414"/>
      <c r="HIV6" s="414"/>
      <c r="HIW6" s="414"/>
      <c r="HIX6" s="414"/>
      <c r="HIY6" s="414"/>
      <c r="HIZ6" s="414"/>
      <c r="HJA6" s="414"/>
      <c r="HJB6" s="414"/>
      <c r="HJC6" s="414"/>
      <c r="HJD6" s="414"/>
      <c r="HJE6" s="414"/>
      <c r="HJF6" s="414"/>
      <c r="HJG6" s="414"/>
      <c r="HJH6" s="414"/>
      <c r="HJI6" s="414"/>
      <c r="HJJ6" s="414"/>
      <c r="HJK6" s="414"/>
      <c r="HJL6" s="414"/>
      <c r="HJM6" s="414"/>
      <c r="HJN6" s="414"/>
      <c r="HJO6" s="414"/>
      <c r="HJP6" s="414"/>
      <c r="HJQ6" s="414"/>
      <c r="HJR6" s="414"/>
      <c r="HJS6" s="414"/>
      <c r="HJT6" s="414"/>
      <c r="HJU6" s="414"/>
      <c r="HJV6" s="414"/>
      <c r="HJW6" s="414"/>
      <c r="HJX6" s="414"/>
      <c r="HJY6" s="414"/>
      <c r="HJZ6" s="414"/>
      <c r="HKA6" s="414"/>
      <c r="HKB6" s="414"/>
      <c r="HKC6" s="414"/>
      <c r="HKD6" s="414"/>
      <c r="HKE6" s="414"/>
      <c r="HKF6" s="414"/>
      <c r="HKG6" s="414"/>
      <c r="HKH6" s="414"/>
      <c r="HKI6" s="414"/>
      <c r="HKJ6" s="414"/>
      <c r="HKK6" s="414"/>
      <c r="HKL6" s="414"/>
      <c r="HKM6" s="414"/>
      <c r="HKN6" s="414"/>
      <c r="HKO6" s="414"/>
      <c r="HKP6" s="414"/>
      <c r="HKQ6" s="414"/>
      <c r="HKR6" s="414"/>
      <c r="HKS6" s="414"/>
      <c r="HKT6" s="414"/>
      <c r="HKU6" s="414"/>
      <c r="HKV6" s="414"/>
      <c r="HKW6" s="414"/>
      <c r="HKX6" s="414"/>
      <c r="HKY6" s="414"/>
      <c r="HKZ6" s="414"/>
      <c r="HLA6" s="414"/>
      <c r="HLB6" s="414"/>
      <c r="HLC6" s="414"/>
      <c r="HLD6" s="414"/>
      <c r="HLE6" s="414"/>
      <c r="HLF6" s="414"/>
      <c r="HLG6" s="414"/>
      <c r="HLH6" s="414"/>
      <c r="HLI6" s="414"/>
      <c r="HLJ6" s="414"/>
      <c r="HLK6" s="414"/>
      <c r="HLL6" s="414"/>
      <c r="HLM6" s="414"/>
      <c r="HLN6" s="414"/>
      <c r="HLO6" s="414"/>
      <c r="HLP6" s="414"/>
      <c r="HLQ6" s="414"/>
      <c r="HLR6" s="414"/>
      <c r="HLS6" s="414"/>
      <c r="HLT6" s="414"/>
      <c r="HLU6" s="414"/>
      <c r="HLV6" s="414"/>
      <c r="HLW6" s="414"/>
      <c r="HLX6" s="414"/>
      <c r="HLY6" s="414"/>
      <c r="HLZ6" s="414"/>
      <c r="HMA6" s="414"/>
      <c r="HMB6" s="414"/>
      <c r="HMC6" s="414"/>
      <c r="HMD6" s="414"/>
      <c r="HME6" s="414"/>
      <c r="HMF6" s="414"/>
      <c r="HMG6" s="414"/>
      <c r="HMH6" s="414"/>
      <c r="HMI6" s="414"/>
      <c r="HMJ6" s="414"/>
      <c r="HMK6" s="414"/>
      <c r="HML6" s="414"/>
      <c r="HMM6" s="414"/>
      <c r="HMN6" s="414"/>
      <c r="HMO6" s="414"/>
      <c r="HMP6" s="414"/>
      <c r="HMQ6" s="414"/>
      <c r="HMR6" s="414"/>
      <c r="HMS6" s="414"/>
      <c r="HMT6" s="414"/>
      <c r="HMU6" s="414"/>
      <c r="HMV6" s="414"/>
      <c r="HMW6" s="414"/>
      <c r="HMX6" s="414"/>
      <c r="HMY6" s="414"/>
      <c r="HMZ6" s="414"/>
      <c r="HNA6" s="414"/>
      <c r="HNB6" s="414"/>
      <c r="HNC6" s="414"/>
      <c r="HND6" s="414"/>
      <c r="HNE6" s="414"/>
      <c r="HNF6" s="414"/>
      <c r="HNG6" s="414"/>
      <c r="HNH6" s="414"/>
      <c r="HNI6" s="414"/>
      <c r="HNJ6" s="414"/>
      <c r="HNK6" s="414"/>
      <c r="HNL6" s="414"/>
      <c r="HNM6" s="414"/>
      <c r="HNN6" s="414"/>
      <c r="HNO6" s="414"/>
      <c r="HNP6" s="414"/>
      <c r="HNQ6" s="414"/>
      <c r="HNR6" s="414"/>
      <c r="HNS6" s="414"/>
      <c r="HNT6" s="414"/>
      <c r="HNU6" s="414"/>
      <c r="HNV6" s="414"/>
      <c r="HNW6" s="414"/>
      <c r="HNX6" s="414"/>
      <c r="HNY6" s="414"/>
      <c r="HNZ6" s="414"/>
      <c r="HOA6" s="414"/>
      <c r="HOB6" s="414"/>
      <c r="HOC6" s="414"/>
      <c r="HOD6" s="414"/>
      <c r="HOE6" s="414"/>
      <c r="HOF6" s="414"/>
      <c r="HOG6" s="414"/>
      <c r="HOH6" s="414"/>
      <c r="HOI6" s="414"/>
      <c r="HOJ6" s="414"/>
      <c r="HOK6" s="414"/>
      <c r="HOL6" s="414"/>
      <c r="HOM6" s="414"/>
      <c r="HON6" s="414"/>
      <c r="HOO6" s="414"/>
      <c r="HOP6" s="414"/>
      <c r="HOQ6" s="414"/>
      <c r="HOR6" s="414"/>
      <c r="HOS6" s="414"/>
      <c r="HOT6" s="414"/>
      <c r="HOU6" s="414"/>
      <c r="HOV6" s="414"/>
      <c r="HOW6" s="414"/>
      <c r="HOX6" s="414"/>
      <c r="HOY6" s="414"/>
      <c r="HOZ6" s="414"/>
      <c r="HPA6" s="414"/>
      <c r="HPB6" s="414"/>
      <c r="HPC6" s="414"/>
      <c r="HPD6" s="414"/>
      <c r="HPE6" s="414"/>
      <c r="HPF6" s="414"/>
      <c r="HPG6" s="414"/>
      <c r="HPH6" s="414"/>
      <c r="HPI6" s="414"/>
      <c r="HPJ6" s="414"/>
      <c r="HPK6" s="414"/>
      <c r="HPL6" s="414"/>
      <c r="HPM6" s="414"/>
      <c r="HPN6" s="414"/>
      <c r="HPO6" s="414"/>
      <c r="HPP6" s="414"/>
      <c r="HPQ6" s="414"/>
      <c r="HPR6" s="414"/>
      <c r="HPS6" s="414"/>
      <c r="HPT6" s="414"/>
      <c r="HPU6" s="414"/>
      <c r="HPV6" s="414"/>
      <c r="HPW6" s="414"/>
      <c r="HPX6" s="414"/>
      <c r="HPY6" s="414"/>
      <c r="HPZ6" s="414"/>
      <c r="HQA6" s="414"/>
      <c r="HQB6" s="414"/>
      <c r="HQC6" s="414"/>
      <c r="HQD6" s="414"/>
      <c r="HQE6" s="414"/>
      <c r="HQF6" s="414"/>
      <c r="HQG6" s="414"/>
      <c r="HQH6" s="414"/>
      <c r="HQI6" s="414"/>
      <c r="HQJ6" s="414"/>
      <c r="HQK6" s="414"/>
      <c r="HQL6" s="414"/>
      <c r="HQM6" s="414"/>
      <c r="HQN6" s="414"/>
      <c r="HQO6" s="414"/>
      <c r="HQP6" s="414"/>
      <c r="HQQ6" s="414"/>
      <c r="HQR6" s="414"/>
      <c r="HQS6" s="414"/>
      <c r="HQT6" s="414"/>
      <c r="HQU6" s="414"/>
      <c r="HQV6" s="414"/>
      <c r="HQW6" s="414"/>
      <c r="HQX6" s="414"/>
      <c r="HQY6" s="414"/>
      <c r="HQZ6" s="414"/>
      <c r="HRA6" s="414"/>
      <c r="HRB6" s="414"/>
      <c r="HRC6" s="414"/>
      <c r="HRD6" s="414"/>
      <c r="HRE6" s="414"/>
      <c r="HRF6" s="414"/>
      <c r="HRG6" s="414"/>
      <c r="HRH6" s="414"/>
      <c r="HRI6" s="414"/>
      <c r="HRJ6" s="414"/>
      <c r="HRK6" s="414"/>
      <c r="HRL6" s="414"/>
      <c r="HRM6" s="414"/>
      <c r="HRN6" s="414"/>
      <c r="HRO6" s="414"/>
      <c r="HRP6" s="414"/>
      <c r="HRQ6" s="414"/>
      <c r="HRR6" s="414"/>
      <c r="HRS6" s="414"/>
      <c r="HRT6" s="414"/>
      <c r="HRU6" s="414"/>
      <c r="HRV6" s="414"/>
      <c r="HRW6" s="414"/>
      <c r="HRX6" s="414"/>
      <c r="HRY6" s="414"/>
      <c r="HRZ6" s="414"/>
      <c r="HSA6" s="414"/>
      <c r="HSB6" s="414"/>
      <c r="HSC6" s="414"/>
      <c r="HSD6" s="414"/>
      <c r="HSE6" s="414"/>
      <c r="HSF6" s="414"/>
      <c r="HSG6" s="414"/>
      <c r="HSH6" s="414"/>
      <c r="HSI6" s="414"/>
      <c r="HSJ6" s="414"/>
      <c r="HSK6" s="414"/>
      <c r="HSL6" s="414"/>
      <c r="HSM6" s="414"/>
      <c r="HSN6" s="414"/>
      <c r="HSO6" s="414"/>
      <c r="HSP6" s="414"/>
      <c r="HSQ6" s="414"/>
      <c r="HSR6" s="414"/>
      <c r="HSS6" s="414"/>
      <c r="HST6" s="414"/>
      <c r="HSU6" s="414"/>
      <c r="HSV6" s="414"/>
      <c r="HSW6" s="414"/>
      <c r="HSX6" s="414"/>
      <c r="HSY6" s="414"/>
      <c r="HSZ6" s="414"/>
      <c r="HTA6" s="414"/>
      <c r="HTB6" s="414"/>
      <c r="HTC6" s="414"/>
      <c r="HTD6" s="414"/>
      <c r="HTE6" s="414"/>
      <c r="HTF6" s="414"/>
      <c r="HTG6" s="414"/>
      <c r="HTH6" s="414"/>
      <c r="HTI6" s="414"/>
      <c r="HTJ6" s="414"/>
      <c r="HTK6" s="414"/>
      <c r="HTL6" s="414"/>
      <c r="HTM6" s="414"/>
      <c r="HTN6" s="414"/>
      <c r="HTO6" s="414"/>
      <c r="HTP6" s="414"/>
      <c r="HTQ6" s="414"/>
      <c r="HTR6" s="414"/>
      <c r="HTS6" s="414"/>
      <c r="HTT6" s="414"/>
      <c r="HTU6" s="414"/>
      <c r="HTV6" s="414"/>
      <c r="HTW6" s="414"/>
      <c r="HTX6" s="414"/>
      <c r="HTY6" s="414"/>
      <c r="HTZ6" s="414"/>
      <c r="HUA6" s="414"/>
      <c r="HUB6" s="414"/>
      <c r="HUC6" s="414"/>
      <c r="HUD6" s="414"/>
      <c r="HUE6" s="414"/>
      <c r="HUF6" s="414"/>
      <c r="HUG6" s="414"/>
      <c r="HUH6" s="414"/>
      <c r="HUI6" s="414"/>
      <c r="HUJ6" s="414"/>
      <c r="HUK6" s="414"/>
      <c r="HUL6" s="414"/>
      <c r="HUM6" s="414"/>
      <c r="HUN6" s="414"/>
      <c r="HUO6" s="414"/>
      <c r="HUP6" s="414"/>
      <c r="HUQ6" s="414"/>
      <c r="HUR6" s="414"/>
      <c r="HUS6" s="414"/>
      <c r="HUT6" s="414"/>
      <c r="HUU6" s="414"/>
      <c r="HUV6" s="414"/>
      <c r="HUW6" s="414"/>
      <c r="HUX6" s="414"/>
      <c r="HUY6" s="414"/>
      <c r="HUZ6" s="414"/>
      <c r="HVA6" s="414"/>
      <c r="HVB6" s="414"/>
      <c r="HVC6" s="414"/>
      <c r="HVD6" s="414"/>
      <c r="HVE6" s="414"/>
      <c r="HVF6" s="414"/>
      <c r="HVG6" s="414"/>
      <c r="HVH6" s="414"/>
      <c r="HVI6" s="414"/>
      <c r="HVJ6" s="414"/>
      <c r="HVK6" s="414"/>
      <c r="HVL6" s="414"/>
      <c r="HVM6" s="414"/>
      <c r="HVN6" s="414"/>
      <c r="HVO6" s="414"/>
      <c r="HVP6" s="414"/>
      <c r="HVQ6" s="414"/>
      <c r="HVR6" s="414"/>
      <c r="HVS6" s="414"/>
      <c r="HVT6" s="414"/>
      <c r="HVU6" s="414"/>
      <c r="HVV6" s="414"/>
      <c r="HVW6" s="414"/>
      <c r="HVX6" s="414"/>
      <c r="HVY6" s="414"/>
      <c r="HVZ6" s="414"/>
      <c r="HWA6" s="414"/>
      <c r="HWB6" s="414"/>
      <c r="HWC6" s="414"/>
      <c r="HWD6" s="414"/>
      <c r="HWE6" s="414"/>
      <c r="HWF6" s="414"/>
      <c r="HWG6" s="414"/>
      <c r="HWH6" s="414"/>
      <c r="HWI6" s="414"/>
      <c r="HWJ6" s="414"/>
      <c r="HWK6" s="414"/>
      <c r="HWL6" s="414"/>
      <c r="HWM6" s="414"/>
      <c r="HWN6" s="414"/>
      <c r="HWO6" s="414"/>
      <c r="HWP6" s="414"/>
      <c r="HWQ6" s="414"/>
      <c r="HWR6" s="414"/>
      <c r="HWS6" s="414"/>
      <c r="HWT6" s="414"/>
      <c r="HWU6" s="414"/>
      <c r="HWV6" s="414"/>
      <c r="HWW6" s="414"/>
      <c r="HWX6" s="414"/>
      <c r="HWY6" s="414"/>
      <c r="HWZ6" s="414"/>
      <c r="HXA6" s="414"/>
      <c r="HXB6" s="414"/>
      <c r="HXC6" s="414"/>
      <c r="HXD6" s="414"/>
      <c r="HXE6" s="414"/>
      <c r="HXF6" s="414"/>
      <c r="HXG6" s="414"/>
      <c r="HXH6" s="414"/>
      <c r="HXI6" s="414"/>
      <c r="HXJ6" s="414"/>
      <c r="HXK6" s="414"/>
      <c r="HXL6" s="414"/>
      <c r="HXM6" s="414"/>
      <c r="HXN6" s="414"/>
      <c r="HXO6" s="414"/>
      <c r="HXP6" s="414"/>
      <c r="HXQ6" s="414"/>
      <c r="HXR6" s="414"/>
      <c r="HXS6" s="414"/>
      <c r="HXT6" s="414"/>
      <c r="HXU6" s="414"/>
      <c r="HXV6" s="414"/>
      <c r="HXW6" s="414"/>
      <c r="HXX6" s="414"/>
      <c r="HXY6" s="414"/>
      <c r="HXZ6" s="414"/>
      <c r="HYA6" s="414"/>
      <c r="HYB6" s="414"/>
      <c r="HYC6" s="414"/>
      <c r="HYD6" s="414"/>
      <c r="HYE6" s="414"/>
      <c r="HYF6" s="414"/>
      <c r="HYG6" s="414"/>
      <c r="HYH6" s="414"/>
      <c r="HYI6" s="414"/>
      <c r="HYJ6" s="414"/>
      <c r="HYK6" s="414"/>
      <c r="HYL6" s="414"/>
      <c r="HYM6" s="414"/>
      <c r="HYN6" s="414"/>
      <c r="HYO6" s="414"/>
      <c r="HYP6" s="414"/>
      <c r="HYQ6" s="414"/>
      <c r="HYR6" s="414"/>
      <c r="HYS6" s="414"/>
      <c r="HYT6" s="414"/>
      <c r="HYU6" s="414"/>
      <c r="HYV6" s="414"/>
      <c r="HYW6" s="414"/>
      <c r="HYX6" s="414"/>
      <c r="HYY6" s="414"/>
      <c r="HYZ6" s="414"/>
      <c r="HZA6" s="414"/>
      <c r="HZB6" s="414"/>
      <c r="HZC6" s="414"/>
      <c r="HZD6" s="414"/>
      <c r="HZE6" s="414"/>
      <c r="HZF6" s="414"/>
      <c r="HZG6" s="414"/>
      <c r="HZH6" s="414"/>
      <c r="HZI6" s="414"/>
      <c r="HZJ6" s="414"/>
      <c r="HZK6" s="414"/>
      <c r="HZL6" s="414"/>
      <c r="HZM6" s="414"/>
      <c r="HZN6" s="414"/>
      <c r="HZO6" s="414"/>
      <c r="HZP6" s="414"/>
      <c r="HZQ6" s="414"/>
      <c r="HZR6" s="414"/>
      <c r="HZS6" s="414"/>
      <c r="HZT6" s="414"/>
      <c r="HZU6" s="414"/>
      <c r="HZV6" s="414"/>
      <c r="HZW6" s="414"/>
      <c r="HZX6" s="414"/>
      <c r="HZY6" s="414"/>
      <c r="HZZ6" s="414"/>
      <c r="IAA6" s="414"/>
      <c r="IAB6" s="414"/>
      <c r="IAC6" s="414"/>
      <c r="IAD6" s="414"/>
      <c r="IAE6" s="414"/>
      <c r="IAF6" s="414"/>
      <c r="IAG6" s="414"/>
      <c r="IAH6" s="414"/>
      <c r="IAI6" s="414"/>
      <c r="IAJ6" s="414"/>
      <c r="IAK6" s="414"/>
      <c r="IAL6" s="414"/>
      <c r="IAM6" s="414"/>
      <c r="IAN6" s="414"/>
      <c r="IAO6" s="414"/>
      <c r="IAP6" s="414"/>
      <c r="IAQ6" s="414"/>
      <c r="IAR6" s="414"/>
      <c r="IAS6" s="414"/>
      <c r="IAT6" s="414"/>
      <c r="IAU6" s="414"/>
      <c r="IAV6" s="414"/>
      <c r="IAW6" s="414"/>
      <c r="IAX6" s="414"/>
      <c r="IAY6" s="414"/>
      <c r="IAZ6" s="414"/>
      <c r="IBA6" s="414"/>
      <c r="IBB6" s="414"/>
      <c r="IBC6" s="414"/>
      <c r="IBD6" s="414"/>
      <c r="IBE6" s="414"/>
      <c r="IBF6" s="414"/>
      <c r="IBG6" s="414"/>
      <c r="IBH6" s="414"/>
      <c r="IBI6" s="414"/>
      <c r="IBJ6" s="414"/>
      <c r="IBK6" s="414"/>
      <c r="IBL6" s="414"/>
      <c r="IBM6" s="414"/>
      <c r="IBN6" s="414"/>
      <c r="IBO6" s="414"/>
      <c r="IBP6" s="414"/>
      <c r="IBQ6" s="414"/>
      <c r="IBR6" s="414"/>
      <c r="IBS6" s="414"/>
      <c r="IBT6" s="414"/>
      <c r="IBU6" s="414"/>
      <c r="IBV6" s="414"/>
      <c r="IBW6" s="414"/>
      <c r="IBX6" s="414"/>
      <c r="IBY6" s="414"/>
      <c r="IBZ6" s="414"/>
      <c r="ICA6" s="414"/>
      <c r="ICB6" s="414"/>
      <c r="ICC6" s="414"/>
      <c r="ICD6" s="414"/>
      <c r="ICE6" s="414"/>
      <c r="ICF6" s="414"/>
      <c r="ICG6" s="414"/>
      <c r="ICH6" s="414"/>
      <c r="ICI6" s="414"/>
      <c r="ICJ6" s="414"/>
      <c r="ICK6" s="414"/>
      <c r="ICL6" s="414"/>
      <c r="ICM6" s="414"/>
      <c r="ICN6" s="414"/>
      <c r="ICO6" s="414"/>
      <c r="ICP6" s="414"/>
      <c r="ICQ6" s="414"/>
      <c r="ICR6" s="414"/>
      <c r="ICS6" s="414"/>
      <c r="ICT6" s="414"/>
      <c r="ICU6" s="414"/>
      <c r="ICV6" s="414"/>
      <c r="ICW6" s="414"/>
      <c r="ICX6" s="414"/>
      <c r="ICY6" s="414"/>
      <c r="ICZ6" s="414"/>
      <c r="IDA6" s="414"/>
      <c r="IDB6" s="414"/>
      <c r="IDC6" s="414"/>
      <c r="IDD6" s="414"/>
      <c r="IDE6" s="414"/>
      <c r="IDF6" s="414"/>
      <c r="IDG6" s="414"/>
      <c r="IDH6" s="414"/>
      <c r="IDI6" s="414"/>
      <c r="IDJ6" s="414"/>
      <c r="IDK6" s="414"/>
      <c r="IDL6" s="414"/>
      <c r="IDM6" s="414"/>
      <c r="IDN6" s="414"/>
      <c r="IDO6" s="414"/>
      <c r="IDP6" s="414"/>
      <c r="IDQ6" s="414"/>
      <c r="IDR6" s="414"/>
      <c r="IDS6" s="414"/>
      <c r="IDT6" s="414"/>
      <c r="IDU6" s="414"/>
      <c r="IDV6" s="414"/>
      <c r="IDW6" s="414"/>
      <c r="IDX6" s="414"/>
      <c r="IDY6" s="414"/>
      <c r="IDZ6" s="414"/>
      <c r="IEA6" s="414"/>
      <c r="IEB6" s="414"/>
      <c r="IEC6" s="414"/>
      <c r="IED6" s="414"/>
      <c r="IEE6" s="414"/>
      <c r="IEF6" s="414"/>
      <c r="IEG6" s="414"/>
      <c r="IEH6" s="414"/>
      <c r="IEI6" s="414"/>
      <c r="IEJ6" s="414"/>
      <c r="IEK6" s="414"/>
      <c r="IEL6" s="414"/>
      <c r="IEM6" s="414"/>
      <c r="IEN6" s="414"/>
      <c r="IEO6" s="414"/>
      <c r="IEP6" s="414"/>
      <c r="IEQ6" s="414"/>
      <c r="IER6" s="414"/>
      <c r="IES6" s="414"/>
      <c r="IET6" s="414"/>
      <c r="IEU6" s="414"/>
      <c r="IEV6" s="414"/>
      <c r="IEW6" s="414"/>
      <c r="IEX6" s="414"/>
      <c r="IEY6" s="414"/>
      <c r="IEZ6" s="414"/>
      <c r="IFA6" s="414"/>
      <c r="IFB6" s="414"/>
      <c r="IFC6" s="414"/>
      <c r="IFD6" s="414"/>
      <c r="IFE6" s="414"/>
      <c r="IFF6" s="414"/>
      <c r="IFG6" s="414"/>
      <c r="IFH6" s="414"/>
      <c r="IFI6" s="414"/>
      <c r="IFJ6" s="414"/>
      <c r="IFK6" s="414"/>
      <c r="IFL6" s="414"/>
      <c r="IFM6" s="414"/>
      <c r="IFN6" s="414"/>
      <c r="IFO6" s="414"/>
      <c r="IFP6" s="414"/>
      <c r="IFQ6" s="414"/>
      <c r="IFR6" s="414"/>
      <c r="IFS6" s="414"/>
      <c r="IFT6" s="414"/>
      <c r="IFU6" s="414"/>
      <c r="IFV6" s="414"/>
      <c r="IFW6" s="414"/>
      <c r="IFX6" s="414"/>
      <c r="IFY6" s="414"/>
      <c r="IFZ6" s="414"/>
      <c r="IGA6" s="414"/>
      <c r="IGB6" s="414"/>
      <c r="IGC6" s="414"/>
      <c r="IGD6" s="414"/>
      <c r="IGE6" s="414"/>
      <c r="IGF6" s="414"/>
      <c r="IGG6" s="414"/>
      <c r="IGH6" s="414"/>
      <c r="IGI6" s="414"/>
      <c r="IGJ6" s="414"/>
      <c r="IGK6" s="414"/>
      <c r="IGL6" s="414"/>
      <c r="IGM6" s="414"/>
      <c r="IGN6" s="414"/>
      <c r="IGO6" s="414"/>
      <c r="IGP6" s="414"/>
      <c r="IGQ6" s="414"/>
      <c r="IGR6" s="414"/>
      <c r="IGS6" s="414"/>
      <c r="IGT6" s="414"/>
      <c r="IGU6" s="414"/>
      <c r="IGV6" s="414"/>
      <c r="IGW6" s="414"/>
      <c r="IGX6" s="414"/>
      <c r="IGY6" s="414"/>
      <c r="IGZ6" s="414"/>
      <c r="IHA6" s="414"/>
      <c r="IHB6" s="414"/>
      <c r="IHC6" s="414"/>
      <c r="IHD6" s="414"/>
      <c r="IHE6" s="414"/>
      <c r="IHF6" s="414"/>
      <c r="IHG6" s="414"/>
      <c r="IHH6" s="414"/>
      <c r="IHI6" s="414"/>
      <c r="IHJ6" s="414"/>
      <c r="IHK6" s="414"/>
      <c r="IHL6" s="414"/>
      <c r="IHM6" s="414"/>
      <c r="IHN6" s="414"/>
      <c r="IHO6" s="414"/>
      <c r="IHP6" s="414"/>
      <c r="IHQ6" s="414"/>
      <c r="IHR6" s="414"/>
      <c r="IHS6" s="414"/>
      <c r="IHT6" s="414"/>
      <c r="IHU6" s="414"/>
      <c r="IHV6" s="414"/>
      <c r="IHW6" s="414"/>
      <c r="IHX6" s="414"/>
      <c r="IHY6" s="414"/>
      <c r="IHZ6" s="414"/>
      <c r="IIA6" s="414"/>
      <c r="IIB6" s="414"/>
      <c r="IIC6" s="414"/>
      <c r="IID6" s="414"/>
      <c r="IIE6" s="414"/>
      <c r="IIF6" s="414"/>
      <c r="IIG6" s="414"/>
      <c r="IIH6" s="414"/>
      <c r="III6" s="414"/>
      <c r="IIJ6" s="414"/>
      <c r="IIK6" s="414"/>
      <c r="IIL6" s="414"/>
      <c r="IIM6" s="414"/>
      <c r="IIN6" s="414"/>
      <c r="IIO6" s="414"/>
      <c r="IIP6" s="414"/>
      <c r="IIQ6" s="414"/>
      <c r="IIR6" s="414"/>
      <c r="IIS6" s="414"/>
      <c r="IIT6" s="414"/>
      <c r="IIU6" s="414"/>
      <c r="IIV6" s="414"/>
      <c r="IIW6" s="414"/>
      <c r="IIX6" s="414"/>
      <c r="IIY6" s="414"/>
      <c r="IIZ6" s="414"/>
      <c r="IJA6" s="414"/>
      <c r="IJB6" s="414"/>
      <c r="IJC6" s="414"/>
      <c r="IJD6" s="414"/>
      <c r="IJE6" s="414"/>
      <c r="IJF6" s="414"/>
      <c r="IJG6" s="414"/>
      <c r="IJH6" s="414"/>
      <c r="IJI6" s="414"/>
      <c r="IJJ6" s="414"/>
      <c r="IJK6" s="414"/>
      <c r="IJL6" s="414"/>
      <c r="IJM6" s="414"/>
      <c r="IJN6" s="414"/>
      <c r="IJO6" s="414"/>
      <c r="IJP6" s="414"/>
      <c r="IJQ6" s="414"/>
      <c r="IJR6" s="414"/>
      <c r="IJS6" s="414"/>
      <c r="IJT6" s="414"/>
      <c r="IJU6" s="414"/>
      <c r="IJV6" s="414"/>
      <c r="IJW6" s="414"/>
      <c r="IJX6" s="414"/>
      <c r="IJY6" s="414"/>
      <c r="IJZ6" s="414"/>
      <c r="IKA6" s="414"/>
      <c r="IKB6" s="414"/>
      <c r="IKC6" s="414"/>
      <c r="IKD6" s="414"/>
      <c r="IKE6" s="414"/>
      <c r="IKF6" s="414"/>
      <c r="IKG6" s="414"/>
      <c r="IKH6" s="414"/>
      <c r="IKI6" s="414"/>
      <c r="IKJ6" s="414"/>
      <c r="IKK6" s="414"/>
      <c r="IKL6" s="414"/>
      <c r="IKM6" s="414"/>
      <c r="IKN6" s="414"/>
      <c r="IKO6" s="414"/>
      <c r="IKP6" s="414"/>
      <c r="IKQ6" s="414"/>
      <c r="IKR6" s="414"/>
      <c r="IKS6" s="414"/>
      <c r="IKT6" s="414"/>
      <c r="IKU6" s="414"/>
      <c r="IKV6" s="414"/>
      <c r="IKW6" s="414"/>
      <c r="IKX6" s="414"/>
      <c r="IKY6" s="414"/>
      <c r="IKZ6" s="414"/>
      <c r="ILA6" s="414"/>
      <c r="ILB6" s="414"/>
      <c r="ILC6" s="414"/>
      <c r="ILD6" s="414"/>
      <c r="ILE6" s="414"/>
      <c r="ILF6" s="414"/>
      <c r="ILG6" s="414"/>
      <c r="ILH6" s="414"/>
      <c r="ILI6" s="414"/>
      <c r="ILJ6" s="414"/>
      <c r="ILK6" s="414"/>
      <c r="ILL6" s="414"/>
      <c r="ILM6" s="414"/>
      <c r="ILN6" s="414"/>
      <c r="ILO6" s="414"/>
      <c r="ILP6" s="414"/>
      <c r="ILQ6" s="414"/>
      <c r="ILR6" s="414"/>
      <c r="ILS6" s="414"/>
      <c r="ILT6" s="414"/>
      <c r="ILU6" s="414"/>
      <c r="ILV6" s="414"/>
      <c r="ILW6" s="414"/>
      <c r="ILX6" s="414"/>
      <c r="ILY6" s="414"/>
      <c r="ILZ6" s="414"/>
      <c r="IMA6" s="414"/>
      <c r="IMB6" s="414"/>
      <c r="IMC6" s="414"/>
      <c r="IMD6" s="414"/>
      <c r="IME6" s="414"/>
      <c r="IMF6" s="414"/>
      <c r="IMG6" s="414"/>
      <c r="IMH6" s="414"/>
      <c r="IMI6" s="414"/>
      <c r="IMJ6" s="414"/>
      <c r="IMK6" s="414"/>
      <c r="IML6" s="414"/>
      <c r="IMM6" s="414"/>
      <c r="IMN6" s="414"/>
      <c r="IMO6" s="414"/>
      <c r="IMP6" s="414"/>
      <c r="IMQ6" s="414"/>
      <c r="IMR6" s="414"/>
      <c r="IMS6" s="414"/>
      <c r="IMT6" s="414"/>
      <c r="IMU6" s="414"/>
      <c r="IMV6" s="414"/>
      <c r="IMW6" s="414"/>
      <c r="IMX6" s="414"/>
      <c r="IMY6" s="414"/>
      <c r="IMZ6" s="414"/>
      <c r="INA6" s="414"/>
      <c r="INB6" s="414"/>
      <c r="INC6" s="414"/>
      <c r="IND6" s="414"/>
      <c r="INE6" s="414"/>
      <c r="INF6" s="414"/>
      <c r="ING6" s="414"/>
      <c r="INH6" s="414"/>
      <c r="INI6" s="414"/>
      <c r="INJ6" s="414"/>
      <c r="INK6" s="414"/>
      <c r="INL6" s="414"/>
      <c r="INM6" s="414"/>
      <c r="INN6" s="414"/>
      <c r="INO6" s="414"/>
      <c r="INP6" s="414"/>
      <c r="INQ6" s="414"/>
      <c r="INR6" s="414"/>
      <c r="INS6" s="414"/>
      <c r="INT6" s="414"/>
      <c r="INU6" s="414"/>
      <c r="INV6" s="414"/>
      <c r="INW6" s="414"/>
      <c r="INX6" s="414"/>
      <c r="INY6" s="414"/>
      <c r="INZ6" s="414"/>
      <c r="IOA6" s="414"/>
      <c r="IOB6" s="414"/>
      <c r="IOC6" s="414"/>
      <c r="IOD6" s="414"/>
      <c r="IOE6" s="414"/>
      <c r="IOF6" s="414"/>
      <c r="IOG6" s="414"/>
      <c r="IOH6" s="414"/>
      <c r="IOI6" s="414"/>
      <c r="IOJ6" s="414"/>
      <c r="IOK6" s="414"/>
      <c r="IOL6" s="414"/>
      <c r="IOM6" s="414"/>
      <c r="ION6" s="414"/>
      <c r="IOO6" s="414"/>
      <c r="IOP6" s="414"/>
      <c r="IOQ6" s="414"/>
      <c r="IOR6" s="414"/>
      <c r="IOS6" s="414"/>
      <c r="IOT6" s="414"/>
      <c r="IOU6" s="414"/>
      <c r="IOV6" s="414"/>
      <c r="IOW6" s="414"/>
      <c r="IOX6" s="414"/>
      <c r="IOY6" s="414"/>
      <c r="IOZ6" s="414"/>
      <c r="IPA6" s="414"/>
      <c r="IPB6" s="414"/>
      <c r="IPC6" s="414"/>
      <c r="IPD6" s="414"/>
      <c r="IPE6" s="414"/>
      <c r="IPF6" s="414"/>
      <c r="IPG6" s="414"/>
      <c r="IPH6" s="414"/>
      <c r="IPI6" s="414"/>
      <c r="IPJ6" s="414"/>
      <c r="IPK6" s="414"/>
      <c r="IPL6" s="414"/>
      <c r="IPM6" s="414"/>
      <c r="IPN6" s="414"/>
      <c r="IPO6" s="414"/>
      <c r="IPP6" s="414"/>
      <c r="IPQ6" s="414"/>
      <c r="IPR6" s="414"/>
      <c r="IPS6" s="414"/>
      <c r="IPT6" s="414"/>
      <c r="IPU6" s="414"/>
      <c r="IPV6" s="414"/>
      <c r="IPW6" s="414"/>
      <c r="IPX6" s="414"/>
      <c r="IPY6" s="414"/>
      <c r="IPZ6" s="414"/>
      <c r="IQA6" s="414"/>
      <c r="IQB6" s="414"/>
      <c r="IQC6" s="414"/>
      <c r="IQD6" s="414"/>
      <c r="IQE6" s="414"/>
      <c r="IQF6" s="414"/>
      <c r="IQG6" s="414"/>
      <c r="IQH6" s="414"/>
      <c r="IQI6" s="414"/>
      <c r="IQJ6" s="414"/>
      <c r="IQK6" s="414"/>
      <c r="IQL6" s="414"/>
      <c r="IQM6" s="414"/>
      <c r="IQN6" s="414"/>
      <c r="IQO6" s="414"/>
      <c r="IQP6" s="414"/>
      <c r="IQQ6" s="414"/>
      <c r="IQR6" s="414"/>
      <c r="IQS6" s="414"/>
      <c r="IQT6" s="414"/>
      <c r="IQU6" s="414"/>
      <c r="IQV6" s="414"/>
      <c r="IQW6" s="414"/>
      <c r="IQX6" s="414"/>
      <c r="IQY6" s="414"/>
      <c r="IQZ6" s="414"/>
      <c r="IRA6" s="414"/>
      <c r="IRB6" s="414"/>
      <c r="IRC6" s="414"/>
      <c r="IRD6" s="414"/>
      <c r="IRE6" s="414"/>
      <c r="IRF6" s="414"/>
      <c r="IRG6" s="414"/>
      <c r="IRH6" s="414"/>
      <c r="IRI6" s="414"/>
      <c r="IRJ6" s="414"/>
      <c r="IRK6" s="414"/>
      <c r="IRL6" s="414"/>
      <c r="IRM6" s="414"/>
      <c r="IRN6" s="414"/>
      <c r="IRO6" s="414"/>
      <c r="IRP6" s="414"/>
      <c r="IRQ6" s="414"/>
      <c r="IRR6" s="414"/>
      <c r="IRS6" s="414"/>
      <c r="IRT6" s="414"/>
      <c r="IRU6" s="414"/>
      <c r="IRV6" s="414"/>
      <c r="IRW6" s="414"/>
      <c r="IRX6" s="414"/>
      <c r="IRY6" s="414"/>
      <c r="IRZ6" s="414"/>
      <c r="ISA6" s="414"/>
      <c r="ISB6" s="414"/>
      <c r="ISC6" s="414"/>
      <c r="ISD6" s="414"/>
      <c r="ISE6" s="414"/>
      <c r="ISF6" s="414"/>
      <c r="ISG6" s="414"/>
      <c r="ISH6" s="414"/>
      <c r="ISI6" s="414"/>
      <c r="ISJ6" s="414"/>
      <c r="ISK6" s="414"/>
      <c r="ISL6" s="414"/>
      <c r="ISM6" s="414"/>
      <c r="ISN6" s="414"/>
      <c r="ISO6" s="414"/>
      <c r="ISP6" s="414"/>
      <c r="ISQ6" s="414"/>
      <c r="ISR6" s="414"/>
      <c r="ISS6" s="414"/>
      <c r="IST6" s="414"/>
      <c r="ISU6" s="414"/>
      <c r="ISV6" s="414"/>
      <c r="ISW6" s="414"/>
      <c r="ISX6" s="414"/>
      <c r="ISY6" s="414"/>
      <c r="ISZ6" s="414"/>
      <c r="ITA6" s="414"/>
      <c r="ITB6" s="414"/>
      <c r="ITC6" s="414"/>
      <c r="ITD6" s="414"/>
      <c r="ITE6" s="414"/>
      <c r="ITF6" s="414"/>
      <c r="ITG6" s="414"/>
      <c r="ITH6" s="414"/>
      <c r="ITI6" s="414"/>
      <c r="ITJ6" s="414"/>
      <c r="ITK6" s="414"/>
      <c r="ITL6" s="414"/>
      <c r="ITM6" s="414"/>
      <c r="ITN6" s="414"/>
      <c r="ITO6" s="414"/>
      <c r="ITP6" s="414"/>
      <c r="ITQ6" s="414"/>
      <c r="ITR6" s="414"/>
      <c r="ITS6" s="414"/>
      <c r="ITT6" s="414"/>
      <c r="ITU6" s="414"/>
      <c r="ITV6" s="414"/>
      <c r="ITW6" s="414"/>
      <c r="ITX6" s="414"/>
      <c r="ITY6" s="414"/>
      <c r="ITZ6" s="414"/>
      <c r="IUA6" s="414"/>
      <c r="IUB6" s="414"/>
      <c r="IUC6" s="414"/>
      <c r="IUD6" s="414"/>
      <c r="IUE6" s="414"/>
      <c r="IUF6" s="414"/>
      <c r="IUG6" s="414"/>
      <c r="IUH6" s="414"/>
      <c r="IUI6" s="414"/>
      <c r="IUJ6" s="414"/>
      <c r="IUK6" s="414"/>
      <c r="IUL6" s="414"/>
      <c r="IUM6" s="414"/>
      <c r="IUN6" s="414"/>
      <c r="IUO6" s="414"/>
      <c r="IUP6" s="414"/>
      <c r="IUQ6" s="414"/>
      <c r="IUR6" s="414"/>
      <c r="IUS6" s="414"/>
      <c r="IUT6" s="414"/>
      <c r="IUU6" s="414"/>
      <c r="IUV6" s="414"/>
      <c r="IUW6" s="414"/>
      <c r="IUX6" s="414"/>
      <c r="IUY6" s="414"/>
      <c r="IUZ6" s="414"/>
      <c r="IVA6" s="414"/>
      <c r="IVB6" s="414"/>
      <c r="IVC6" s="414"/>
      <c r="IVD6" s="414"/>
      <c r="IVE6" s="414"/>
      <c r="IVF6" s="414"/>
      <c r="IVG6" s="414"/>
      <c r="IVH6" s="414"/>
      <c r="IVI6" s="414"/>
      <c r="IVJ6" s="414"/>
      <c r="IVK6" s="414"/>
      <c r="IVL6" s="414"/>
      <c r="IVM6" s="414"/>
      <c r="IVN6" s="414"/>
      <c r="IVO6" s="414"/>
      <c r="IVP6" s="414"/>
      <c r="IVQ6" s="414"/>
      <c r="IVR6" s="414"/>
      <c r="IVS6" s="414"/>
      <c r="IVT6" s="414"/>
      <c r="IVU6" s="414"/>
      <c r="IVV6" s="414"/>
      <c r="IVW6" s="414"/>
      <c r="IVX6" s="414"/>
      <c r="IVY6" s="414"/>
      <c r="IVZ6" s="414"/>
      <c r="IWA6" s="414"/>
      <c r="IWB6" s="414"/>
      <c r="IWC6" s="414"/>
      <c r="IWD6" s="414"/>
      <c r="IWE6" s="414"/>
      <c r="IWF6" s="414"/>
      <c r="IWG6" s="414"/>
      <c r="IWH6" s="414"/>
      <c r="IWI6" s="414"/>
      <c r="IWJ6" s="414"/>
      <c r="IWK6" s="414"/>
      <c r="IWL6" s="414"/>
      <c r="IWM6" s="414"/>
      <c r="IWN6" s="414"/>
      <c r="IWO6" s="414"/>
      <c r="IWP6" s="414"/>
      <c r="IWQ6" s="414"/>
      <c r="IWR6" s="414"/>
      <c r="IWS6" s="414"/>
      <c r="IWT6" s="414"/>
      <c r="IWU6" s="414"/>
      <c r="IWV6" s="414"/>
      <c r="IWW6" s="414"/>
      <c r="IWX6" s="414"/>
      <c r="IWY6" s="414"/>
      <c r="IWZ6" s="414"/>
      <c r="IXA6" s="414"/>
      <c r="IXB6" s="414"/>
      <c r="IXC6" s="414"/>
      <c r="IXD6" s="414"/>
      <c r="IXE6" s="414"/>
      <c r="IXF6" s="414"/>
      <c r="IXG6" s="414"/>
      <c r="IXH6" s="414"/>
      <c r="IXI6" s="414"/>
      <c r="IXJ6" s="414"/>
      <c r="IXK6" s="414"/>
      <c r="IXL6" s="414"/>
      <c r="IXM6" s="414"/>
      <c r="IXN6" s="414"/>
      <c r="IXO6" s="414"/>
      <c r="IXP6" s="414"/>
      <c r="IXQ6" s="414"/>
      <c r="IXR6" s="414"/>
      <c r="IXS6" s="414"/>
      <c r="IXT6" s="414"/>
      <c r="IXU6" s="414"/>
      <c r="IXV6" s="414"/>
      <c r="IXW6" s="414"/>
      <c r="IXX6" s="414"/>
      <c r="IXY6" s="414"/>
      <c r="IXZ6" s="414"/>
      <c r="IYA6" s="414"/>
      <c r="IYB6" s="414"/>
      <c r="IYC6" s="414"/>
      <c r="IYD6" s="414"/>
      <c r="IYE6" s="414"/>
      <c r="IYF6" s="414"/>
      <c r="IYG6" s="414"/>
      <c r="IYH6" s="414"/>
      <c r="IYI6" s="414"/>
      <c r="IYJ6" s="414"/>
      <c r="IYK6" s="414"/>
      <c r="IYL6" s="414"/>
      <c r="IYM6" s="414"/>
      <c r="IYN6" s="414"/>
      <c r="IYO6" s="414"/>
      <c r="IYP6" s="414"/>
      <c r="IYQ6" s="414"/>
      <c r="IYR6" s="414"/>
      <c r="IYS6" s="414"/>
      <c r="IYT6" s="414"/>
      <c r="IYU6" s="414"/>
      <c r="IYV6" s="414"/>
      <c r="IYW6" s="414"/>
      <c r="IYX6" s="414"/>
      <c r="IYY6" s="414"/>
      <c r="IYZ6" s="414"/>
      <c r="IZA6" s="414"/>
      <c r="IZB6" s="414"/>
      <c r="IZC6" s="414"/>
      <c r="IZD6" s="414"/>
      <c r="IZE6" s="414"/>
      <c r="IZF6" s="414"/>
      <c r="IZG6" s="414"/>
      <c r="IZH6" s="414"/>
      <c r="IZI6" s="414"/>
      <c r="IZJ6" s="414"/>
      <c r="IZK6" s="414"/>
      <c r="IZL6" s="414"/>
      <c r="IZM6" s="414"/>
      <c r="IZN6" s="414"/>
      <c r="IZO6" s="414"/>
      <c r="IZP6" s="414"/>
      <c r="IZQ6" s="414"/>
      <c r="IZR6" s="414"/>
      <c r="IZS6" s="414"/>
      <c r="IZT6" s="414"/>
      <c r="IZU6" s="414"/>
      <c r="IZV6" s="414"/>
      <c r="IZW6" s="414"/>
      <c r="IZX6" s="414"/>
      <c r="IZY6" s="414"/>
      <c r="IZZ6" s="414"/>
      <c r="JAA6" s="414"/>
      <c r="JAB6" s="414"/>
      <c r="JAC6" s="414"/>
      <c r="JAD6" s="414"/>
      <c r="JAE6" s="414"/>
      <c r="JAF6" s="414"/>
      <c r="JAG6" s="414"/>
      <c r="JAH6" s="414"/>
      <c r="JAI6" s="414"/>
      <c r="JAJ6" s="414"/>
      <c r="JAK6" s="414"/>
      <c r="JAL6" s="414"/>
      <c r="JAM6" s="414"/>
      <c r="JAN6" s="414"/>
      <c r="JAO6" s="414"/>
      <c r="JAP6" s="414"/>
      <c r="JAQ6" s="414"/>
      <c r="JAR6" s="414"/>
      <c r="JAS6" s="414"/>
      <c r="JAT6" s="414"/>
      <c r="JAU6" s="414"/>
      <c r="JAV6" s="414"/>
      <c r="JAW6" s="414"/>
      <c r="JAX6" s="414"/>
      <c r="JAY6" s="414"/>
      <c r="JAZ6" s="414"/>
      <c r="JBA6" s="414"/>
      <c r="JBB6" s="414"/>
      <c r="JBC6" s="414"/>
      <c r="JBD6" s="414"/>
      <c r="JBE6" s="414"/>
      <c r="JBF6" s="414"/>
      <c r="JBG6" s="414"/>
      <c r="JBH6" s="414"/>
      <c r="JBI6" s="414"/>
      <c r="JBJ6" s="414"/>
      <c r="JBK6" s="414"/>
      <c r="JBL6" s="414"/>
      <c r="JBM6" s="414"/>
      <c r="JBN6" s="414"/>
      <c r="JBO6" s="414"/>
      <c r="JBP6" s="414"/>
      <c r="JBQ6" s="414"/>
      <c r="JBR6" s="414"/>
      <c r="JBS6" s="414"/>
      <c r="JBT6" s="414"/>
      <c r="JBU6" s="414"/>
      <c r="JBV6" s="414"/>
      <c r="JBW6" s="414"/>
      <c r="JBX6" s="414"/>
      <c r="JBY6" s="414"/>
      <c r="JBZ6" s="414"/>
      <c r="JCA6" s="414"/>
      <c r="JCB6" s="414"/>
      <c r="JCC6" s="414"/>
      <c r="JCD6" s="414"/>
      <c r="JCE6" s="414"/>
      <c r="JCF6" s="414"/>
      <c r="JCG6" s="414"/>
      <c r="JCH6" s="414"/>
      <c r="JCI6" s="414"/>
      <c r="JCJ6" s="414"/>
      <c r="JCK6" s="414"/>
      <c r="JCL6" s="414"/>
      <c r="JCM6" s="414"/>
      <c r="JCN6" s="414"/>
      <c r="JCO6" s="414"/>
      <c r="JCP6" s="414"/>
      <c r="JCQ6" s="414"/>
      <c r="JCR6" s="414"/>
      <c r="JCS6" s="414"/>
      <c r="JCT6" s="414"/>
      <c r="JCU6" s="414"/>
      <c r="JCV6" s="414"/>
      <c r="JCW6" s="414"/>
      <c r="JCX6" s="414"/>
      <c r="JCY6" s="414"/>
      <c r="JCZ6" s="414"/>
      <c r="JDA6" s="414"/>
      <c r="JDB6" s="414"/>
      <c r="JDC6" s="414"/>
      <c r="JDD6" s="414"/>
      <c r="JDE6" s="414"/>
      <c r="JDF6" s="414"/>
      <c r="JDG6" s="414"/>
      <c r="JDH6" s="414"/>
      <c r="JDI6" s="414"/>
      <c r="JDJ6" s="414"/>
      <c r="JDK6" s="414"/>
      <c r="JDL6" s="414"/>
      <c r="JDM6" s="414"/>
      <c r="JDN6" s="414"/>
      <c r="JDO6" s="414"/>
      <c r="JDP6" s="414"/>
      <c r="JDQ6" s="414"/>
      <c r="JDR6" s="414"/>
      <c r="JDS6" s="414"/>
      <c r="JDT6" s="414"/>
      <c r="JDU6" s="414"/>
      <c r="JDV6" s="414"/>
      <c r="JDW6" s="414"/>
      <c r="JDX6" s="414"/>
      <c r="JDY6" s="414"/>
      <c r="JDZ6" s="414"/>
      <c r="JEA6" s="414"/>
      <c r="JEB6" s="414"/>
      <c r="JEC6" s="414"/>
      <c r="JED6" s="414"/>
      <c r="JEE6" s="414"/>
      <c r="JEF6" s="414"/>
      <c r="JEG6" s="414"/>
      <c r="JEH6" s="414"/>
      <c r="JEI6" s="414"/>
      <c r="JEJ6" s="414"/>
      <c r="JEK6" s="414"/>
      <c r="JEL6" s="414"/>
      <c r="JEM6" s="414"/>
      <c r="JEN6" s="414"/>
      <c r="JEO6" s="414"/>
      <c r="JEP6" s="414"/>
      <c r="JEQ6" s="414"/>
      <c r="JER6" s="414"/>
      <c r="JES6" s="414"/>
      <c r="JET6" s="414"/>
      <c r="JEU6" s="414"/>
      <c r="JEV6" s="414"/>
      <c r="JEW6" s="414"/>
      <c r="JEX6" s="414"/>
      <c r="JEY6" s="414"/>
      <c r="JEZ6" s="414"/>
      <c r="JFA6" s="414"/>
      <c r="JFB6" s="414"/>
      <c r="JFC6" s="414"/>
      <c r="JFD6" s="414"/>
      <c r="JFE6" s="414"/>
      <c r="JFF6" s="414"/>
      <c r="JFG6" s="414"/>
      <c r="JFH6" s="414"/>
      <c r="JFI6" s="414"/>
      <c r="JFJ6" s="414"/>
      <c r="JFK6" s="414"/>
      <c r="JFL6" s="414"/>
      <c r="JFM6" s="414"/>
      <c r="JFN6" s="414"/>
      <c r="JFO6" s="414"/>
      <c r="JFP6" s="414"/>
      <c r="JFQ6" s="414"/>
      <c r="JFR6" s="414"/>
      <c r="JFS6" s="414"/>
      <c r="JFT6" s="414"/>
      <c r="JFU6" s="414"/>
      <c r="JFV6" s="414"/>
      <c r="JFW6" s="414"/>
      <c r="JFX6" s="414"/>
      <c r="JFY6" s="414"/>
      <c r="JFZ6" s="414"/>
      <c r="JGA6" s="414"/>
      <c r="JGB6" s="414"/>
      <c r="JGC6" s="414"/>
      <c r="JGD6" s="414"/>
      <c r="JGE6" s="414"/>
      <c r="JGF6" s="414"/>
      <c r="JGG6" s="414"/>
      <c r="JGH6" s="414"/>
      <c r="JGI6" s="414"/>
      <c r="JGJ6" s="414"/>
      <c r="JGK6" s="414"/>
      <c r="JGL6" s="414"/>
      <c r="JGM6" s="414"/>
      <c r="JGN6" s="414"/>
      <c r="JGO6" s="414"/>
      <c r="JGP6" s="414"/>
      <c r="JGQ6" s="414"/>
      <c r="JGR6" s="414"/>
      <c r="JGS6" s="414"/>
      <c r="JGT6" s="414"/>
      <c r="JGU6" s="414"/>
      <c r="JGV6" s="414"/>
      <c r="JGW6" s="414"/>
      <c r="JGX6" s="414"/>
      <c r="JGY6" s="414"/>
      <c r="JGZ6" s="414"/>
      <c r="JHA6" s="414"/>
      <c r="JHB6" s="414"/>
      <c r="JHC6" s="414"/>
      <c r="JHD6" s="414"/>
      <c r="JHE6" s="414"/>
      <c r="JHF6" s="414"/>
      <c r="JHG6" s="414"/>
      <c r="JHH6" s="414"/>
      <c r="JHI6" s="414"/>
      <c r="JHJ6" s="414"/>
      <c r="JHK6" s="414"/>
      <c r="JHL6" s="414"/>
      <c r="JHM6" s="414"/>
      <c r="JHN6" s="414"/>
      <c r="JHO6" s="414"/>
      <c r="JHP6" s="414"/>
      <c r="JHQ6" s="414"/>
      <c r="JHR6" s="414"/>
      <c r="JHS6" s="414"/>
      <c r="JHT6" s="414"/>
      <c r="JHU6" s="414"/>
      <c r="JHV6" s="414"/>
      <c r="JHW6" s="414"/>
      <c r="JHX6" s="414"/>
      <c r="JHY6" s="414"/>
      <c r="JHZ6" s="414"/>
      <c r="JIA6" s="414"/>
      <c r="JIB6" s="414"/>
      <c r="JIC6" s="414"/>
      <c r="JID6" s="414"/>
      <c r="JIE6" s="414"/>
      <c r="JIF6" s="414"/>
      <c r="JIG6" s="414"/>
      <c r="JIH6" s="414"/>
      <c r="JII6" s="414"/>
      <c r="JIJ6" s="414"/>
      <c r="JIK6" s="414"/>
      <c r="JIL6" s="414"/>
      <c r="JIM6" s="414"/>
      <c r="JIN6" s="414"/>
      <c r="JIO6" s="414"/>
      <c r="JIP6" s="414"/>
      <c r="JIQ6" s="414"/>
      <c r="JIR6" s="414"/>
      <c r="JIS6" s="414"/>
      <c r="JIT6" s="414"/>
      <c r="JIU6" s="414"/>
      <c r="JIV6" s="414"/>
      <c r="JIW6" s="414"/>
      <c r="JIX6" s="414"/>
      <c r="JIY6" s="414"/>
      <c r="JIZ6" s="414"/>
      <c r="JJA6" s="414"/>
      <c r="JJB6" s="414"/>
      <c r="JJC6" s="414"/>
      <c r="JJD6" s="414"/>
      <c r="JJE6" s="414"/>
      <c r="JJF6" s="414"/>
      <c r="JJG6" s="414"/>
      <c r="JJH6" s="414"/>
      <c r="JJI6" s="414"/>
      <c r="JJJ6" s="414"/>
      <c r="JJK6" s="414"/>
      <c r="JJL6" s="414"/>
      <c r="JJM6" s="414"/>
      <c r="JJN6" s="414"/>
      <c r="JJO6" s="414"/>
      <c r="JJP6" s="414"/>
      <c r="JJQ6" s="414"/>
      <c r="JJR6" s="414"/>
      <c r="JJS6" s="414"/>
      <c r="JJT6" s="414"/>
      <c r="JJU6" s="414"/>
      <c r="JJV6" s="414"/>
      <c r="JJW6" s="414"/>
      <c r="JJX6" s="414"/>
      <c r="JJY6" s="414"/>
      <c r="JJZ6" s="414"/>
      <c r="JKA6" s="414"/>
      <c r="JKB6" s="414"/>
      <c r="JKC6" s="414"/>
      <c r="JKD6" s="414"/>
      <c r="JKE6" s="414"/>
      <c r="JKF6" s="414"/>
      <c r="JKG6" s="414"/>
      <c r="JKH6" s="414"/>
      <c r="JKI6" s="414"/>
      <c r="JKJ6" s="414"/>
      <c r="JKK6" s="414"/>
      <c r="JKL6" s="414"/>
      <c r="JKM6" s="414"/>
      <c r="JKN6" s="414"/>
      <c r="JKO6" s="414"/>
      <c r="JKP6" s="414"/>
      <c r="JKQ6" s="414"/>
      <c r="JKR6" s="414"/>
      <c r="JKS6" s="414"/>
      <c r="JKT6" s="414"/>
      <c r="JKU6" s="414"/>
      <c r="JKV6" s="414"/>
      <c r="JKW6" s="414"/>
      <c r="JKX6" s="414"/>
      <c r="JKY6" s="414"/>
      <c r="JKZ6" s="414"/>
      <c r="JLA6" s="414"/>
      <c r="JLB6" s="414"/>
      <c r="JLC6" s="414"/>
      <c r="JLD6" s="414"/>
      <c r="JLE6" s="414"/>
      <c r="JLF6" s="414"/>
      <c r="JLG6" s="414"/>
      <c r="JLH6" s="414"/>
      <c r="JLI6" s="414"/>
      <c r="JLJ6" s="414"/>
      <c r="JLK6" s="414"/>
      <c r="JLL6" s="414"/>
      <c r="JLM6" s="414"/>
      <c r="JLN6" s="414"/>
      <c r="JLO6" s="414"/>
      <c r="JLP6" s="414"/>
      <c r="JLQ6" s="414"/>
      <c r="JLR6" s="414"/>
      <c r="JLS6" s="414"/>
      <c r="JLT6" s="414"/>
      <c r="JLU6" s="414"/>
      <c r="JLV6" s="414"/>
      <c r="JLW6" s="414"/>
      <c r="JLX6" s="414"/>
      <c r="JLY6" s="414"/>
      <c r="JLZ6" s="414"/>
      <c r="JMA6" s="414"/>
      <c r="JMB6" s="414"/>
      <c r="JMC6" s="414"/>
      <c r="JMD6" s="414"/>
      <c r="JME6" s="414"/>
      <c r="JMF6" s="414"/>
      <c r="JMG6" s="414"/>
      <c r="JMH6" s="414"/>
      <c r="JMI6" s="414"/>
      <c r="JMJ6" s="414"/>
      <c r="JMK6" s="414"/>
      <c r="JML6" s="414"/>
      <c r="JMM6" s="414"/>
      <c r="JMN6" s="414"/>
      <c r="JMO6" s="414"/>
      <c r="JMP6" s="414"/>
      <c r="JMQ6" s="414"/>
      <c r="JMR6" s="414"/>
      <c r="JMS6" s="414"/>
      <c r="JMT6" s="414"/>
      <c r="JMU6" s="414"/>
      <c r="JMV6" s="414"/>
      <c r="JMW6" s="414"/>
      <c r="JMX6" s="414"/>
      <c r="JMY6" s="414"/>
      <c r="JMZ6" s="414"/>
      <c r="JNA6" s="414"/>
      <c r="JNB6" s="414"/>
      <c r="JNC6" s="414"/>
      <c r="JND6" s="414"/>
      <c r="JNE6" s="414"/>
      <c r="JNF6" s="414"/>
      <c r="JNG6" s="414"/>
      <c r="JNH6" s="414"/>
      <c r="JNI6" s="414"/>
      <c r="JNJ6" s="414"/>
      <c r="JNK6" s="414"/>
      <c r="JNL6" s="414"/>
      <c r="JNM6" s="414"/>
      <c r="JNN6" s="414"/>
      <c r="JNO6" s="414"/>
      <c r="JNP6" s="414"/>
      <c r="JNQ6" s="414"/>
      <c r="JNR6" s="414"/>
      <c r="JNS6" s="414"/>
      <c r="JNT6" s="414"/>
      <c r="JNU6" s="414"/>
      <c r="JNV6" s="414"/>
      <c r="JNW6" s="414"/>
      <c r="JNX6" s="414"/>
      <c r="JNY6" s="414"/>
      <c r="JNZ6" s="414"/>
      <c r="JOA6" s="414"/>
      <c r="JOB6" s="414"/>
      <c r="JOC6" s="414"/>
      <c r="JOD6" s="414"/>
      <c r="JOE6" s="414"/>
      <c r="JOF6" s="414"/>
      <c r="JOG6" s="414"/>
      <c r="JOH6" s="414"/>
      <c r="JOI6" s="414"/>
      <c r="JOJ6" s="414"/>
      <c r="JOK6" s="414"/>
      <c r="JOL6" s="414"/>
      <c r="JOM6" s="414"/>
      <c r="JON6" s="414"/>
      <c r="JOO6" s="414"/>
      <c r="JOP6" s="414"/>
      <c r="JOQ6" s="414"/>
      <c r="JOR6" s="414"/>
      <c r="JOS6" s="414"/>
      <c r="JOT6" s="414"/>
      <c r="JOU6" s="414"/>
      <c r="JOV6" s="414"/>
      <c r="JOW6" s="414"/>
      <c r="JOX6" s="414"/>
      <c r="JOY6" s="414"/>
      <c r="JOZ6" s="414"/>
      <c r="JPA6" s="414"/>
      <c r="JPB6" s="414"/>
      <c r="JPC6" s="414"/>
      <c r="JPD6" s="414"/>
      <c r="JPE6" s="414"/>
      <c r="JPF6" s="414"/>
      <c r="JPG6" s="414"/>
      <c r="JPH6" s="414"/>
      <c r="JPI6" s="414"/>
      <c r="JPJ6" s="414"/>
      <c r="JPK6" s="414"/>
      <c r="JPL6" s="414"/>
      <c r="JPM6" s="414"/>
      <c r="JPN6" s="414"/>
      <c r="JPO6" s="414"/>
      <c r="JPP6" s="414"/>
      <c r="JPQ6" s="414"/>
      <c r="JPR6" s="414"/>
      <c r="JPS6" s="414"/>
      <c r="JPT6" s="414"/>
      <c r="JPU6" s="414"/>
      <c r="JPV6" s="414"/>
      <c r="JPW6" s="414"/>
      <c r="JPX6" s="414"/>
      <c r="JPY6" s="414"/>
      <c r="JPZ6" s="414"/>
      <c r="JQA6" s="414"/>
      <c r="JQB6" s="414"/>
      <c r="JQC6" s="414"/>
      <c r="JQD6" s="414"/>
      <c r="JQE6" s="414"/>
      <c r="JQF6" s="414"/>
      <c r="JQG6" s="414"/>
      <c r="JQH6" s="414"/>
      <c r="JQI6" s="414"/>
      <c r="JQJ6" s="414"/>
      <c r="JQK6" s="414"/>
      <c r="JQL6" s="414"/>
      <c r="JQM6" s="414"/>
      <c r="JQN6" s="414"/>
      <c r="JQO6" s="414"/>
      <c r="JQP6" s="414"/>
      <c r="JQQ6" s="414"/>
      <c r="JQR6" s="414"/>
      <c r="JQS6" s="414"/>
      <c r="JQT6" s="414"/>
      <c r="JQU6" s="414"/>
      <c r="JQV6" s="414"/>
      <c r="JQW6" s="414"/>
      <c r="JQX6" s="414"/>
      <c r="JQY6" s="414"/>
      <c r="JQZ6" s="414"/>
      <c r="JRA6" s="414"/>
      <c r="JRB6" s="414"/>
      <c r="JRC6" s="414"/>
      <c r="JRD6" s="414"/>
      <c r="JRE6" s="414"/>
      <c r="JRF6" s="414"/>
      <c r="JRG6" s="414"/>
      <c r="JRH6" s="414"/>
      <c r="JRI6" s="414"/>
      <c r="JRJ6" s="414"/>
      <c r="JRK6" s="414"/>
      <c r="JRL6" s="414"/>
      <c r="JRM6" s="414"/>
      <c r="JRN6" s="414"/>
      <c r="JRO6" s="414"/>
      <c r="JRP6" s="414"/>
      <c r="JRQ6" s="414"/>
      <c r="JRR6" s="414"/>
      <c r="JRS6" s="414"/>
      <c r="JRT6" s="414"/>
      <c r="JRU6" s="414"/>
      <c r="JRV6" s="414"/>
      <c r="JRW6" s="414"/>
      <c r="JRX6" s="414"/>
      <c r="JRY6" s="414"/>
      <c r="JRZ6" s="414"/>
      <c r="JSA6" s="414"/>
      <c r="JSB6" s="414"/>
      <c r="JSC6" s="414"/>
      <c r="JSD6" s="414"/>
      <c r="JSE6" s="414"/>
      <c r="JSF6" s="414"/>
      <c r="JSG6" s="414"/>
      <c r="JSH6" s="414"/>
      <c r="JSI6" s="414"/>
      <c r="JSJ6" s="414"/>
      <c r="JSK6" s="414"/>
      <c r="JSL6" s="414"/>
      <c r="JSM6" s="414"/>
      <c r="JSN6" s="414"/>
      <c r="JSO6" s="414"/>
      <c r="JSP6" s="414"/>
      <c r="JSQ6" s="414"/>
      <c r="JSR6" s="414"/>
      <c r="JSS6" s="414"/>
      <c r="JST6" s="414"/>
      <c r="JSU6" s="414"/>
      <c r="JSV6" s="414"/>
      <c r="JSW6" s="414"/>
      <c r="JSX6" s="414"/>
      <c r="JSY6" s="414"/>
      <c r="JSZ6" s="414"/>
      <c r="JTA6" s="414"/>
      <c r="JTB6" s="414"/>
      <c r="JTC6" s="414"/>
      <c r="JTD6" s="414"/>
      <c r="JTE6" s="414"/>
      <c r="JTF6" s="414"/>
      <c r="JTG6" s="414"/>
      <c r="JTH6" s="414"/>
      <c r="JTI6" s="414"/>
      <c r="JTJ6" s="414"/>
      <c r="JTK6" s="414"/>
      <c r="JTL6" s="414"/>
      <c r="JTM6" s="414"/>
      <c r="JTN6" s="414"/>
      <c r="JTO6" s="414"/>
      <c r="JTP6" s="414"/>
      <c r="JTQ6" s="414"/>
      <c r="JTR6" s="414"/>
      <c r="JTS6" s="414"/>
      <c r="JTT6" s="414"/>
      <c r="JTU6" s="414"/>
      <c r="JTV6" s="414"/>
      <c r="JTW6" s="414"/>
      <c r="JTX6" s="414"/>
      <c r="JTY6" s="414"/>
      <c r="JTZ6" s="414"/>
      <c r="JUA6" s="414"/>
      <c r="JUB6" s="414"/>
      <c r="JUC6" s="414"/>
      <c r="JUD6" s="414"/>
      <c r="JUE6" s="414"/>
      <c r="JUF6" s="414"/>
      <c r="JUG6" s="414"/>
      <c r="JUH6" s="414"/>
      <c r="JUI6" s="414"/>
      <c r="JUJ6" s="414"/>
      <c r="JUK6" s="414"/>
      <c r="JUL6" s="414"/>
      <c r="JUM6" s="414"/>
      <c r="JUN6" s="414"/>
      <c r="JUO6" s="414"/>
      <c r="JUP6" s="414"/>
      <c r="JUQ6" s="414"/>
      <c r="JUR6" s="414"/>
      <c r="JUS6" s="414"/>
      <c r="JUT6" s="414"/>
      <c r="JUU6" s="414"/>
      <c r="JUV6" s="414"/>
      <c r="JUW6" s="414"/>
      <c r="JUX6" s="414"/>
      <c r="JUY6" s="414"/>
      <c r="JUZ6" s="414"/>
      <c r="JVA6" s="414"/>
      <c r="JVB6" s="414"/>
      <c r="JVC6" s="414"/>
      <c r="JVD6" s="414"/>
      <c r="JVE6" s="414"/>
      <c r="JVF6" s="414"/>
      <c r="JVG6" s="414"/>
      <c r="JVH6" s="414"/>
      <c r="JVI6" s="414"/>
      <c r="JVJ6" s="414"/>
      <c r="JVK6" s="414"/>
      <c r="JVL6" s="414"/>
      <c r="JVM6" s="414"/>
      <c r="JVN6" s="414"/>
      <c r="JVO6" s="414"/>
      <c r="JVP6" s="414"/>
      <c r="JVQ6" s="414"/>
      <c r="JVR6" s="414"/>
      <c r="JVS6" s="414"/>
      <c r="JVT6" s="414"/>
      <c r="JVU6" s="414"/>
      <c r="JVV6" s="414"/>
      <c r="JVW6" s="414"/>
      <c r="JVX6" s="414"/>
      <c r="JVY6" s="414"/>
      <c r="JVZ6" s="414"/>
      <c r="JWA6" s="414"/>
      <c r="JWB6" s="414"/>
      <c r="JWC6" s="414"/>
      <c r="JWD6" s="414"/>
      <c r="JWE6" s="414"/>
      <c r="JWF6" s="414"/>
      <c r="JWG6" s="414"/>
      <c r="JWH6" s="414"/>
      <c r="JWI6" s="414"/>
      <c r="JWJ6" s="414"/>
      <c r="JWK6" s="414"/>
      <c r="JWL6" s="414"/>
      <c r="JWM6" s="414"/>
      <c r="JWN6" s="414"/>
      <c r="JWO6" s="414"/>
      <c r="JWP6" s="414"/>
      <c r="JWQ6" s="414"/>
      <c r="JWR6" s="414"/>
      <c r="JWS6" s="414"/>
      <c r="JWT6" s="414"/>
      <c r="JWU6" s="414"/>
      <c r="JWV6" s="414"/>
      <c r="JWW6" s="414"/>
      <c r="JWX6" s="414"/>
      <c r="JWY6" s="414"/>
      <c r="JWZ6" s="414"/>
      <c r="JXA6" s="414"/>
      <c r="JXB6" s="414"/>
      <c r="JXC6" s="414"/>
      <c r="JXD6" s="414"/>
      <c r="JXE6" s="414"/>
      <c r="JXF6" s="414"/>
      <c r="JXG6" s="414"/>
      <c r="JXH6" s="414"/>
      <c r="JXI6" s="414"/>
      <c r="JXJ6" s="414"/>
      <c r="JXK6" s="414"/>
      <c r="JXL6" s="414"/>
      <c r="JXM6" s="414"/>
      <c r="JXN6" s="414"/>
      <c r="JXO6" s="414"/>
      <c r="JXP6" s="414"/>
      <c r="JXQ6" s="414"/>
      <c r="JXR6" s="414"/>
      <c r="JXS6" s="414"/>
      <c r="JXT6" s="414"/>
      <c r="JXU6" s="414"/>
      <c r="JXV6" s="414"/>
      <c r="JXW6" s="414"/>
      <c r="JXX6" s="414"/>
      <c r="JXY6" s="414"/>
      <c r="JXZ6" s="414"/>
      <c r="JYA6" s="414"/>
      <c r="JYB6" s="414"/>
      <c r="JYC6" s="414"/>
      <c r="JYD6" s="414"/>
      <c r="JYE6" s="414"/>
      <c r="JYF6" s="414"/>
      <c r="JYG6" s="414"/>
      <c r="JYH6" s="414"/>
      <c r="JYI6" s="414"/>
      <c r="JYJ6" s="414"/>
      <c r="JYK6" s="414"/>
      <c r="JYL6" s="414"/>
      <c r="JYM6" s="414"/>
      <c r="JYN6" s="414"/>
      <c r="JYO6" s="414"/>
      <c r="JYP6" s="414"/>
      <c r="JYQ6" s="414"/>
      <c r="JYR6" s="414"/>
      <c r="JYS6" s="414"/>
      <c r="JYT6" s="414"/>
      <c r="JYU6" s="414"/>
      <c r="JYV6" s="414"/>
      <c r="JYW6" s="414"/>
      <c r="JYX6" s="414"/>
      <c r="JYY6" s="414"/>
      <c r="JYZ6" s="414"/>
      <c r="JZA6" s="414"/>
      <c r="JZB6" s="414"/>
      <c r="JZC6" s="414"/>
      <c r="JZD6" s="414"/>
      <c r="JZE6" s="414"/>
      <c r="JZF6" s="414"/>
      <c r="JZG6" s="414"/>
      <c r="JZH6" s="414"/>
      <c r="JZI6" s="414"/>
      <c r="JZJ6" s="414"/>
      <c r="JZK6" s="414"/>
      <c r="JZL6" s="414"/>
      <c r="JZM6" s="414"/>
      <c r="JZN6" s="414"/>
      <c r="JZO6" s="414"/>
      <c r="JZP6" s="414"/>
      <c r="JZQ6" s="414"/>
      <c r="JZR6" s="414"/>
      <c r="JZS6" s="414"/>
      <c r="JZT6" s="414"/>
      <c r="JZU6" s="414"/>
      <c r="JZV6" s="414"/>
      <c r="JZW6" s="414"/>
      <c r="JZX6" s="414"/>
      <c r="JZY6" s="414"/>
      <c r="JZZ6" s="414"/>
      <c r="KAA6" s="414"/>
      <c r="KAB6" s="414"/>
      <c r="KAC6" s="414"/>
      <c r="KAD6" s="414"/>
      <c r="KAE6" s="414"/>
      <c r="KAF6" s="414"/>
      <c r="KAG6" s="414"/>
      <c r="KAH6" s="414"/>
      <c r="KAI6" s="414"/>
      <c r="KAJ6" s="414"/>
      <c r="KAK6" s="414"/>
      <c r="KAL6" s="414"/>
      <c r="KAM6" s="414"/>
      <c r="KAN6" s="414"/>
      <c r="KAO6" s="414"/>
      <c r="KAP6" s="414"/>
      <c r="KAQ6" s="414"/>
      <c r="KAR6" s="414"/>
      <c r="KAS6" s="414"/>
      <c r="KAT6" s="414"/>
      <c r="KAU6" s="414"/>
      <c r="KAV6" s="414"/>
      <c r="KAW6" s="414"/>
      <c r="KAX6" s="414"/>
      <c r="KAY6" s="414"/>
      <c r="KAZ6" s="414"/>
      <c r="KBA6" s="414"/>
      <c r="KBB6" s="414"/>
      <c r="KBC6" s="414"/>
      <c r="KBD6" s="414"/>
      <c r="KBE6" s="414"/>
      <c r="KBF6" s="414"/>
      <c r="KBG6" s="414"/>
      <c r="KBH6" s="414"/>
      <c r="KBI6" s="414"/>
      <c r="KBJ6" s="414"/>
      <c r="KBK6" s="414"/>
      <c r="KBL6" s="414"/>
      <c r="KBM6" s="414"/>
      <c r="KBN6" s="414"/>
      <c r="KBO6" s="414"/>
      <c r="KBP6" s="414"/>
      <c r="KBQ6" s="414"/>
      <c r="KBR6" s="414"/>
      <c r="KBS6" s="414"/>
      <c r="KBT6" s="414"/>
      <c r="KBU6" s="414"/>
      <c r="KBV6" s="414"/>
      <c r="KBW6" s="414"/>
      <c r="KBX6" s="414"/>
      <c r="KBY6" s="414"/>
      <c r="KBZ6" s="414"/>
      <c r="KCA6" s="414"/>
      <c r="KCB6" s="414"/>
      <c r="KCC6" s="414"/>
      <c r="KCD6" s="414"/>
      <c r="KCE6" s="414"/>
      <c r="KCF6" s="414"/>
      <c r="KCG6" s="414"/>
      <c r="KCH6" s="414"/>
      <c r="KCI6" s="414"/>
      <c r="KCJ6" s="414"/>
      <c r="KCK6" s="414"/>
      <c r="KCL6" s="414"/>
      <c r="KCM6" s="414"/>
      <c r="KCN6" s="414"/>
      <c r="KCO6" s="414"/>
      <c r="KCP6" s="414"/>
      <c r="KCQ6" s="414"/>
      <c r="KCR6" s="414"/>
      <c r="KCS6" s="414"/>
      <c r="KCT6" s="414"/>
      <c r="KCU6" s="414"/>
      <c r="KCV6" s="414"/>
      <c r="KCW6" s="414"/>
      <c r="KCX6" s="414"/>
      <c r="KCY6" s="414"/>
      <c r="KCZ6" s="414"/>
      <c r="KDA6" s="414"/>
      <c r="KDB6" s="414"/>
      <c r="KDC6" s="414"/>
      <c r="KDD6" s="414"/>
      <c r="KDE6" s="414"/>
      <c r="KDF6" s="414"/>
      <c r="KDG6" s="414"/>
      <c r="KDH6" s="414"/>
      <c r="KDI6" s="414"/>
      <c r="KDJ6" s="414"/>
      <c r="KDK6" s="414"/>
      <c r="KDL6" s="414"/>
      <c r="KDM6" s="414"/>
      <c r="KDN6" s="414"/>
      <c r="KDO6" s="414"/>
      <c r="KDP6" s="414"/>
      <c r="KDQ6" s="414"/>
      <c r="KDR6" s="414"/>
      <c r="KDS6" s="414"/>
      <c r="KDT6" s="414"/>
      <c r="KDU6" s="414"/>
      <c r="KDV6" s="414"/>
      <c r="KDW6" s="414"/>
      <c r="KDX6" s="414"/>
      <c r="KDY6" s="414"/>
      <c r="KDZ6" s="414"/>
      <c r="KEA6" s="414"/>
      <c r="KEB6" s="414"/>
      <c r="KEC6" s="414"/>
      <c r="KED6" s="414"/>
      <c r="KEE6" s="414"/>
      <c r="KEF6" s="414"/>
      <c r="KEG6" s="414"/>
      <c r="KEH6" s="414"/>
      <c r="KEI6" s="414"/>
      <c r="KEJ6" s="414"/>
      <c r="KEK6" s="414"/>
      <c r="KEL6" s="414"/>
      <c r="KEM6" s="414"/>
      <c r="KEN6" s="414"/>
      <c r="KEO6" s="414"/>
      <c r="KEP6" s="414"/>
      <c r="KEQ6" s="414"/>
      <c r="KER6" s="414"/>
      <c r="KES6" s="414"/>
      <c r="KET6" s="414"/>
      <c r="KEU6" s="414"/>
      <c r="KEV6" s="414"/>
      <c r="KEW6" s="414"/>
      <c r="KEX6" s="414"/>
      <c r="KEY6" s="414"/>
      <c r="KEZ6" s="414"/>
      <c r="KFA6" s="414"/>
      <c r="KFB6" s="414"/>
      <c r="KFC6" s="414"/>
      <c r="KFD6" s="414"/>
      <c r="KFE6" s="414"/>
      <c r="KFF6" s="414"/>
      <c r="KFG6" s="414"/>
      <c r="KFH6" s="414"/>
      <c r="KFI6" s="414"/>
      <c r="KFJ6" s="414"/>
      <c r="KFK6" s="414"/>
      <c r="KFL6" s="414"/>
      <c r="KFM6" s="414"/>
      <c r="KFN6" s="414"/>
      <c r="KFO6" s="414"/>
      <c r="KFP6" s="414"/>
      <c r="KFQ6" s="414"/>
      <c r="KFR6" s="414"/>
      <c r="KFS6" s="414"/>
      <c r="KFT6" s="414"/>
      <c r="KFU6" s="414"/>
      <c r="KFV6" s="414"/>
      <c r="KFW6" s="414"/>
      <c r="KFX6" s="414"/>
      <c r="KFY6" s="414"/>
      <c r="KFZ6" s="414"/>
      <c r="KGA6" s="414"/>
      <c r="KGB6" s="414"/>
      <c r="KGC6" s="414"/>
      <c r="KGD6" s="414"/>
      <c r="KGE6" s="414"/>
      <c r="KGF6" s="414"/>
      <c r="KGG6" s="414"/>
      <c r="KGH6" s="414"/>
      <c r="KGI6" s="414"/>
      <c r="KGJ6" s="414"/>
      <c r="KGK6" s="414"/>
      <c r="KGL6" s="414"/>
      <c r="KGM6" s="414"/>
      <c r="KGN6" s="414"/>
      <c r="KGO6" s="414"/>
      <c r="KGP6" s="414"/>
      <c r="KGQ6" s="414"/>
      <c r="KGR6" s="414"/>
      <c r="KGS6" s="414"/>
      <c r="KGT6" s="414"/>
      <c r="KGU6" s="414"/>
      <c r="KGV6" s="414"/>
      <c r="KGW6" s="414"/>
      <c r="KGX6" s="414"/>
      <c r="KGY6" s="414"/>
      <c r="KGZ6" s="414"/>
      <c r="KHA6" s="414"/>
      <c r="KHB6" s="414"/>
      <c r="KHC6" s="414"/>
      <c r="KHD6" s="414"/>
      <c r="KHE6" s="414"/>
      <c r="KHF6" s="414"/>
      <c r="KHG6" s="414"/>
      <c r="KHH6" s="414"/>
      <c r="KHI6" s="414"/>
      <c r="KHJ6" s="414"/>
      <c r="KHK6" s="414"/>
      <c r="KHL6" s="414"/>
      <c r="KHM6" s="414"/>
      <c r="KHN6" s="414"/>
      <c r="KHO6" s="414"/>
      <c r="KHP6" s="414"/>
      <c r="KHQ6" s="414"/>
      <c r="KHR6" s="414"/>
      <c r="KHS6" s="414"/>
      <c r="KHT6" s="414"/>
      <c r="KHU6" s="414"/>
      <c r="KHV6" s="414"/>
      <c r="KHW6" s="414"/>
      <c r="KHX6" s="414"/>
      <c r="KHY6" s="414"/>
      <c r="KHZ6" s="414"/>
      <c r="KIA6" s="414"/>
      <c r="KIB6" s="414"/>
      <c r="KIC6" s="414"/>
      <c r="KID6" s="414"/>
      <c r="KIE6" s="414"/>
      <c r="KIF6" s="414"/>
      <c r="KIG6" s="414"/>
      <c r="KIH6" s="414"/>
      <c r="KII6" s="414"/>
      <c r="KIJ6" s="414"/>
      <c r="KIK6" s="414"/>
      <c r="KIL6" s="414"/>
      <c r="KIM6" s="414"/>
      <c r="KIN6" s="414"/>
      <c r="KIO6" s="414"/>
      <c r="KIP6" s="414"/>
      <c r="KIQ6" s="414"/>
      <c r="KIR6" s="414"/>
      <c r="KIS6" s="414"/>
      <c r="KIT6" s="414"/>
      <c r="KIU6" s="414"/>
      <c r="KIV6" s="414"/>
      <c r="KIW6" s="414"/>
      <c r="KIX6" s="414"/>
      <c r="KIY6" s="414"/>
      <c r="KIZ6" s="414"/>
      <c r="KJA6" s="414"/>
      <c r="KJB6" s="414"/>
      <c r="KJC6" s="414"/>
      <c r="KJD6" s="414"/>
      <c r="KJE6" s="414"/>
      <c r="KJF6" s="414"/>
      <c r="KJG6" s="414"/>
      <c r="KJH6" s="414"/>
      <c r="KJI6" s="414"/>
      <c r="KJJ6" s="414"/>
      <c r="KJK6" s="414"/>
      <c r="KJL6" s="414"/>
      <c r="KJM6" s="414"/>
      <c r="KJN6" s="414"/>
      <c r="KJO6" s="414"/>
      <c r="KJP6" s="414"/>
      <c r="KJQ6" s="414"/>
      <c r="KJR6" s="414"/>
      <c r="KJS6" s="414"/>
      <c r="KJT6" s="414"/>
      <c r="KJU6" s="414"/>
      <c r="KJV6" s="414"/>
      <c r="KJW6" s="414"/>
      <c r="KJX6" s="414"/>
      <c r="KJY6" s="414"/>
      <c r="KJZ6" s="414"/>
      <c r="KKA6" s="414"/>
      <c r="KKB6" s="414"/>
      <c r="KKC6" s="414"/>
      <c r="KKD6" s="414"/>
      <c r="KKE6" s="414"/>
      <c r="KKF6" s="414"/>
      <c r="KKG6" s="414"/>
      <c r="KKH6" s="414"/>
      <c r="KKI6" s="414"/>
      <c r="KKJ6" s="414"/>
      <c r="KKK6" s="414"/>
      <c r="KKL6" s="414"/>
      <c r="KKM6" s="414"/>
      <c r="KKN6" s="414"/>
      <c r="KKO6" s="414"/>
      <c r="KKP6" s="414"/>
      <c r="KKQ6" s="414"/>
      <c r="KKR6" s="414"/>
      <c r="KKS6" s="414"/>
      <c r="KKT6" s="414"/>
      <c r="KKU6" s="414"/>
      <c r="KKV6" s="414"/>
      <c r="KKW6" s="414"/>
      <c r="KKX6" s="414"/>
      <c r="KKY6" s="414"/>
      <c r="KKZ6" s="414"/>
      <c r="KLA6" s="414"/>
      <c r="KLB6" s="414"/>
      <c r="KLC6" s="414"/>
      <c r="KLD6" s="414"/>
      <c r="KLE6" s="414"/>
      <c r="KLF6" s="414"/>
      <c r="KLG6" s="414"/>
      <c r="KLH6" s="414"/>
      <c r="KLI6" s="414"/>
      <c r="KLJ6" s="414"/>
      <c r="KLK6" s="414"/>
      <c r="KLL6" s="414"/>
      <c r="KLM6" s="414"/>
      <c r="KLN6" s="414"/>
      <c r="KLO6" s="414"/>
      <c r="KLP6" s="414"/>
      <c r="KLQ6" s="414"/>
      <c r="KLR6" s="414"/>
      <c r="KLS6" s="414"/>
      <c r="KLT6" s="414"/>
      <c r="KLU6" s="414"/>
      <c r="KLV6" s="414"/>
      <c r="KLW6" s="414"/>
      <c r="KLX6" s="414"/>
      <c r="KLY6" s="414"/>
      <c r="KLZ6" s="414"/>
      <c r="KMA6" s="414"/>
      <c r="KMB6" s="414"/>
      <c r="KMC6" s="414"/>
      <c r="KMD6" s="414"/>
      <c r="KME6" s="414"/>
      <c r="KMF6" s="414"/>
      <c r="KMG6" s="414"/>
      <c r="KMH6" s="414"/>
      <c r="KMI6" s="414"/>
      <c r="KMJ6" s="414"/>
      <c r="KMK6" s="414"/>
      <c r="KML6" s="414"/>
      <c r="KMM6" s="414"/>
      <c r="KMN6" s="414"/>
      <c r="KMO6" s="414"/>
      <c r="KMP6" s="414"/>
      <c r="KMQ6" s="414"/>
      <c r="KMR6" s="414"/>
      <c r="KMS6" s="414"/>
      <c r="KMT6" s="414"/>
      <c r="KMU6" s="414"/>
      <c r="KMV6" s="414"/>
      <c r="KMW6" s="414"/>
      <c r="KMX6" s="414"/>
      <c r="KMY6" s="414"/>
      <c r="KMZ6" s="414"/>
      <c r="KNA6" s="414"/>
      <c r="KNB6" s="414"/>
      <c r="KNC6" s="414"/>
      <c r="KND6" s="414"/>
      <c r="KNE6" s="414"/>
      <c r="KNF6" s="414"/>
      <c r="KNG6" s="414"/>
      <c r="KNH6" s="414"/>
      <c r="KNI6" s="414"/>
      <c r="KNJ6" s="414"/>
      <c r="KNK6" s="414"/>
      <c r="KNL6" s="414"/>
      <c r="KNM6" s="414"/>
      <c r="KNN6" s="414"/>
      <c r="KNO6" s="414"/>
      <c r="KNP6" s="414"/>
      <c r="KNQ6" s="414"/>
      <c r="KNR6" s="414"/>
      <c r="KNS6" s="414"/>
      <c r="KNT6" s="414"/>
      <c r="KNU6" s="414"/>
      <c r="KNV6" s="414"/>
      <c r="KNW6" s="414"/>
      <c r="KNX6" s="414"/>
      <c r="KNY6" s="414"/>
      <c r="KNZ6" s="414"/>
      <c r="KOA6" s="414"/>
      <c r="KOB6" s="414"/>
      <c r="KOC6" s="414"/>
      <c r="KOD6" s="414"/>
      <c r="KOE6" s="414"/>
      <c r="KOF6" s="414"/>
      <c r="KOG6" s="414"/>
      <c r="KOH6" s="414"/>
      <c r="KOI6" s="414"/>
      <c r="KOJ6" s="414"/>
      <c r="KOK6" s="414"/>
      <c r="KOL6" s="414"/>
      <c r="KOM6" s="414"/>
      <c r="KON6" s="414"/>
      <c r="KOO6" s="414"/>
      <c r="KOP6" s="414"/>
      <c r="KOQ6" s="414"/>
      <c r="KOR6" s="414"/>
      <c r="KOS6" s="414"/>
      <c r="KOT6" s="414"/>
      <c r="KOU6" s="414"/>
      <c r="KOV6" s="414"/>
      <c r="KOW6" s="414"/>
      <c r="KOX6" s="414"/>
      <c r="KOY6" s="414"/>
      <c r="KOZ6" s="414"/>
      <c r="KPA6" s="414"/>
      <c r="KPB6" s="414"/>
      <c r="KPC6" s="414"/>
      <c r="KPD6" s="414"/>
      <c r="KPE6" s="414"/>
      <c r="KPF6" s="414"/>
      <c r="KPG6" s="414"/>
      <c r="KPH6" s="414"/>
      <c r="KPI6" s="414"/>
      <c r="KPJ6" s="414"/>
      <c r="KPK6" s="414"/>
      <c r="KPL6" s="414"/>
      <c r="KPM6" s="414"/>
      <c r="KPN6" s="414"/>
      <c r="KPO6" s="414"/>
      <c r="KPP6" s="414"/>
      <c r="KPQ6" s="414"/>
      <c r="KPR6" s="414"/>
      <c r="KPS6" s="414"/>
      <c r="KPT6" s="414"/>
      <c r="KPU6" s="414"/>
      <c r="KPV6" s="414"/>
      <c r="KPW6" s="414"/>
      <c r="KPX6" s="414"/>
      <c r="KPY6" s="414"/>
      <c r="KPZ6" s="414"/>
      <c r="KQA6" s="414"/>
      <c r="KQB6" s="414"/>
      <c r="KQC6" s="414"/>
      <c r="KQD6" s="414"/>
      <c r="KQE6" s="414"/>
      <c r="KQF6" s="414"/>
      <c r="KQG6" s="414"/>
      <c r="KQH6" s="414"/>
      <c r="KQI6" s="414"/>
      <c r="KQJ6" s="414"/>
      <c r="KQK6" s="414"/>
      <c r="KQL6" s="414"/>
      <c r="KQM6" s="414"/>
      <c r="KQN6" s="414"/>
      <c r="KQO6" s="414"/>
      <c r="KQP6" s="414"/>
      <c r="KQQ6" s="414"/>
      <c r="KQR6" s="414"/>
      <c r="KQS6" s="414"/>
      <c r="KQT6" s="414"/>
      <c r="KQU6" s="414"/>
      <c r="KQV6" s="414"/>
      <c r="KQW6" s="414"/>
      <c r="KQX6" s="414"/>
      <c r="KQY6" s="414"/>
      <c r="KQZ6" s="414"/>
      <c r="KRA6" s="414"/>
      <c r="KRB6" s="414"/>
      <c r="KRC6" s="414"/>
      <c r="KRD6" s="414"/>
      <c r="KRE6" s="414"/>
      <c r="KRF6" s="414"/>
      <c r="KRG6" s="414"/>
      <c r="KRH6" s="414"/>
      <c r="KRI6" s="414"/>
      <c r="KRJ6" s="414"/>
      <c r="KRK6" s="414"/>
      <c r="KRL6" s="414"/>
      <c r="KRM6" s="414"/>
      <c r="KRN6" s="414"/>
      <c r="KRO6" s="414"/>
      <c r="KRP6" s="414"/>
      <c r="KRQ6" s="414"/>
      <c r="KRR6" s="414"/>
      <c r="KRS6" s="414"/>
      <c r="KRT6" s="414"/>
      <c r="KRU6" s="414"/>
      <c r="KRV6" s="414"/>
      <c r="KRW6" s="414"/>
      <c r="KRX6" s="414"/>
      <c r="KRY6" s="414"/>
      <c r="KRZ6" s="414"/>
      <c r="KSA6" s="414"/>
      <c r="KSB6" s="414"/>
      <c r="KSC6" s="414"/>
      <c r="KSD6" s="414"/>
      <c r="KSE6" s="414"/>
      <c r="KSF6" s="414"/>
      <c r="KSG6" s="414"/>
      <c r="KSH6" s="414"/>
      <c r="KSI6" s="414"/>
      <c r="KSJ6" s="414"/>
      <c r="KSK6" s="414"/>
      <c r="KSL6" s="414"/>
      <c r="KSM6" s="414"/>
      <c r="KSN6" s="414"/>
      <c r="KSO6" s="414"/>
      <c r="KSP6" s="414"/>
      <c r="KSQ6" s="414"/>
      <c r="KSR6" s="414"/>
      <c r="KSS6" s="414"/>
      <c r="KST6" s="414"/>
      <c r="KSU6" s="414"/>
      <c r="KSV6" s="414"/>
      <c r="KSW6" s="414"/>
      <c r="KSX6" s="414"/>
      <c r="KSY6" s="414"/>
      <c r="KSZ6" s="414"/>
      <c r="KTA6" s="414"/>
      <c r="KTB6" s="414"/>
      <c r="KTC6" s="414"/>
      <c r="KTD6" s="414"/>
      <c r="KTE6" s="414"/>
      <c r="KTF6" s="414"/>
      <c r="KTG6" s="414"/>
      <c r="KTH6" s="414"/>
      <c r="KTI6" s="414"/>
      <c r="KTJ6" s="414"/>
      <c r="KTK6" s="414"/>
      <c r="KTL6" s="414"/>
      <c r="KTM6" s="414"/>
      <c r="KTN6" s="414"/>
      <c r="KTO6" s="414"/>
      <c r="KTP6" s="414"/>
      <c r="KTQ6" s="414"/>
      <c r="KTR6" s="414"/>
      <c r="KTS6" s="414"/>
      <c r="KTT6" s="414"/>
      <c r="KTU6" s="414"/>
      <c r="KTV6" s="414"/>
      <c r="KTW6" s="414"/>
      <c r="KTX6" s="414"/>
      <c r="KTY6" s="414"/>
      <c r="KTZ6" s="414"/>
      <c r="KUA6" s="414"/>
      <c r="KUB6" s="414"/>
      <c r="KUC6" s="414"/>
      <c r="KUD6" s="414"/>
      <c r="KUE6" s="414"/>
      <c r="KUF6" s="414"/>
      <c r="KUG6" s="414"/>
      <c r="KUH6" s="414"/>
      <c r="KUI6" s="414"/>
      <c r="KUJ6" s="414"/>
      <c r="KUK6" s="414"/>
      <c r="KUL6" s="414"/>
      <c r="KUM6" s="414"/>
      <c r="KUN6" s="414"/>
      <c r="KUO6" s="414"/>
      <c r="KUP6" s="414"/>
      <c r="KUQ6" s="414"/>
      <c r="KUR6" s="414"/>
      <c r="KUS6" s="414"/>
      <c r="KUT6" s="414"/>
      <c r="KUU6" s="414"/>
      <c r="KUV6" s="414"/>
      <c r="KUW6" s="414"/>
      <c r="KUX6" s="414"/>
      <c r="KUY6" s="414"/>
      <c r="KUZ6" s="414"/>
      <c r="KVA6" s="414"/>
      <c r="KVB6" s="414"/>
      <c r="KVC6" s="414"/>
      <c r="KVD6" s="414"/>
      <c r="KVE6" s="414"/>
      <c r="KVF6" s="414"/>
      <c r="KVG6" s="414"/>
      <c r="KVH6" s="414"/>
      <c r="KVI6" s="414"/>
      <c r="KVJ6" s="414"/>
      <c r="KVK6" s="414"/>
      <c r="KVL6" s="414"/>
      <c r="KVM6" s="414"/>
      <c r="KVN6" s="414"/>
      <c r="KVO6" s="414"/>
      <c r="KVP6" s="414"/>
      <c r="KVQ6" s="414"/>
      <c r="KVR6" s="414"/>
      <c r="KVS6" s="414"/>
      <c r="KVT6" s="414"/>
      <c r="KVU6" s="414"/>
      <c r="KVV6" s="414"/>
      <c r="KVW6" s="414"/>
      <c r="KVX6" s="414"/>
      <c r="KVY6" s="414"/>
      <c r="KVZ6" s="414"/>
      <c r="KWA6" s="414"/>
      <c r="KWB6" s="414"/>
      <c r="KWC6" s="414"/>
      <c r="KWD6" s="414"/>
      <c r="KWE6" s="414"/>
      <c r="KWF6" s="414"/>
      <c r="KWG6" s="414"/>
      <c r="KWH6" s="414"/>
      <c r="KWI6" s="414"/>
      <c r="KWJ6" s="414"/>
      <c r="KWK6" s="414"/>
      <c r="KWL6" s="414"/>
      <c r="KWM6" s="414"/>
      <c r="KWN6" s="414"/>
      <c r="KWO6" s="414"/>
      <c r="KWP6" s="414"/>
      <c r="KWQ6" s="414"/>
      <c r="KWR6" s="414"/>
      <c r="KWS6" s="414"/>
      <c r="KWT6" s="414"/>
      <c r="KWU6" s="414"/>
      <c r="KWV6" s="414"/>
      <c r="KWW6" s="414"/>
      <c r="KWX6" s="414"/>
      <c r="KWY6" s="414"/>
      <c r="KWZ6" s="414"/>
      <c r="KXA6" s="414"/>
      <c r="KXB6" s="414"/>
      <c r="KXC6" s="414"/>
      <c r="KXD6" s="414"/>
      <c r="KXE6" s="414"/>
      <c r="KXF6" s="414"/>
      <c r="KXG6" s="414"/>
      <c r="KXH6" s="414"/>
      <c r="KXI6" s="414"/>
      <c r="KXJ6" s="414"/>
      <c r="KXK6" s="414"/>
      <c r="KXL6" s="414"/>
      <c r="KXM6" s="414"/>
      <c r="KXN6" s="414"/>
      <c r="KXO6" s="414"/>
      <c r="KXP6" s="414"/>
      <c r="KXQ6" s="414"/>
      <c r="KXR6" s="414"/>
      <c r="KXS6" s="414"/>
      <c r="KXT6" s="414"/>
      <c r="KXU6" s="414"/>
      <c r="KXV6" s="414"/>
      <c r="KXW6" s="414"/>
      <c r="KXX6" s="414"/>
      <c r="KXY6" s="414"/>
      <c r="KXZ6" s="414"/>
      <c r="KYA6" s="414"/>
      <c r="KYB6" s="414"/>
      <c r="KYC6" s="414"/>
      <c r="KYD6" s="414"/>
      <c r="KYE6" s="414"/>
      <c r="KYF6" s="414"/>
      <c r="KYG6" s="414"/>
      <c r="KYH6" s="414"/>
      <c r="KYI6" s="414"/>
      <c r="KYJ6" s="414"/>
      <c r="KYK6" s="414"/>
      <c r="KYL6" s="414"/>
      <c r="KYM6" s="414"/>
      <c r="KYN6" s="414"/>
      <c r="KYO6" s="414"/>
      <c r="KYP6" s="414"/>
      <c r="KYQ6" s="414"/>
      <c r="KYR6" s="414"/>
      <c r="KYS6" s="414"/>
      <c r="KYT6" s="414"/>
      <c r="KYU6" s="414"/>
      <c r="KYV6" s="414"/>
      <c r="KYW6" s="414"/>
      <c r="KYX6" s="414"/>
      <c r="KYY6" s="414"/>
      <c r="KYZ6" s="414"/>
      <c r="KZA6" s="414"/>
      <c r="KZB6" s="414"/>
      <c r="KZC6" s="414"/>
      <c r="KZD6" s="414"/>
      <c r="KZE6" s="414"/>
      <c r="KZF6" s="414"/>
      <c r="KZG6" s="414"/>
      <c r="KZH6" s="414"/>
      <c r="KZI6" s="414"/>
      <c r="KZJ6" s="414"/>
      <c r="KZK6" s="414"/>
      <c r="KZL6" s="414"/>
      <c r="KZM6" s="414"/>
      <c r="KZN6" s="414"/>
      <c r="KZO6" s="414"/>
      <c r="KZP6" s="414"/>
      <c r="KZQ6" s="414"/>
      <c r="KZR6" s="414"/>
      <c r="KZS6" s="414"/>
      <c r="KZT6" s="414"/>
      <c r="KZU6" s="414"/>
      <c r="KZV6" s="414"/>
      <c r="KZW6" s="414"/>
      <c r="KZX6" s="414"/>
      <c r="KZY6" s="414"/>
      <c r="KZZ6" s="414"/>
      <c r="LAA6" s="414"/>
      <c r="LAB6" s="414"/>
      <c r="LAC6" s="414"/>
      <c r="LAD6" s="414"/>
      <c r="LAE6" s="414"/>
      <c r="LAF6" s="414"/>
      <c r="LAG6" s="414"/>
      <c r="LAH6" s="414"/>
      <c r="LAI6" s="414"/>
      <c r="LAJ6" s="414"/>
      <c r="LAK6" s="414"/>
      <c r="LAL6" s="414"/>
      <c r="LAM6" s="414"/>
      <c r="LAN6" s="414"/>
      <c r="LAO6" s="414"/>
      <c r="LAP6" s="414"/>
      <c r="LAQ6" s="414"/>
      <c r="LAR6" s="414"/>
      <c r="LAS6" s="414"/>
      <c r="LAT6" s="414"/>
      <c r="LAU6" s="414"/>
      <c r="LAV6" s="414"/>
      <c r="LAW6" s="414"/>
      <c r="LAX6" s="414"/>
      <c r="LAY6" s="414"/>
      <c r="LAZ6" s="414"/>
      <c r="LBA6" s="414"/>
      <c r="LBB6" s="414"/>
      <c r="LBC6" s="414"/>
      <c r="LBD6" s="414"/>
      <c r="LBE6" s="414"/>
      <c r="LBF6" s="414"/>
      <c r="LBG6" s="414"/>
      <c r="LBH6" s="414"/>
      <c r="LBI6" s="414"/>
      <c r="LBJ6" s="414"/>
      <c r="LBK6" s="414"/>
      <c r="LBL6" s="414"/>
      <c r="LBM6" s="414"/>
      <c r="LBN6" s="414"/>
      <c r="LBO6" s="414"/>
      <c r="LBP6" s="414"/>
      <c r="LBQ6" s="414"/>
      <c r="LBR6" s="414"/>
      <c r="LBS6" s="414"/>
      <c r="LBT6" s="414"/>
      <c r="LBU6" s="414"/>
      <c r="LBV6" s="414"/>
      <c r="LBW6" s="414"/>
      <c r="LBX6" s="414"/>
      <c r="LBY6" s="414"/>
      <c r="LBZ6" s="414"/>
      <c r="LCA6" s="414"/>
      <c r="LCB6" s="414"/>
      <c r="LCC6" s="414"/>
      <c r="LCD6" s="414"/>
      <c r="LCE6" s="414"/>
      <c r="LCF6" s="414"/>
      <c r="LCG6" s="414"/>
      <c r="LCH6" s="414"/>
      <c r="LCI6" s="414"/>
      <c r="LCJ6" s="414"/>
      <c r="LCK6" s="414"/>
      <c r="LCL6" s="414"/>
      <c r="LCM6" s="414"/>
      <c r="LCN6" s="414"/>
      <c r="LCO6" s="414"/>
      <c r="LCP6" s="414"/>
      <c r="LCQ6" s="414"/>
      <c r="LCR6" s="414"/>
      <c r="LCS6" s="414"/>
      <c r="LCT6" s="414"/>
      <c r="LCU6" s="414"/>
      <c r="LCV6" s="414"/>
      <c r="LCW6" s="414"/>
      <c r="LCX6" s="414"/>
      <c r="LCY6" s="414"/>
      <c r="LCZ6" s="414"/>
      <c r="LDA6" s="414"/>
      <c r="LDB6" s="414"/>
      <c r="LDC6" s="414"/>
      <c r="LDD6" s="414"/>
      <c r="LDE6" s="414"/>
      <c r="LDF6" s="414"/>
      <c r="LDG6" s="414"/>
      <c r="LDH6" s="414"/>
      <c r="LDI6" s="414"/>
      <c r="LDJ6" s="414"/>
      <c r="LDK6" s="414"/>
      <c r="LDL6" s="414"/>
      <c r="LDM6" s="414"/>
      <c r="LDN6" s="414"/>
      <c r="LDO6" s="414"/>
      <c r="LDP6" s="414"/>
      <c r="LDQ6" s="414"/>
      <c r="LDR6" s="414"/>
      <c r="LDS6" s="414"/>
      <c r="LDT6" s="414"/>
      <c r="LDU6" s="414"/>
      <c r="LDV6" s="414"/>
      <c r="LDW6" s="414"/>
      <c r="LDX6" s="414"/>
      <c r="LDY6" s="414"/>
      <c r="LDZ6" s="414"/>
      <c r="LEA6" s="414"/>
      <c r="LEB6" s="414"/>
      <c r="LEC6" s="414"/>
      <c r="LED6" s="414"/>
      <c r="LEE6" s="414"/>
      <c r="LEF6" s="414"/>
      <c r="LEG6" s="414"/>
      <c r="LEH6" s="414"/>
      <c r="LEI6" s="414"/>
      <c r="LEJ6" s="414"/>
      <c r="LEK6" s="414"/>
      <c r="LEL6" s="414"/>
      <c r="LEM6" s="414"/>
      <c r="LEN6" s="414"/>
      <c r="LEO6" s="414"/>
      <c r="LEP6" s="414"/>
      <c r="LEQ6" s="414"/>
      <c r="LER6" s="414"/>
      <c r="LES6" s="414"/>
      <c r="LET6" s="414"/>
      <c r="LEU6" s="414"/>
      <c r="LEV6" s="414"/>
      <c r="LEW6" s="414"/>
      <c r="LEX6" s="414"/>
      <c r="LEY6" s="414"/>
      <c r="LEZ6" s="414"/>
      <c r="LFA6" s="414"/>
      <c r="LFB6" s="414"/>
      <c r="LFC6" s="414"/>
      <c r="LFD6" s="414"/>
      <c r="LFE6" s="414"/>
      <c r="LFF6" s="414"/>
      <c r="LFG6" s="414"/>
      <c r="LFH6" s="414"/>
      <c r="LFI6" s="414"/>
      <c r="LFJ6" s="414"/>
      <c r="LFK6" s="414"/>
      <c r="LFL6" s="414"/>
      <c r="LFM6" s="414"/>
      <c r="LFN6" s="414"/>
      <c r="LFO6" s="414"/>
      <c r="LFP6" s="414"/>
      <c r="LFQ6" s="414"/>
      <c r="LFR6" s="414"/>
      <c r="LFS6" s="414"/>
      <c r="LFT6" s="414"/>
      <c r="LFU6" s="414"/>
      <c r="LFV6" s="414"/>
      <c r="LFW6" s="414"/>
      <c r="LFX6" s="414"/>
      <c r="LFY6" s="414"/>
      <c r="LFZ6" s="414"/>
      <c r="LGA6" s="414"/>
      <c r="LGB6" s="414"/>
      <c r="LGC6" s="414"/>
      <c r="LGD6" s="414"/>
      <c r="LGE6" s="414"/>
      <c r="LGF6" s="414"/>
      <c r="LGG6" s="414"/>
      <c r="LGH6" s="414"/>
      <c r="LGI6" s="414"/>
      <c r="LGJ6" s="414"/>
      <c r="LGK6" s="414"/>
      <c r="LGL6" s="414"/>
      <c r="LGM6" s="414"/>
      <c r="LGN6" s="414"/>
      <c r="LGO6" s="414"/>
      <c r="LGP6" s="414"/>
      <c r="LGQ6" s="414"/>
      <c r="LGR6" s="414"/>
      <c r="LGS6" s="414"/>
      <c r="LGT6" s="414"/>
      <c r="LGU6" s="414"/>
      <c r="LGV6" s="414"/>
      <c r="LGW6" s="414"/>
      <c r="LGX6" s="414"/>
      <c r="LGY6" s="414"/>
      <c r="LGZ6" s="414"/>
      <c r="LHA6" s="414"/>
      <c r="LHB6" s="414"/>
      <c r="LHC6" s="414"/>
      <c r="LHD6" s="414"/>
      <c r="LHE6" s="414"/>
      <c r="LHF6" s="414"/>
      <c r="LHG6" s="414"/>
      <c r="LHH6" s="414"/>
      <c r="LHI6" s="414"/>
      <c r="LHJ6" s="414"/>
      <c r="LHK6" s="414"/>
      <c r="LHL6" s="414"/>
      <c r="LHM6" s="414"/>
      <c r="LHN6" s="414"/>
      <c r="LHO6" s="414"/>
      <c r="LHP6" s="414"/>
      <c r="LHQ6" s="414"/>
      <c r="LHR6" s="414"/>
      <c r="LHS6" s="414"/>
      <c r="LHT6" s="414"/>
      <c r="LHU6" s="414"/>
      <c r="LHV6" s="414"/>
      <c r="LHW6" s="414"/>
      <c r="LHX6" s="414"/>
      <c r="LHY6" s="414"/>
      <c r="LHZ6" s="414"/>
      <c r="LIA6" s="414"/>
      <c r="LIB6" s="414"/>
      <c r="LIC6" s="414"/>
      <c r="LID6" s="414"/>
      <c r="LIE6" s="414"/>
      <c r="LIF6" s="414"/>
      <c r="LIG6" s="414"/>
      <c r="LIH6" s="414"/>
      <c r="LII6" s="414"/>
      <c r="LIJ6" s="414"/>
      <c r="LIK6" s="414"/>
      <c r="LIL6" s="414"/>
      <c r="LIM6" s="414"/>
      <c r="LIN6" s="414"/>
      <c r="LIO6" s="414"/>
      <c r="LIP6" s="414"/>
      <c r="LIQ6" s="414"/>
      <c r="LIR6" s="414"/>
      <c r="LIS6" s="414"/>
      <c r="LIT6" s="414"/>
      <c r="LIU6" s="414"/>
      <c r="LIV6" s="414"/>
      <c r="LIW6" s="414"/>
      <c r="LIX6" s="414"/>
      <c r="LIY6" s="414"/>
      <c r="LIZ6" s="414"/>
      <c r="LJA6" s="414"/>
      <c r="LJB6" s="414"/>
      <c r="LJC6" s="414"/>
      <c r="LJD6" s="414"/>
      <c r="LJE6" s="414"/>
      <c r="LJF6" s="414"/>
      <c r="LJG6" s="414"/>
      <c r="LJH6" s="414"/>
      <c r="LJI6" s="414"/>
      <c r="LJJ6" s="414"/>
      <c r="LJK6" s="414"/>
      <c r="LJL6" s="414"/>
      <c r="LJM6" s="414"/>
      <c r="LJN6" s="414"/>
      <c r="LJO6" s="414"/>
      <c r="LJP6" s="414"/>
      <c r="LJQ6" s="414"/>
      <c r="LJR6" s="414"/>
      <c r="LJS6" s="414"/>
      <c r="LJT6" s="414"/>
      <c r="LJU6" s="414"/>
      <c r="LJV6" s="414"/>
      <c r="LJW6" s="414"/>
      <c r="LJX6" s="414"/>
      <c r="LJY6" s="414"/>
      <c r="LJZ6" s="414"/>
      <c r="LKA6" s="414"/>
      <c r="LKB6" s="414"/>
      <c r="LKC6" s="414"/>
      <c r="LKD6" s="414"/>
      <c r="LKE6" s="414"/>
      <c r="LKF6" s="414"/>
      <c r="LKG6" s="414"/>
      <c r="LKH6" s="414"/>
      <c r="LKI6" s="414"/>
      <c r="LKJ6" s="414"/>
      <c r="LKK6" s="414"/>
      <c r="LKL6" s="414"/>
      <c r="LKM6" s="414"/>
      <c r="LKN6" s="414"/>
      <c r="LKO6" s="414"/>
      <c r="LKP6" s="414"/>
      <c r="LKQ6" s="414"/>
      <c r="LKR6" s="414"/>
      <c r="LKS6" s="414"/>
      <c r="LKT6" s="414"/>
      <c r="LKU6" s="414"/>
      <c r="LKV6" s="414"/>
      <c r="LKW6" s="414"/>
      <c r="LKX6" s="414"/>
      <c r="LKY6" s="414"/>
      <c r="LKZ6" s="414"/>
      <c r="LLA6" s="414"/>
      <c r="LLB6" s="414"/>
      <c r="LLC6" s="414"/>
      <c r="LLD6" s="414"/>
      <c r="LLE6" s="414"/>
      <c r="LLF6" s="414"/>
      <c r="LLG6" s="414"/>
      <c r="LLH6" s="414"/>
      <c r="LLI6" s="414"/>
      <c r="LLJ6" s="414"/>
      <c r="LLK6" s="414"/>
      <c r="LLL6" s="414"/>
      <c r="LLM6" s="414"/>
      <c r="LLN6" s="414"/>
      <c r="LLO6" s="414"/>
      <c r="LLP6" s="414"/>
      <c r="LLQ6" s="414"/>
      <c r="LLR6" s="414"/>
      <c r="LLS6" s="414"/>
      <c r="LLT6" s="414"/>
      <c r="LLU6" s="414"/>
      <c r="LLV6" s="414"/>
      <c r="LLW6" s="414"/>
      <c r="LLX6" s="414"/>
      <c r="LLY6" s="414"/>
      <c r="LLZ6" s="414"/>
      <c r="LMA6" s="414"/>
      <c r="LMB6" s="414"/>
      <c r="LMC6" s="414"/>
      <c r="LMD6" s="414"/>
      <c r="LME6" s="414"/>
      <c r="LMF6" s="414"/>
      <c r="LMG6" s="414"/>
      <c r="LMH6" s="414"/>
      <c r="LMI6" s="414"/>
      <c r="LMJ6" s="414"/>
      <c r="LMK6" s="414"/>
      <c r="LML6" s="414"/>
      <c r="LMM6" s="414"/>
      <c r="LMN6" s="414"/>
      <c r="LMO6" s="414"/>
      <c r="LMP6" s="414"/>
      <c r="LMQ6" s="414"/>
      <c r="LMR6" s="414"/>
      <c r="LMS6" s="414"/>
      <c r="LMT6" s="414"/>
      <c r="LMU6" s="414"/>
      <c r="LMV6" s="414"/>
      <c r="LMW6" s="414"/>
      <c r="LMX6" s="414"/>
      <c r="LMY6" s="414"/>
      <c r="LMZ6" s="414"/>
      <c r="LNA6" s="414"/>
      <c r="LNB6" s="414"/>
      <c r="LNC6" s="414"/>
      <c r="LND6" s="414"/>
      <c r="LNE6" s="414"/>
      <c r="LNF6" s="414"/>
      <c r="LNG6" s="414"/>
      <c r="LNH6" s="414"/>
      <c r="LNI6" s="414"/>
      <c r="LNJ6" s="414"/>
      <c r="LNK6" s="414"/>
      <c r="LNL6" s="414"/>
      <c r="LNM6" s="414"/>
      <c r="LNN6" s="414"/>
      <c r="LNO6" s="414"/>
      <c r="LNP6" s="414"/>
      <c r="LNQ6" s="414"/>
      <c r="LNR6" s="414"/>
      <c r="LNS6" s="414"/>
      <c r="LNT6" s="414"/>
      <c r="LNU6" s="414"/>
      <c r="LNV6" s="414"/>
      <c r="LNW6" s="414"/>
      <c r="LNX6" s="414"/>
      <c r="LNY6" s="414"/>
      <c r="LNZ6" s="414"/>
      <c r="LOA6" s="414"/>
      <c r="LOB6" s="414"/>
      <c r="LOC6" s="414"/>
      <c r="LOD6" s="414"/>
      <c r="LOE6" s="414"/>
      <c r="LOF6" s="414"/>
      <c r="LOG6" s="414"/>
      <c r="LOH6" s="414"/>
      <c r="LOI6" s="414"/>
      <c r="LOJ6" s="414"/>
      <c r="LOK6" s="414"/>
      <c r="LOL6" s="414"/>
      <c r="LOM6" s="414"/>
      <c r="LON6" s="414"/>
      <c r="LOO6" s="414"/>
      <c r="LOP6" s="414"/>
      <c r="LOQ6" s="414"/>
      <c r="LOR6" s="414"/>
      <c r="LOS6" s="414"/>
      <c r="LOT6" s="414"/>
      <c r="LOU6" s="414"/>
      <c r="LOV6" s="414"/>
      <c r="LOW6" s="414"/>
      <c r="LOX6" s="414"/>
      <c r="LOY6" s="414"/>
      <c r="LOZ6" s="414"/>
      <c r="LPA6" s="414"/>
      <c r="LPB6" s="414"/>
      <c r="LPC6" s="414"/>
      <c r="LPD6" s="414"/>
      <c r="LPE6" s="414"/>
      <c r="LPF6" s="414"/>
      <c r="LPG6" s="414"/>
      <c r="LPH6" s="414"/>
      <c r="LPI6" s="414"/>
      <c r="LPJ6" s="414"/>
      <c r="LPK6" s="414"/>
      <c r="LPL6" s="414"/>
      <c r="LPM6" s="414"/>
      <c r="LPN6" s="414"/>
      <c r="LPO6" s="414"/>
      <c r="LPP6" s="414"/>
      <c r="LPQ6" s="414"/>
      <c r="LPR6" s="414"/>
      <c r="LPS6" s="414"/>
      <c r="LPT6" s="414"/>
      <c r="LPU6" s="414"/>
      <c r="LPV6" s="414"/>
      <c r="LPW6" s="414"/>
      <c r="LPX6" s="414"/>
      <c r="LPY6" s="414"/>
      <c r="LPZ6" s="414"/>
      <c r="LQA6" s="414"/>
      <c r="LQB6" s="414"/>
      <c r="LQC6" s="414"/>
      <c r="LQD6" s="414"/>
      <c r="LQE6" s="414"/>
      <c r="LQF6" s="414"/>
      <c r="LQG6" s="414"/>
      <c r="LQH6" s="414"/>
      <c r="LQI6" s="414"/>
      <c r="LQJ6" s="414"/>
      <c r="LQK6" s="414"/>
      <c r="LQL6" s="414"/>
      <c r="LQM6" s="414"/>
      <c r="LQN6" s="414"/>
      <c r="LQO6" s="414"/>
      <c r="LQP6" s="414"/>
      <c r="LQQ6" s="414"/>
      <c r="LQR6" s="414"/>
      <c r="LQS6" s="414"/>
      <c r="LQT6" s="414"/>
      <c r="LQU6" s="414"/>
      <c r="LQV6" s="414"/>
      <c r="LQW6" s="414"/>
      <c r="LQX6" s="414"/>
      <c r="LQY6" s="414"/>
      <c r="LQZ6" s="414"/>
      <c r="LRA6" s="414"/>
      <c r="LRB6" s="414"/>
      <c r="LRC6" s="414"/>
      <c r="LRD6" s="414"/>
      <c r="LRE6" s="414"/>
      <c r="LRF6" s="414"/>
      <c r="LRG6" s="414"/>
      <c r="LRH6" s="414"/>
      <c r="LRI6" s="414"/>
      <c r="LRJ6" s="414"/>
      <c r="LRK6" s="414"/>
      <c r="LRL6" s="414"/>
      <c r="LRM6" s="414"/>
      <c r="LRN6" s="414"/>
      <c r="LRO6" s="414"/>
      <c r="LRP6" s="414"/>
      <c r="LRQ6" s="414"/>
      <c r="LRR6" s="414"/>
      <c r="LRS6" s="414"/>
      <c r="LRT6" s="414"/>
      <c r="LRU6" s="414"/>
      <c r="LRV6" s="414"/>
      <c r="LRW6" s="414"/>
      <c r="LRX6" s="414"/>
      <c r="LRY6" s="414"/>
      <c r="LRZ6" s="414"/>
      <c r="LSA6" s="414"/>
      <c r="LSB6" s="414"/>
      <c r="LSC6" s="414"/>
      <c r="LSD6" s="414"/>
      <c r="LSE6" s="414"/>
      <c r="LSF6" s="414"/>
      <c r="LSG6" s="414"/>
      <c r="LSH6" s="414"/>
      <c r="LSI6" s="414"/>
      <c r="LSJ6" s="414"/>
      <c r="LSK6" s="414"/>
      <c r="LSL6" s="414"/>
      <c r="LSM6" s="414"/>
      <c r="LSN6" s="414"/>
      <c r="LSO6" s="414"/>
      <c r="LSP6" s="414"/>
      <c r="LSQ6" s="414"/>
      <c r="LSR6" s="414"/>
      <c r="LSS6" s="414"/>
      <c r="LST6" s="414"/>
      <c r="LSU6" s="414"/>
      <c r="LSV6" s="414"/>
      <c r="LSW6" s="414"/>
      <c r="LSX6" s="414"/>
      <c r="LSY6" s="414"/>
      <c r="LSZ6" s="414"/>
      <c r="LTA6" s="414"/>
      <c r="LTB6" s="414"/>
      <c r="LTC6" s="414"/>
      <c r="LTD6" s="414"/>
      <c r="LTE6" s="414"/>
      <c r="LTF6" s="414"/>
      <c r="LTG6" s="414"/>
      <c r="LTH6" s="414"/>
      <c r="LTI6" s="414"/>
      <c r="LTJ6" s="414"/>
      <c r="LTK6" s="414"/>
      <c r="LTL6" s="414"/>
      <c r="LTM6" s="414"/>
      <c r="LTN6" s="414"/>
      <c r="LTO6" s="414"/>
      <c r="LTP6" s="414"/>
      <c r="LTQ6" s="414"/>
      <c r="LTR6" s="414"/>
      <c r="LTS6" s="414"/>
      <c r="LTT6" s="414"/>
      <c r="LTU6" s="414"/>
      <c r="LTV6" s="414"/>
      <c r="LTW6" s="414"/>
      <c r="LTX6" s="414"/>
      <c r="LTY6" s="414"/>
      <c r="LTZ6" s="414"/>
      <c r="LUA6" s="414"/>
      <c r="LUB6" s="414"/>
      <c r="LUC6" s="414"/>
      <c r="LUD6" s="414"/>
      <c r="LUE6" s="414"/>
      <c r="LUF6" s="414"/>
      <c r="LUG6" s="414"/>
      <c r="LUH6" s="414"/>
      <c r="LUI6" s="414"/>
      <c r="LUJ6" s="414"/>
      <c r="LUK6" s="414"/>
      <c r="LUL6" s="414"/>
      <c r="LUM6" s="414"/>
      <c r="LUN6" s="414"/>
      <c r="LUO6" s="414"/>
      <c r="LUP6" s="414"/>
      <c r="LUQ6" s="414"/>
      <c r="LUR6" s="414"/>
      <c r="LUS6" s="414"/>
      <c r="LUT6" s="414"/>
      <c r="LUU6" s="414"/>
      <c r="LUV6" s="414"/>
      <c r="LUW6" s="414"/>
      <c r="LUX6" s="414"/>
      <c r="LUY6" s="414"/>
      <c r="LUZ6" s="414"/>
      <c r="LVA6" s="414"/>
      <c r="LVB6" s="414"/>
      <c r="LVC6" s="414"/>
      <c r="LVD6" s="414"/>
      <c r="LVE6" s="414"/>
      <c r="LVF6" s="414"/>
      <c r="LVG6" s="414"/>
      <c r="LVH6" s="414"/>
      <c r="LVI6" s="414"/>
      <c r="LVJ6" s="414"/>
      <c r="LVK6" s="414"/>
      <c r="LVL6" s="414"/>
      <c r="LVM6" s="414"/>
      <c r="LVN6" s="414"/>
      <c r="LVO6" s="414"/>
      <c r="LVP6" s="414"/>
      <c r="LVQ6" s="414"/>
      <c r="LVR6" s="414"/>
      <c r="LVS6" s="414"/>
      <c r="LVT6" s="414"/>
      <c r="LVU6" s="414"/>
      <c r="LVV6" s="414"/>
      <c r="LVW6" s="414"/>
      <c r="LVX6" s="414"/>
      <c r="LVY6" s="414"/>
      <c r="LVZ6" s="414"/>
      <c r="LWA6" s="414"/>
      <c r="LWB6" s="414"/>
      <c r="LWC6" s="414"/>
      <c r="LWD6" s="414"/>
      <c r="LWE6" s="414"/>
      <c r="LWF6" s="414"/>
      <c r="LWG6" s="414"/>
      <c r="LWH6" s="414"/>
      <c r="LWI6" s="414"/>
      <c r="LWJ6" s="414"/>
      <c r="LWK6" s="414"/>
      <c r="LWL6" s="414"/>
      <c r="LWM6" s="414"/>
      <c r="LWN6" s="414"/>
      <c r="LWO6" s="414"/>
      <c r="LWP6" s="414"/>
      <c r="LWQ6" s="414"/>
      <c r="LWR6" s="414"/>
      <c r="LWS6" s="414"/>
      <c r="LWT6" s="414"/>
      <c r="LWU6" s="414"/>
      <c r="LWV6" s="414"/>
      <c r="LWW6" s="414"/>
      <c r="LWX6" s="414"/>
      <c r="LWY6" s="414"/>
      <c r="LWZ6" s="414"/>
      <c r="LXA6" s="414"/>
      <c r="LXB6" s="414"/>
      <c r="LXC6" s="414"/>
      <c r="LXD6" s="414"/>
      <c r="LXE6" s="414"/>
      <c r="LXF6" s="414"/>
      <c r="LXG6" s="414"/>
      <c r="LXH6" s="414"/>
      <c r="LXI6" s="414"/>
      <c r="LXJ6" s="414"/>
      <c r="LXK6" s="414"/>
      <c r="LXL6" s="414"/>
      <c r="LXM6" s="414"/>
      <c r="LXN6" s="414"/>
      <c r="LXO6" s="414"/>
      <c r="LXP6" s="414"/>
      <c r="LXQ6" s="414"/>
      <c r="LXR6" s="414"/>
      <c r="LXS6" s="414"/>
      <c r="LXT6" s="414"/>
      <c r="LXU6" s="414"/>
      <c r="LXV6" s="414"/>
      <c r="LXW6" s="414"/>
      <c r="LXX6" s="414"/>
      <c r="LXY6" s="414"/>
      <c r="LXZ6" s="414"/>
      <c r="LYA6" s="414"/>
      <c r="LYB6" s="414"/>
      <c r="LYC6" s="414"/>
      <c r="LYD6" s="414"/>
      <c r="LYE6" s="414"/>
      <c r="LYF6" s="414"/>
      <c r="LYG6" s="414"/>
      <c r="LYH6" s="414"/>
      <c r="LYI6" s="414"/>
      <c r="LYJ6" s="414"/>
      <c r="LYK6" s="414"/>
      <c r="LYL6" s="414"/>
      <c r="LYM6" s="414"/>
      <c r="LYN6" s="414"/>
      <c r="LYO6" s="414"/>
      <c r="LYP6" s="414"/>
      <c r="LYQ6" s="414"/>
      <c r="LYR6" s="414"/>
      <c r="LYS6" s="414"/>
      <c r="LYT6" s="414"/>
      <c r="LYU6" s="414"/>
      <c r="LYV6" s="414"/>
      <c r="LYW6" s="414"/>
      <c r="LYX6" s="414"/>
      <c r="LYY6" s="414"/>
      <c r="LYZ6" s="414"/>
      <c r="LZA6" s="414"/>
      <c r="LZB6" s="414"/>
      <c r="LZC6" s="414"/>
      <c r="LZD6" s="414"/>
      <c r="LZE6" s="414"/>
      <c r="LZF6" s="414"/>
      <c r="LZG6" s="414"/>
      <c r="LZH6" s="414"/>
      <c r="LZI6" s="414"/>
      <c r="LZJ6" s="414"/>
      <c r="LZK6" s="414"/>
      <c r="LZL6" s="414"/>
      <c r="LZM6" s="414"/>
      <c r="LZN6" s="414"/>
      <c r="LZO6" s="414"/>
      <c r="LZP6" s="414"/>
      <c r="LZQ6" s="414"/>
      <c r="LZR6" s="414"/>
      <c r="LZS6" s="414"/>
      <c r="LZT6" s="414"/>
      <c r="LZU6" s="414"/>
      <c r="LZV6" s="414"/>
      <c r="LZW6" s="414"/>
      <c r="LZX6" s="414"/>
      <c r="LZY6" s="414"/>
      <c r="LZZ6" s="414"/>
      <c r="MAA6" s="414"/>
      <c r="MAB6" s="414"/>
      <c r="MAC6" s="414"/>
      <c r="MAD6" s="414"/>
      <c r="MAE6" s="414"/>
      <c r="MAF6" s="414"/>
      <c r="MAG6" s="414"/>
      <c r="MAH6" s="414"/>
      <c r="MAI6" s="414"/>
      <c r="MAJ6" s="414"/>
      <c r="MAK6" s="414"/>
      <c r="MAL6" s="414"/>
      <c r="MAM6" s="414"/>
      <c r="MAN6" s="414"/>
      <c r="MAO6" s="414"/>
      <c r="MAP6" s="414"/>
      <c r="MAQ6" s="414"/>
      <c r="MAR6" s="414"/>
      <c r="MAS6" s="414"/>
      <c r="MAT6" s="414"/>
      <c r="MAU6" s="414"/>
      <c r="MAV6" s="414"/>
      <c r="MAW6" s="414"/>
      <c r="MAX6" s="414"/>
      <c r="MAY6" s="414"/>
      <c r="MAZ6" s="414"/>
      <c r="MBA6" s="414"/>
      <c r="MBB6" s="414"/>
      <c r="MBC6" s="414"/>
      <c r="MBD6" s="414"/>
      <c r="MBE6" s="414"/>
      <c r="MBF6" s="414"/>
      <c r="MBG6" s="414"/>
      <c r="MBH6" s="414"/>
      <c r="MBI6" s="414"/>
      <c r="MBJ6" s="414"/>
      <c r="MBK6" s="414"/>
      <c r="MBL6" s="414"/>
      <c r="MBM6" s="414"/>
      <c r="MBN6" s="414"/>
      <c r="MBO6" s="414"/>
      <c r="MBP6" s="414"/>
      <c r="MBQ6" s="414"/>
      <c r="MBR6" s="414"/>
      <c r="MBS6" s="414"/>
      <c r="MBT6" s="414"/>
      <c r="MBU6" s="414"/>
      <c r="MBV6" s="414"/>
      <c r="MBW6" s="414"/>
      <c r="MBX6" s="414"/>
      <c r="MBY6" s="414"/>
      <c r="MBZ6" s="414"/>
      <c r="MCA6" s="414"/>
      <c r="MCB6" s="414"/>
      <c r="MCC6" s="414"/>
      <c r="MCD6" s="414"/>
      <c r="MCE6" s="414"/>
      <c r="MCF6" s="414"/>
      <c r="MCG6" s="414"/>
      <c r="MCH6" s="414"/>
      <c r="MCI6" s="414"/>
      <c r="MCJ6" s="414"/>
      <c r="MCK6" s="414"/>
      <c r="MCL6" s="414"/>
      <c r="MCM6" s="414"/>
      <c r="MCN6" s="414"/>
      <c r="MCO6" s="414"/>
      <c r="MCP6" s="414"/>
      <c r="MCQ6" s="414"/>
      <c r="MCR6" s="414"/>
      <c r="MCS6" s="414"/>
      <c r="MCT6" s="414"/>
      <c r="MCU6" s="414"/>
      <c r="MCV6" s="414"/>
      <c r="MCW6" s="414"/>
      <c r="MCX6" s="414"/>
      <c r="MCY6" s="414"/>
      <c r="MCZ6" s="414"/>
      <c r="MDA6" s="414"/>
      <c r="MDB6" s="414"/>
      <c r="MDC6" s="414"/>
      <c r="MDD6" s="414"/>
      <c r="MDE6" s="414"/>
      <c r="MDF6" s="414"/>
      <c r="MDG6" s="414"/>
      <c r="MDH6" s="414"/>
      <c r="MDI6" s="414"/>
      <c r="MDJ6" s="414"/>
      <c r="MDK6" s="414"/>
      <c r="MDL6" s="414"/>
      <c r="MDM6" s="414"/>
      <c r="MDN6" s="414"/>
      <c r="MDO6" s="414"/>
      <c r="MDP6" s="414"/>
      <c r="MDQ6" s="414"/>
      <c r="MDR6" s="414"/>
      <c r="MDS6" s="414"/>
      <c r="MDT6" s="414"/>
      <c r="MDU6" s="414"/>
      <c r="MDV6" s="414"/>
      <c r="MDW6" s="414"/>
      <c r="MDX6" s="414"/>
      <c r="MDY6" s="414"/>
      <c r="MDZ6" s="414"/>
      <c r="MEA6" s="414"/>
      <c r="MEB6" s="414"/>
      <c r="MEC6" s="414"/>
      <c r="MED6" s="414"/>
      <c r="MEE6" s="414"/>
      <c r="MEF6" s="414"/>
      <c r="MEG6" s="414"/>
      <c r="MEH6" s="414"/>
      <c r="MEI6" s="414"/>
      <c r="MEJ6" s="414"/>
      <c r="MEK6" s="414"/>
      <c r="MEL6" s="414"/>
      <c r="MEM6" s="414"/>
      <c r="MEN6" s="414"/>
      <c r="MEO6" s="414"/>
      <c r="MEP6" s="414"/>
      <c r="MEQ6" s="414"/>
      <c r="MER6" s="414"/>
      <c r="MES6" s="414"/>
      <c r="MET6" s="414"/>
      <c r="MEU6" s="414"/>
      <c r="MEV6" s="414"/>
      <c r="MEW6" s="414"/>
      <c r="MEX6" s="414"/>
      <c r="MEY6" s="414"/>
      <c r="MEZ6" s="414"/>
      <c r="MFA6" s="414"/>
      <c r="MFB6" s="414"/>
      <c r="MFC6" s="414"/>
      <c r="MFD6" s="414"/>
      <c r="MFE6" s="414"/>
      <c r="MFF6" s="414"/>
      <c r="MFG6" s="414"/>
      <c r="MFH6" s="414"/>
      <c r="MFI6" s="414"/>
      <c r="MFJ6" s="414"/>
      <c r="MFK6" s="414"/>
      <c r="MFL6" s="414"/>
      <c r="MFM6" s="414"/>
      <c r="MFN6" s="414"/>
      <c r="MFO6" s="414"/>
      <c r="MFP6" s="414"/>
      <c r="MFQ6" s="414"/>
      <c r="MFR6" s="414"/>
      <c r="MFS6" s="414"/>
      <c r="MFT6" s="414"/>
      <c r="MFU6" s="414"/>
      <c r="MFV6" s="414"/>
      <c r="MFW6" s="414"/>
      <c r="MFX6" s="414"/>
      <c r="MFY6" s="414"/>
      <c r="MFZ6" s="414"/>
      <c r="MGA6" s="414"/>
      <c r="MGB6" s="414"/>
      <c r="MGC6" s="414"/>
      <c r="MGD6" s="414"/>
      <c r="MGE6" s="414"/>
      <c r="MGF6" s="414"/>
      <c r="MGG6" s="414"/>
      <c r="MGH6" s="414"/>
      <c r="MGI6" s="414"/>
      <c r="MGJ6" s="414"/>
      <c r="MGK6" s="414"/>
      <c r="MGL6" s="414"/>
      <c r="MGM6" s="414"/>
      <c r="MGN6" s="414"/>
      <c r="MGO6" s="414"/>
      <c r="MGP6" s="414"/>
      <c r="MGQ6" s="414"/>
      <c r="MGR6" s="414"/>
      <c r="MGS6" s="414"/>
      <c r="MGT6" s="414"/>
      <c r="MGU6" s="414"/>
      <c r="MGV6" s="414"/>
      <c r="MGW6" s="414"/>
      <c r="MGX6" s="414"/>
      <c r="MGY6" s="414"/>
      <c r="MGZ6" s="414"/>
      <c r="MHA6" s="414"/>
      <c r="MHB6" s="414"/>
      <c r="MHC6" s="414"/>
      <c r="MHD6" s="414"/>
      <c r="MHE6" s="414"/>
      <c r="MHF6" s="414"/>
      <c r="MHG6" s="414"/>
      <c r="MHH6" s="414"/>
      <c r="MHI6" s="414"/>
      <c r="MHJ6" s="414"/>
      <c r="MHK6" s="414"/>
      <c r="MHL6" s="414"/>
      <c r="MHM6" s="414"/>
      <c r="MHN6" s="414"/>
      <c r="MHO6" s="414"/>
      <c r="MHP6" s="414"/>
      <c r="MHQ6" s="414"/>
      <c r="MHR6" s="414"/>
      <c r="MHS6" s="414"/>
      <c r="MHT6" s="414"/>
      <c r="MHU6" s="414"/>
      <c r="MHV6" s="414"/>
      <c r="MHW6" s="414"/>
      <c r="MHX6" s="414"/>
      <c r="MHY6" s="414"/>
      <c r="MHZ6" s="414"/>
      <c r="MIA6" s="414"/>
      <c r="MIB6" s="414"/>
      <c r="MIC6" s="414"/>
      <c r="MID6" s="414"/>
      <c r="MIE6" s="414"/>
      <c r="MIF6" s="414"/>
      <c r="MIG6" s="414"/>
      <c r="MIH6" s="414"/>
      <c r="MII6" s="414"/>
      <c r="MIJ6" s="414"/>
      <c r="MIK6" s="414"/>
      <c r="MIL6" s="414"/>
      <c r="MIM6" s="414"/>
      <c r="MIN6" s="414"/>
      <c r="MIO6" s="414"/>
      <c r="MIP6" s="414"/>
      <c r="MIQ6" s="414"/>
      <c r="MIR6" s="414"/>
      <c r="MIS6" s="414"/>
      <c r="MIT6" s="414"/>
      <c r="MIU6" s="414"/>
      <c r="MIV6" s="414"/>
      <c r="MIW6" s="414"/>
      <c r="MIX6" s="414"/>
      <c r="MIY6" s="414"/>
      <c r="MIZ6" s="414"/>
      <c r="MJA6" s="414"/>
      <c r="MJB6" s="414"/>
      <c r="MJC6" s="414"/>
      <c r="MJD6" s="414"/>
      <c r="MJE6" s="414"/>
      <c r="MJF6" s="414"/>
      <c r="MJG6" s="414"/>
      <c r="MJH6" s="414"/>
      <c r="MJI6" s="414"/>
      <c r="MJJ6" s="414"/>
      <c r="MJK6" s="414"/>
      <c r="MJL6" s="414"/>
      <c r="MJM6" s="414"/>
      <c r="MJN6" s="414"/>
      <c r="MJO6" s="414"/>
      <c r="MJP6" s="414"/>
      <c r="MJQ6" s="414"/>
      <c r="MJR6" s="414"/>
      <c r="MJS6" s="414"/>
      <c r="MJT6" s="414"/>
      <c r="MJU6" s="414"/>
      <c r="MJV6" s="414"/>
      <c r="MJW6" s="414"/>
      <c r="MJX6" s="414"/>
      <c r="MJY6" s="414"/>
      <c r="MJZ6" s="414"/>
      <c r="MKA6" s="414"/>
      <c r="MKB6" s="414"/>
      <c r="MKC6" s="414"/>
      <c r="MKD6" s="414"/>
      <c r="MKE6" s="414"/>
      <c r="MKF6" s="414"/>
      <c r="MKG6" s="414"/>
      <c r="MKH6" s="414"/>
      <c r="MKI6" s="414"/>
      <c r="MKJ6" s="414"/>
      <c r="MKK6" s="414"/>
      <c r="MKL6" s="414"/>
      <c r="MKM6" s="414"/>
      <c r="MKN6" s="414"/>
      <c r="MKO6" s="414"/>
      <c r="MKP6" s="414"/>
      <c r="MKQ6" s="414"/>
      <c r="MKR6" s="414"/>
      <c r="MKS6" s="414"/>
      <c r="MKT6" s="414"/>
      <c r="MKU6" s="414"/>
      <c r="MKV6" s="414"/>
      <c r="MKW6" s="414"/>
      <c r="MKX6" s="414"/>
      <c r="MKY6" s="414"/>
      <c r="MKZ6" s="414"/>
      <c r="MLA6" s="414"/>
      <c r="MLB6" s="414"/>
      <c r="MLC6" s="414"/>
      <c r="MLD6" s="414"/>
      <c r="MLE6" s="414"/>
      <c r="MLF6" s="414"/>
      <c r="MLG6" s="414"/>
      <c r="MLH6" s="414"/>
      <c r="MLI6" s="414"/>
      <c r="MLJ6" s="414"/>
      <c r="MLK6" s="414"/>
      <c r="MLL6" s="414"/>
      <c r="MLM6" s="414"/>
      <c r="MLN6" s="414"/>
      <c r="MLO6" s="414"/>
      <c r="MLP6" s="414"/>
      <c r="MLQ6" s="414"/>
      <c r="MLR6" s="414"/>
      <c r="MLS6" s="414"/>
      <c r="MLT6" s="414"/>
      <c r="MLU6" s="414"/>
      <c r="MLV6" s="414"/>
      <c r="MLW6" s="414"/>
      <c r="MLX6" s="414"/>
      <c r="MLY6" s="414"/>
      <c r="MLZ6" s="414"/>
      <c r="MMA6" s="414"/>
      <c r="MMB6" s="414"/>
      <c r="MMC6" s="414"/>
      <c r="MMD6" s="414"/>
      <c r="MME6" s="414"/>
      <c r="MMF6" s="414"/>
      <c r="MMG6" s="414"/>
      <c r="MMH6" s="414"/>
      <c r="MMI6" s="414"/>
      <c r="MMJ6" s="414"/>
      <c r="MMK6" s="414"/>
      <c r="MML6" s="414"/>
      <c r="MMM6" s="414"/>
      <c r="MMN6" s="414"/>
      <c r="MMO6" s="414"/>
      <c r="MMP6" s="414"/>
      <c r="MMQ6" s="414"/>
      <c r="MMR6" s="414"/>
      <c r="MMS6" s="414"/>
      <c r="MMT6" s="414"/>
      <c r="MMU6" s="414"/>
      <c r="MMV6" s="414"/>
      <c r="MMW6" s="414"/>
      <c r="MMX6" s="414"/>
      <c r="MMY6" s="414"/>
      <c r="MMZ6" s="414"/>
      <c r="MNA6" s="414"/>
      <c r="MNB6" s="414"/>
      <c r="MNC6" s="414"/>
      <c r="MND6" s="414"/>
      <c r="MNE6" s="414"/>
      <c r="MNF6" s="414"/>
      <c r="MNG6" s="414"/>
      <c r="MNH6" s="414"/>
      <c r="MNI6" s="414"/>
      <c r="MNJ6" s="414"/>
      <c r="MNK6" s="414"/>
      <c r="MNL6" s="414"/>
      <c r="MNM6" s="414"/>
      <c r="MNN6" s="414"/>
      <c r="MNO6" s="414"/>
      <c r="MNP6" s="414"/>
      <c r="MNQ6" s="414"/>
      <c r="MNR6" s="414"/>
      <c r="MNS6" s="414"/>
      <c r="MNT6" s="414"/>
      <c r="MNU6" s="414"/>
      <c r="MNV6" s="414"/>
      <c r="MNW6" s="414"/>
      <c r="MNX6" s="414"/>
      <c r="MNY6" s="414"/>
      <c r="MNZ6" s="414"/>
      <c r="MOA6" s="414"/>
      <c r="MOB6" s="414"/>
      <c r="MOC6" s="414"/>
      <c r="MOD6" s="414"/>
      <c r="MOE6" s="414"/>
      <c r="MOF6" s="414"/>
      <c r="MOG6" s="414"/>
      <c r="MOH6" s="414"/>
      <c r="MOI6" s="414"/>
      <c r="MOJ6" s="414"/>
      <c r="MOK6" s="414"/>
      <c r="MOL6" s="414"/>
      <c r="MOM6" s="414"/>
      <c r="MON6" s="414"/>
      <c r="MOO6" s="414"/>
      <c r="MOP6" s="414"/>
      <c r="MOQ6" s="414"/>
      <c r="MOR6" s="414"/>
      <c r="MOS6" s="414"/>
      <c r="MOT6" s="414"/>
      <c r="MOU6" s="414"/>
      <c r="MOV6" s="414"/>
      <c r="MOW6" s="414"/>
      <c r="MOX6" s="414"/>
      <c r="MOY6" s="414"/>
      <c r="MOZ6" s="414"/>
      <c r="MPA6" s="414"/>
      <c r="MPB6" s="414"/>
      <c r="MPC6" s="414"/>
      <c r="MPD6" s="414"/>
      <c r="MPE6" s="414"/>
      <c r="MPF6" s="414"/>
      <c r="MPG6" s="414"/>
      <c r="MPH6" s="414"/>
      <c r="MPI6" s="414"/>
      <c r="MPJ6" s="414"/>
      <c r="MPK6" s="414"/>
      <c r="MPL6" s="414"/>
      <c r="MPM6" s="414"/>
      <c r="MPN6" s="414"/>
      <c r="MPO6" s="414"/>
      <c r="MPP6" s="414"/>
      <c r="MPQ6" s="414"/>
      <c r="MPR6" s="414"/>
      <c r="MPS6" s="414"/>
      <c r="MPT6" s="414"/>
      <c r="MPU6" s="414"/>
      <c r="MPV6" s="414"/>
      <c r="MPW6" s="414"/>
      <c r="MPX6" s="414"/>
      <c r="MPY6" s="414"/>
      <c r="MPZ6" s="414"/>
      <c r="MQA6" s="414"/>
      <c r="MQB6" s="414"/>
      <c r="MQC6" s="414"/>
      <c r="MQD6" s="414"/>
      <c r="MQE6" s="414"/>
      <c r="MQF6" s="414"/>
      <c r="MQG6" s="414"/>
      <c r="MQH6" s="414"/>
      <c r="MQI6" s="414"/>
      <c r="MQJ6" s="414"/>
      <c r="MQK6" s="414"/>
      <c r="MQL6" s="414"/>
      <c r="MQM6" s="414"/>
      <c r="MQN6" s="414"/>
      <c r="MQO6" s="414"/>
      <c r="MQP6" s="414"/>
      <c r="MQQ6" s="414"/>
      <c r="MQR6" s="414"/>
      <c r="MQS6" s="414"/>
      <c r="MQT6" s="414"/>
      <c r="MQU6" s="414"/>
      <c r="MQV6" s="414"/>
      <c r="MQW6" s="414"/>
      <c r="MQX6" s="414"/>
      <c r="MQY6" s="414"/>
      <c r="MQZ6" s="414"/>
      <c r="MRA6" s="414"/>
      <c r="MRB6" s="414"/>
      <c r="MRC6" s="414"/>
      <c r="MRD6" s="414"/>
      <c r="MRE6" s="414"/>
      <c r="MRF6" s="414"/>
      <c r="MRG6" s="414"/>
      <c r="MRH6" s="414"/>
      <c r="MRI6" s="414"/>
      <c r="MRJ6" s="414"/>
      <c r="MRK6" s="414"/>
      <c r="MRL6" s="414"/>
      <c r="MRM6" s="414"/>
      <c r="MRN6" s="414"/>
      <c r="MRO6" s="414"/>
      <c r="MRP6" s="414"/>
      <c r="MRQ6" s="414"/>
      <c r="MRR6" s="414"/>
      <c r="MRS6" s="414"/>
      <c r="MRT6" s="414"/>
      <c r="MRU6" s="414"/>
      <c r="MRV6" s="414"/>
      <c r="MRW6" s="414"/>
      <c r="MRX6" s="414"/>
      <c r="MRY6" s="414"/>
      <c r="MRZ6" s="414"/>
      <c r="MSA6" s="414"/>
      <c r="MSB6" s="414"/>
      <c r="MSC6" s="414"/>
      <c r="MSD6" s="414"/>
      <c r="MSE6" s="414"/>
      <c r="MSF6" s="414"/>
      <c r="MSG6" s="414"/>
      <c r="MSH6" s="414"/>
      <c r="MSI6" s="414"/>
      <c r="MSJ6" s="414"/>
      <c r="MSK6" s="414"/>
      <c r="MSL6" s="414"/>
      <c r="MSM6" s="414"/>
      <c r="MSN6" s="414"/>
      <c r="MSO6" s="414"/>
      <c r="MSP6" s="414"/>
      <c r="MSQ6" s="414"/>
      <c r="MSR6" s="414"/>
      <c r="MSS6" s="414"/>
      <c r="MST6" s="414"/>
      <c r="MSU6" s="414"/>
      <c r="MSV6" s="414"/>
      <c r="MSW6" s="414"/>
      <c r="MSX6" s="414"/>
      <c r="MSY6" s="414"/>
      <c r="MSZ6" s="414"/>
      <c r="MTA6" s="414"/>
      <c r="MTB6" s="414"/>
      <c r="MTC6" s="414"/>
      <c r="MTD6" s="414"/>
      <c r="MTE6" s="414"/>
      <c r="MTF6" s="414"/>
      <c r="MTG6" s="414"/>
      <c r="MTH6" s="414"/>
      <c r="MTI6" s="414"/>
      <c r="MTJ6" s="414"/>
      <c r="MTK6" s="414"/>
      <c r="MTL6" s="414"/>
      <c r="MTM6" s="414"/>
      <c r="MTN6" s="414"/>
      <c r="MTO6" s="414"/>
      <c r="MTP6" s="414"/>
      <c r="MTQ6" s="414"/>
      <c r="MTR6" s="414"/>
      <c r="MTS6" s="414"/>
      <c r="MTT6" s="414"/>
      <c r="MTU6" s="414"/>
      <c r="MTV6" s="414"/>
      <c r="MTW6" s="414"/>
      <c r="MTX6" s="414"/>
      <c r="MTY6" s="414"/>
      <c r="MTZ6" s="414"/>
      <c r="MUA6" s="414"/>
      <c r="MUB6" s="414"/>
      <c r="MUC6" s="414"/>
      <c r="MUD6" s="414"/>
      <c r="MUE6" s="414"/>
      <c r="MUF6" s="414"/>
      <c r="MUG6" s="414"/>
      <c r="MUH6" s="414"/>
      <c r="MUI6" s="414"/>
      <c r="MUJ6" s="414"/>
      <c r="MUK6" s="414"/>
      <c r="MUL6" s="414"/>
      <c r="MUM6" s="414"/>
      <c r="MUN6" s="414"/>
      <c r="MUO6" s="414"/>
      <c r="MUP6" s="414"/>
      <c r="MUQ6" s="414"/>
      <c r="MUR6" s="414"/>
      <c r="MUS6" s="414"/>
      <c r="MUT6" s="414"/>
      <c r="MUU6" s="414"/>
      <c r="MUV6" s="414"/>
      <c r="MUW6" s="414"/>
      <c r="MUX6" s="414"/>
      <c r="MUY6" s="414"/>
      <c r="MUZ6" s="414"/>
      <c r="MVA6" s="414"/>
      <c r="MVB6" s="414"/>
      <c r="MVC6" s="414"/>
      <c r="MVD6" s="414"/>
      <c r="MVE6" s="414"/>
      <c r="MVF6" s="414"/>
      <c r="MVG6" s="414"/>
      <c r="MVH6" s="414"/>
      <c r="MVI6" s="414"/>
      <c r="MVJ6" s="414"/>
      <c r="MVK6" s="414"/>
      <c r="MVL6" s="414"/>
      <c r="MVM6" s="414"/>
      <c r="MVN6" s="414"/>
      <c r="MVO6" s="414"/>
      <c r="MVP6" s="414"/>
      <c r="MVQ6" s="414"/>
      <c r="MVR6" s="414"/>
      <c r="MVS6" s="414"/>
      <c r="MVT6" s="414"/>
      <c r="MVU6" s="414"/>
      <c r="MVV6" s="414"/>
      <c r="MVW6" s="414"/>
      <c r="MVX6" s="414"/>
      <c r="MVY6" s="414"/>
      <c r="MVZ6" s="414"/>
      <c r="MWA6" s="414"/>
      <c r="MWB6" s="414"/>
      <c r="MWC6" s="414"/>
      <c r="MWD6" s="414"/>
      <c r="MWE6" s="414"/>
      <c r="MWF6" s="414"/>
      <c r="MWG6" s="414"/>
      <c r="MWH6" s="414"/>
      <c r="MWI6" s="414"/>
      <c r="MWJ6" s="414"/>
      <c r="MWK6" s="414"/>
      <c r="MWL6" s="414"/>
      <c r="MWM6" s="414"/>
      <c r="MWN6" s="414"/>
      <c r="MWO6" s="414"/>
      <c r="MWP6" s="414"/>
      <c r="MWQ6" s="414"/>
      <c r="MWR6" s="414"/>
      <c r="MWS6" s="414"/>
      <c r="MWT6" s="414"/>
      <c r="MWU6" s="414"/>
      <c r="MWV6" s="414"/>
      <c r="MWW6" s="414"/>
      <c r="MWX6" s="414"/>
      <c r="MWY6" s="414"/>
      <c r="MWZ6" s="414"/>
      <c r="MXA6" s="414"/>
      <c r="MXB6" s="414"/>
      <c r="MXC6" s="414"/>
      <c r="MXD6" s="414"/>
      <c r="MXE6" s="414"/>
      <c r="MXF6" s="414"/>
      <c r="MXG6" s="414"/>
      <c r="MXH6" s="414"/>
      <c r="MXI6" s="414"/>
      <c r="MXJ6" s="414"/>
      <c r="MXK6" s="414"/>
      <c r="MXL6" s="414"/>
      <c r="MXM6" s="414"/>
      <c r="MXN6" s="414"/>
      <c r="MXO6" s="414"/>
      <c r="MXP6" s="414"/>
      <c r="MXQ6" s="414"/>
      <c r="MXR6" s="414"/>
      <c r="MXS6" s="414"/>
      <c r="MXT6" s="414"/>
      <c r="MXU6" s="414"/>
      <c r="MXV6" s="414"/>
      <c r="MXW6" s="414"/>
      <c r="MXX6" s="414"/>
      <c r="MXY6" s="414"/>
      <c r="MXZ6" s="414"/>
      <c r="MYA6" s="414"/>
      <c r="MYB6" s="414"/>
      <c r="MYC6" s="414"/>
      <c r="MYD6" s="414"/>
      <c r="MYE6" s="414"/>
      <c r="MYF6" s="414"/>
      <c r="MYG6" s="414"/>
      <c r="MYH6" s="414"/>
      <c r="MYI6" s="414"/>
      <c r="MYJ6" s="414"/>
      <c r="MYK6" s="414"/>
      <c r="MYL6" s="414"/>
      <c r="MYM6" s="414"/>
      <c r="MYN6" s="414"/>
      <c r="MYO6" s="414"/>
      <c r="MYP6" s="414"/>
      <c r="MYQ6" s="414"/>
      <c r="MYR6" s="414"/>
      <c r="MYS6" s="414"/>
      <c r="MYT6" s="414"/>
      <c r="MYU6" s="414"/>
      <c r="MYV6" s="414"/>
      <c r="MYW6" s="414"/>
      <c r="MYX6" s="414"/>
      <c r="MYY6" s="414"/>
      <c r="MYZ6" s="414"/>
      <c r="MZA6" s="414"/>
      <c r="MZB6" s="414"/>
      <c r="MZC6" s="414"/>
      <c r="MZD6" s="414"/>
      <c r="MZE6" s="414"/>
      <c r="MZF6" s="414"/>
      <c r="MZG6" s="414"/>
      <c r="MZH6" s="414"/>
      <c r="MZI6" s="414"/>
      <c r="MZJ6" s="414"/>
      <c r="MZK6" s="414"/>
      <c r="MZL6" s="414"/>
      <c r="MZM6" s="414"/>
      <c r="MZN6" s="414"/>
      <c r="MZO6" s="414"/>
      <c r="MZP6" s="414"/>
      <c r="MZQ6" s="414"/>
      <c r="MZR6" s="414"/>
      <c r="MZS6" s="414"/>
      <c r="MZT6" s="414"/>
      <c r="MZU6" s="414"/>
      <c r="MZV6" s="414"/>
      <c r="MZW6" s="414"/>
      <c r="MZX6" s="414"/>
      <c r="MZY6" s="414"/>
      <c r="MZZ6" s="414"/>
      <c r="NAA6" s="414"/>
      <c r="NAB6" s="414"/>
      <c r="NAC6" s="414"/>
      <c r="NAD6" s="414"/>
      <c r="NAE6" s="414"/>
      <c r="NAF6" s="414"/>
      <c r="NAG6" s="414"/>
      <c r="NAH6" s="414"/>
      <c r="NAI6" s="414"/>
      <c r="NAJ6" s="414"/>
      <c r="NAK6" s="414"/>
      <c r="NAL6" s="414"/>
      <c r="NAM6" s="414"/>
      <c r="NAN6" s="414"/>
      <c r="NAO6" s="414"/>
      <c r="NAP6" s="414"/>
      <c r="NAQ6" s="414"/>
      <c r="NAR6" s="414"/>
      <c r="NAS6" s="414"/>
      <c r="NAT6" s="414"/>
      <c r="NAU6" s="414"/>
      <c r="NAV6" s="414"/>
      <c r="NAW6" s="414"/>
      <c r="NAX6" s="414"/>
      <c r="NAY6" s="414"/>
      <c r="NAZ6" s="414"/>
      <c r="NBA6" s="414"/>
      <c r="NBB6" s="414"/>
      <c r="NBC6" s="414"/>
      <c r="NBD6" s="414"/>
      <c r="NBE6" s="414"/>
      <c r="NBF6" s="414"/>
      <c r="NBG6" s="414"/>
      <c r="NBH6" s="414"/>
      <c r="NBI6" s="414"/>
      <c r="NBJ6" s="414"/>
      <c r="NBK6" s="414"/>
      <c r="NBL6" s="414"/>
      <c r="NBM6" s="414"/>
      <c r="NBN6" s="414"/>
      <c r="NBO6" s="414"/>
      <c r="NBP6" s="414"/>
      <c r="NBQ6" s="414"/>
      <c r="NBR6" s="414"/>
      <c r="NBS6" s="414"/>
      <c r="NBT6" s="414"/>
      <c r="NBU6" s="414"/>
      <c r="NBV6" s="414"/>
      <c r="NBW6" s="414"/>
      <c r="NBX6" s="414"/>
      <c r="NBY6" s="414"/>
      <c r="NBZ6" s="414"/>
      <c r="NCA6" s="414"/>
      <c r="NCB6" s="414"/>
      <c r="NCC6" s="414"/>
      <c r="NCD6" s="414"/>
      <c r="NCE6" s="414"/>
      <c r="NCF6" s="414"/>
      <c r="NCG6" s="414"/>
      <c r="NCH6" s="414"/>
      <c r="NCI6" s="414"/>
      <c r="NCJ6" s="414"/>
      <c r="NCK6" s="414"/>
      <c r="NCL6" s="414"/>
      <c r="NCM6" s="414"/>
      <c r="NCN6" s="414"/>
      <c r="NCO6" s="414"/>
      <c r="NCP6" s="414"/>
      <c r="NCQ6" s="414"/>
      <c r="NCR6" s="414"/>
      <c r="NCS6" s="414"/>
      <c r="NCT6" s="414"/>
      <c r="NCU6" s="414"/>
      <c r="NCV6" s="414"/>
      <c r="NCW6" s="414"/>
      <c r="NCX6" s="414"/>
      <c r="NCY6" s="414"/>
      <c r="NCZ6" s="414"/>
      <c r="NDA6" s="414"/>
      <c r="NDB6" s="414"/>
      <c r="NDC6" s="414"/>
      <c r="NDD6" s="414"/>
      <c r="NDE6" s="414"/>
      <c r="NDF6" s="414"/>
      <c r="NDG6" s="414"/>
      <c r="NDH6" s="414"/>
      <c r="NDI6" s="414"/>
      <c r="NDJ6" s="414"/>
      <c r="NDK6" s="414"/>
      <c r="NDL6" s="414"/>
      <c r="NDM6" s="414"/>
      <c r="NDN6" s="414"/>
      <c r="NDO6" s="414"/>
      <c r="NDP6" s="414"/>
      <c r="NDQ6" s="414"/>
      <c r="NDR6" s="414"/>
      <c r="NDS6" s="414"/>
      <c r="NDT6" s="414"/>
      <c r="NDU6" s="414"/>
      <c r="NDV6" s="414"/>
      <c r="NDW6" s="414"/>
      <c r="NDX6" s="414"/>
      <c r="NDY6" s="414"/>
      <c r="NDZ6" s="414"/>
      <c r="NEA6" s="414"/>
      <c r="NEB6" s="414"/>
      <c r="NEC6" s="414"/>
      <c r="NED6" s="414"/>
      <c r="NEE6" s="414"/>
      <c r="NEF6" s="414"/>
      <c r="NEG6" s="414"/>
      <c r="NEH6" s="414"/>
      <c r="NEI6" s="414"/>
      <c r="NEJ6" s="414"/>
      <c r="NEK6" s="414"/>
      <c r="NEL6" s="414"/>
      <c r="NEM6" s="414"/>
      <c r="NEN6" s="414"/>
      <c r="NEO6" s="414"/>
      <c r="NEP6" s="414"/>
      <c r="NEQ6" s="414"/>
      <c r="NER6" s="414"/>
      <c r="NES6" s="414"/>
      <c r="NET6" s="414"/>
      <c r="NEU6" s="414"/>
      <c r="NEV6" s="414"/>
      <c r="NEW6" s="414"/>
      <c r="NEX6" s="414"/>
      <c r="NEY6" s="414"/>
      <c r="NEZ6" s="414"/>
      <c r="NFA6" s="414"/>
      <c r="NFB6" s="414"/>
      <c r="NFC6" s="414"/>
      <c r="NFD6" s="414"/>
      <c r="NFE6" s="414"/>
      <c r="NFF6" s="414"/>
      <c r="NFG6" s="414"/>
      <c r="NFH6" s="414"/>
      <c r="NFI6" s="414"/>
      <c r="NFJ6" s="414"/>
      <c r="NFK6" s="414"/>
      <c r="NFL6" s="414"/>
      <c r="NFM6" s="414"/>
      <c r="NFN6" s="414"/>
      <c r="NFO6" s="414"/>
      <c r="NFP6" s="414"/>
      <c r="NFQ6" s="414"/>
      <c r="NFR6" s="414"/>
      <c r="NFS6" s="414"/>
      <c r="NFT6" s="414"/>
      <c r="NFU6" s="414"/>
      <c r="NFV6" s="414"/>
      <c r="NFW6" s="414"/>
      <c r="NFX6" s="414"/>
      <c r="NFY6" s="414"/>
      <c r="NFZ6" s="414"/>
      <c r="NGA6" s="414"/>
      <c r="NGB6" s="414"/>
      <c r="NGC6" s="414"/>
      <c r="NGD6" s="414"/>
      <c r="NGE6" s="414"/>
      <c r="NGF6" s="414"/>
      <c r="NGG6" s="414"/>
      <c r="NGH6" s="414"/>
      <c r="NGI6" s="414"/>
      <c r="NGJ6" s="414"/>
      <c r="NGK6" s="414"/>
      <c r="NGL6" s="414"/>
      <c r="NGM6" s="414"/>
      <c r="NGN6" s="414"/>
      <c r="NGO6" s="414"/>
      <c r="NGP6" s="414"/>
      <c r="NGQ6" s="414"/>
      <c r="NGR6" s="414"/>
      <c r="NGS6" s="414"/>
      <c r="NGT6" s="414"/>
      <c r="NGU6" s="414"/>
      <c r="NGV6" s="414"/>
      <c r="NGW6" s="414"/>
      <c r="NGX6" s="414"/>
      <c r="NGY6" s="414"/>
      <c r="NGZ6" s="414"/>
      <c r="NHA6" s="414"/>
      <c r="NHB6" s="414"/>
      <c r="NHC6" s="414"/>
      <c r="NHD6" s="414"/>
      <c r="NHE6" s="414"/>
      <c r="NHF6" s="414"/>
      <c r="NHG6" s="414"/>
      <c r="NHH6" s="414"/>
      <c r="NHI6" s="414"/>
      <c r="NHJ6" s="414"/>
      <c r="NHK6" s="414"/>
      <c r="NHL6" s="414"/>
      <c r="NHM6" s="414"/>
      <c r="NHN6" s="414"/>
      <c r="NHO6" s="414"/>
      <c r="NHP6" s="414"/>
      <c r="NHQ6" s="414"/>
      <c r="NHR6" s="414"/>
      <c r="NHS6" s="414"/>
      <c r="NHT6" s="414"/>
      <c r="NHU6" s="414"/>
      <c r="NHV6" s="414"/>
      <c r="NHW6" s="414"/>
      <c r="NHX6" s="414"/>
      <c r="NHY6" s="414"/>
      <c r="NHZ6" s="414"/>
      <c r="NIA6" s="414"/>
      <c r="NIB6" s="414"/>
      <c r="NIC6" s="414"/>
      <c r="NID6" s="414"/>
      <c r="NIE6" s="414"/>
      <c r="NIF6" s="414"/>
      <c r="NIG6" s="414"/>
      <c r="NIH6" s="414"/>
      <c r="NII6" s="414"/>
      <c r="NIJ6" s="414"/>
      <c r="NIK6" s="414"/>
      <c r="NIL6" s="414"/>
      <c r="NIM6" s="414"/>
      <c r="NIN6" s="414"/>
      <c r="NIO6" s="414"/>
      <c r="NIP6" s="414"/>
      <c r="NIQ6" s="414"/>
      <c r="NIR6" s="414"/>
      <c r="NIS6" s="414"/>
      <c r="NIT6" s="414"/>
      <c r="NIU6" s="414"/>
      <c r="NIV6" s="414"/>
      <c r="NIW6" s="414"/>
      <c r="NIX6" s="414"/>
      <c r="NIY6" s="414"/>
      <c r="NIZ6" s="414"/>
      <c r="NJA6" s="414"/>
      <c r="NJB6" s="414"/>
      <c r="NJC6" s="414"/>
      <c r="NJD6" s="414"/>
      <c r="NJE6" s="414"/>
      <c r="NJF6" s="414"/>
      <c r="NJG6" s="414"/>
      <c r="NJH6" s="414"/>
      <c r="NJI6" s="414"/>
      <c r="NJJ6" s="414"/>
      <c r="NJK6" s="414"/>
      <c r="NJL6" s="414"/>
      <c r="NJM6" s="414"/>
      <c r="NJN6" s="414"/>
      <c r="NJO6" s="414"/>
      <c r="NJP6" s="414"/>
      <c r="NJQ6" s="414"/>
      <c r="NJR6" s="414"/>
      <c r="NJS6" s="414"/>
      <c r="NJT6" s="414"/>
      <c r="NJU6" s="414"/>
      <c r="NJV6" s="414"/>
      <c r="NJW6" s="414"/>
      <c r="NJX6" s="414"/>
      <c r="NJY6" s="414"/>
      <c r="NJZ6" s="414"/>
      <c r="NKA6" s="414"/>
      <c r="NKB6" s="414"/>
      <c r="NKC6" s="414"/>
      <c r="NKD6" s="414"/>
      <c r="NKE6" s="414"/>
      <c r="NKF6" s="414"/>
      <c r="NKG6" s="414"/>
      <c r="NKH6" s="414"/>
      <c r="NKI6" s="414"/>
      <c r="NKJ6" s="414"/>
      <c r="NKK6" s="414"/>
      <c r="NKL6" s="414"/>
      <c r="NKM6" s="414"/>
      <c r="NKN6" s="414"/>
      <c r="NKO6" s="414"/>
      <c r="NKP6" s="414"/>
      <c r="NKQ6" s="414"/>
      <c r="NKR6" s="414"/>
      <c r="NKS6" s="414"/>
      <c r="NKT6" s="414"/>
      <c r="NKU6" s="414"/>
      <c r="NKV6" s="414"/>
      <c r="NKW6" s="414"/>
      <c r="NKX6" s="414"/>
      <c r="NKY6" s="414"/>
      <c r="NKZ6" s="414"/>
      <c r="NLA6" s="414"/>
      <c r="NLB6" s="414"/>
      <c r="NLC6" s="414"/>
      <c r="NLD6" s="414"/>
      <c r="NLE6" s="414"/>
      <c r="NLF6" s="414"/>
      <c r="NLG6" s="414"/>
      <c r="NLH6" s="414"/>
      <c r="NLI6" s="414"/>
      <c r="NLJ6" s="414"/>
      <c r="NLK6" s="414"/>
      <c r="NLL6" s="414"/>
      <c r="NLM6" s="414"/>
      <c r="NLN6" s="414"/>
      <c r="NLO6" s="414"/>
      <c r="NLP6" s="414"/>
      <c r="NLQ6" s="414"/>
      <c r="NLR6" s="414"/>
      <c r="NLS6" s="414"/>
      <c r="NLT6" s="414"/>
      <c r="NLU6" s="414"/>
      <c r="NLV6" s="414"/>
      <c r="NLW6" s="414"/>
      <c r="NLX6" s="414"/>
      <c r="NLY6" s="414"/>
      <c r="NLZ6" s="414"/>
      <c r="NMA6" s="414"/>
      <c r="NMB6" s="414"/>
      <c r="NMC6" s="414"/>
      <c r="NMD6" s="414"/>
      <c r="NME6" s="414"/>
      <c r="NMF6" s="414"/>
      <c r="NMG6" s="414"/>
      <c r="NMH6" s="414"/>
      <c r="NMI6" s="414"/>
      <c r="NMJ6" s="414"/>
      <c r="NMK6" s="414"/>
      <c r="NML6" s="414"/>
      <c r="NMM6" s="414"/>
      <c r="NMN6" s="414"/>
      <c r="NMO6" s="414"/>
      <c r="NMP6" s="414"/>
      <c r="NMQ6" s="414"/>
      <c r="NMR6" s="414"/>
      <c r="NMS6" s="414"/>
      <c r="NMT6" s="414"/>
      <c r="NMU6" s="414"/>
      <c r="NMV6" s="414"/>
      <c r="NMW6" s="414"/>
      <c r="NMX6" s="414"/>
      <c r="NMY6" s="414"/>
      <c r="NMZ6" s="414"/>
      <c r="NNA6" s="414"/>
      <c r="NNB6" s="414"/>
      <c r="NNC6" s="414"/>
      <c r="NND6" s="414"/>
      <c r="NNE6" s="414"/>
      <c r="NNF6" s="414"/>
      <c r="NNG6" s="414"/>
      <c r="NNH6" s="414"/>
      <c r="NNI6" s="414"/>
      <c r="NNJ6" s="414"/>
      <c r="NNK6" s="414"/>
      <c r="NNL6" s="414"/>
      <c r="NNM6" s="414"/>
      <c r="NNN6" s="414"/>
      <c r="NNO6" s="414"/>
      <c r="NNP6" s="414"/>
      <c r="NNQ6" s="414"/>
      <c r="NNR6" s="414"/>
      <c r="NNS6" s="414"/>
      <c r="NNT6" s="414"/>
      <c r="NNU6" s="414"/>
      <c r="NNV6" s="414"/>
      <c r="NNW6" s="414"/>
      <c r="NNX6" s="414"/>
      <c r="NNY6" s="414"/>
      <c r="NNZ6" s="414"/>
      <c r="NOA6" s="414"/>
      <c r="NOB6" s="414"/>
      <c r="NOC6" s="414"/>
      <c r="NOD6" s="414"/>
      <c r="NOE6" s="414"/>
      <c r="NOF6" s="414"/>
      <c r="NOG6" s="414"/>
      <c r="NOH6" s="414"/>
      <c r="NOI6" s="414"/>
      <c r="NOJ6" s="414"/>
      <c r="NOK6" s="414"/>
      <c r="NOL6" s="414"/>
      <c r="NOM6" s="414"/>
      <c r="NON6" s="414"/>
      <c r="NOO6" s="414"/>
      <c r="NOP6" s="414"/>
      <c r="NOQ6" s="414"/>
      <c r="NOR6" s="414"/>
      <c r="NOS6" s="414"/>
      <c r="NOT6" s="414"/>
      <c r="NOU6" s="414"/>
      <c r="NOV6" s="414"/>
      <c r="NOW6" s="414"/>
      <c r="NOX6" s="414"/>
      <c r="NOY6" s="414"/>
      <c r="NOZ6" s="414"/>
      <c r="NPA6" s="414"/>
      <c r="NPB6" s="414"/>
      <c r="NPC6" s="414"/>
      <c r="NPD6" s="414"/>
      <c r="NPE6" s="414"/>
      <c r="NPF6" s="414"/>
      <c r="NPG6" s="414"/>
      <c r="NPH6" s="414"/>
      <c r="NPI6" s="414"/>
      <c r="NPJ6" s="414"/>
      <c r="NPK6" s="414"/>
      <c r="NPL6" s="414"/>
      <c r="NPM6" s="414"/>
      <c r="NPN6" s="414"/>
      <c r="NPO6" s="414"/>
      <c r="NPP6" s="414"/>
      <c r="NPQ6" s="414"/>
      <c r="NPR6" s="414"/>
      <c r="NPS6" s="414"/>
      <c r="NPT6" s="414"/>
      <c r="NPU6" s="414"/>
      <c r="NPV6" s="414"/>
      <c r="NPW6" s="414"/>
      <c r="NPX6" s="414"/>
      <c r="NPY6" s="414"/>
      <c r="NPZ6" s="414"/>
      <c r="NQA6" s="414"/>
      <c r="NQB6" s="414"/>
      <c r="NQC6" s="414"/>
      <c r="NQD6" s="414"/>
      <c r="NQE6" s="414"/>
      <c r="NQF6" s="414"/>
      <c r="NQG6" s="414"/>
      <c r="NQH6" s="414"/>
      <c r="NQI6" s="414"/>
      <c r="NQJ6" s="414"/>
      <c r="NQK6" s="414"/>
      <c r="NQL6" s="414"/>
      <c r="NQM6" s="414"/>
      <c r="NQN6" s="414"/>
      <c r="NQO6" s="414"/>
      <c r="NQP6" s="414"/>
      <c r="NQQ6" s="414"/>
      <c r="NQR6" s="414"/>
      <c r="NQS6" s="414"/>
      <c r="NQT6" s="414"/>
      <c r="NQU6" s="414"/>
      <c r="NQV6" s="414"/>
      <c r="NQW6" s="414"/>
      <c r="NQX6" s="414"/>
      <c r="NQY6" s="414"/>
      <c r="NQZ6" s="414"/>
      <c r="NRA6" s="414"/>
      <c r="NRB6" s="414"/>
      <c r="NRC6" s="414"/>
      <c r="NRD6" s="414"/>
      <c r="NRE6" s="414"/>
      <c r="NRF6" s="414"/>
      <c r="NRG6" s="414"/>
      <c r="NRH6" s="414"/>
      <c r="NRI6" s="414"/>
      <c r="NRJ6" s="414"/>
      <c r="NRK6" s="414"/>
      <c r="NRL6" s="414"/>
      <c r="NRM6" s="414"/>
      <c r="NRN6" s="414"/>
      <c r="NRO6" s="414"/>
      <c r="NRP6" s="414"/>
      <c r="NRQ6" s="414"/>
      <c r="NRR6" s="414"/>
      <c r="NRS6" s="414"/>
      <c r="NRT6" s="414"/>
      <c r="NRU6" s="414"/>
      <c r="NRV6" s="414"/>
      <c r="NRW6" s="414"/>
      <c r="NRX6" s="414"/>
      <c r="NRY6" s="414"/>
      <c r="NRZ6" s="414"/>
      <c r="NSA6" s="414"/>
      <c r="NSB6" s="414"/>
      <c r="NSC6" s="414"/>
      <c r="NSD6" s="414"/>
      <c r="NSE6" s="414"/>
      <c r="NSF6" s="414"/>
      <c r="NSG6" s="414"/>
      <c r="NSH6" s="414"/>
      <c r="NSI6" s="414"/>
      <c r="NSJ6" s="414"/>
      <c r="NSK6" s="414"/>
      <c r="NSL6" s="414"/>
      <c r="NSM6" s="414"/>
      <c r="NSN6" s="414"/>
      <c r="NSO6" s="414"/>
      <c r="NSP6" s="414"/>
      <c r="NSQ6" s="414"/>
      <c r="NSR6" s="414"/>
      <c r="NSS6" s="414"/>
      <c r="NST6" s="414"/>
      <c r="NSU6" s="414"/>
      <c r="NSV6" s="414"/>
      <c r="NSW6" s="414"/>
      <c r="NSX6" s="414"/>
      <c r="NSY6" s="414"/>
      <c r="NSZ6" s="414"/>
      <c r="NTA6" s="414"/>
      <c r="NTB6" s="414"/>
      <c r="NTC6" s="414"/>
      <c r="NTD6" s="414"/>
      <c r="NTE6" s="414"/>
      <c r="NTF6" s="414"/>
      <c r="NTG6" s="414"/>
      <c r="NTH6" s="414"/>
      <c r="NTI6" s="414"/>
      <c r="NTJ6" s="414"/>
      <c r="NTK6" s="414"/>
      <c r="NTL6" s="414"/>
      <c r="NTM6" s="414"/>
      <c r="NTN6" s="414"/>
      <c r="NTO6" s="414"/>
      <c r="NTP6" s="414"/>
      <c r="NTQ6" s="414"/>
      <c r="NTR6" s="414"/>
      <c r="NTS6" s="414"/>
      <c r="NTT6" s="414"/>
      <c r="NTU6" s="414"/>
      <c r="NTV6" s="414"/>
      <c r="NTW6" s="414"/>
      <c r="NTX6" s="414"/>
      <c r="NTY6" s="414"/>
      <c r="NTZ6" s="414"/>
      <c r="NUA6" s="414"/>
      <c r="NUB6" s="414"/>
      <c r="NUC6" s="414"/>
      <c r="NUD6" s="414"/>
      <c r="NUE6" s="414"/>
      <c r="NUF6" s="414"/>
      <c r="NUG6" s="414"/>
      <c r="NUH6" s="414"/>
      <c r="NUI6" s="414"/>
      <c r="NUJ6" s="414"/>
      <c r="NUK6" s="414"/>
      <c r="NUL6" s="414"/>
      <c r="NUM6" s="414"/>
      <c r="NUN6" s="414"/>
      <c r="NUO6" s="414"/>
      <c r="NUP6" s="414"/>
      <c r="NUQ6" s="414"/>
      <c r="NUR6" s="414"/>
      <c r="NUS6" s="414"/>
      <c r="NUT6" s="414"/>
      <c r="NUU6" s="414"/>
      <c r="NUV6" s="414"/>
      <c r="NUW6" s="414"/>
      <c r="NUX6" s="414"/>
      <c r="NUY6" s="414"/>
      <c r="NUZ6" s="414"/>
      <c r="NVA6" s="414"/>
      <c r="NVB6" s="414"/>
      <c r="NVC6" s="414"/>
      <c r="NVD6" s="414"/>
      <c r="NVE6" s="414"/>
      <c r="NVF6" s="414"/>
      <c r="NVG6" s="414"/>
      <c r="NVH6" s="414"/>
      <c r="NVI6" s="414"/>
      <c r="NVJ6" s="414"/>
      <c r="NVK6" s="414"/>
      <c r="NVL6" s="414"/>
      <c r="NVM6" s="414"/>
      <c r="NVN6" s="414"/>
      <c r="NVO6" s="414"/>
      <c r="NVP6" s="414"/>
      <c r="NVQ6" s="414"/>
      <c r="NVR6" s="414"/>
      <c r="NVS6" s="414"/>
      <c r="NVT6" s="414"/>
      <c r="NVU6" s="414"/>
      <c r="NVV6" s="414"/>
      <c r="NVW6" s="414"/>
      <c r="NVX6" s="414"/>
      <c r="NVY6" s="414"/>
      <c r="NVZ6" s="414"/>
      <c r="NWA6" s="414"/>
      <c r="NWB6" s="414"/>
      <c r="NWC6" s="414"/>
      <c r="NWD6" s="414"/>
      <c r="NWE6" s="414"/>
      <c r="NWF6" s="414"/>
      <c r="NWG6" s="414"/>
      <c r="NWH6" s="414"/>
      <c r="NWI6" s="414"/>
      <c r="NWJ6" s="414"/>
      <c r="NWK6" s="414"/>
      <c r="NWL6" s="414"/>
      <c r="NWM6" s="414"/>
      <c r="NWN6" s="414"/>
      <c r="NWO6" s="414"/>
      <c r="NWP6" s="414"/>
      <c r="NWQ6" s="414"/>
      <c r="NWR6" s="414"/>
      <c r="NWS6" s="414"/>
      <c r="NWT6" s="414"/>
      <c r="NWU6" s="414"/>
      <c r="NWV6" s="414"/>
      <c r="NWW6" s="414"/>
      <c r="NWX6" s="414"/>
      <c r="NWY6" s="414"/>
      <c r="NWZ6" s="414"/>
      <c r="NXA6" s="414"/>
      <c r="NXB6" s="414"/>
      <c r="NXC6" s="414"/>
      <c r="NXD6" s="414"/>
      <c r="NXE6" s="414"/>
      <c r="NXF6" s="414"/>
      <c r="NXG6" s="414"/>
      <c r="NXH6" s="414"/>
      <c r="NXI6" s="414"/>
      <c r="NXJ6" s="414"/>
      <c r="NXK6" s="414"/>
      <c r="NXL6" s="414"/>
      <c r="NXM6" s="414"/>
      <c r="NXN6" s="414"/>
      <c r="NXO6" s="414"/>
      <c r="NXP6" s="414"/>
      <c r="NXQ6" s="414"/>
      <c r="NXR6" s="414"/>
      <c r="NXS6" s="414"/>
      <c r="NXT6" s="414"/>
      <c r="NXU6" s="414"/>
      <c r="NXV6" s="414"/>
      <c r="NXW6" s="414"/>
      <c r="NXX6" s="414"/>
      <c r="NXY6" s="414"/>
      <c r="NXZ6" s="414"/>
      <c r="NYA6" s="414"/>
      <c r="NYB6" s="414"/>
      <c r="NYC6" s="414"/>
      <c r="NYD6" s="414"/>
      <c r="NYE6" s="414"/>
      <c r="NYF6" s="414"/>
      <c r="NYG6" s="414"/>
      <c r="NYH6" s="414"/>
      <c r="NYI6" s="414"/>
      <c r="NYJ6" s="414"/>
      <c r="NYK6" s="414"/>
      <c r="NYL6" s="414"/>
      <c r="NYM6" s="414"/>
      <c r="NYN6" s="414"/>
      <c r="NYO6" s="414"/>
      <c r="NYP6" s="414"/>
      <c r="NYQ6" s="414"/>
      <c r="NYR6" s="414"/>
      <c r="NYS6" s="414"/>
      <c r="NYT6" s="414"/>
      <c r="NYU6" s="414"/>
      <c r="NYV6" s="414"/>
      <c r="NYW6" s="414"/>
      <c r="NYX6" s="414"/>
      <c r="NYY6" s="414"/>
      <c r="NYZ6" s="414"/>
      <c r="NZA6" s="414"/>
      <c r="NZB6" s="414"/>
      <c r="NZC6" s="414"/>
      <c r="NZD6" s="414"/>
      <c r="NZE6" s="414"/>
      <c r="NZF6" s="414"/>
      <c r="NZG6" s="414"/>
      <c r="NZH6" s="414"/>
      <c r="NZI6" s="414"/>
      <c r="NZJ6" s="414"/>
      <c r="NZK6" s="414"/>
      <c r="NZL6" s="414"/>
      <c r="NZM6" s="414"/>
      <c r="NZN6" s="414"/>
      <c r="NZO6" s="414"/>
      <c r="NZP6" s="414"/>
      <c r="NZQ6" s="414"/>
      <c r="NZR6" s="414"/>
      <c r="NZS6" s="414"/>
      <c r="NZT6" s="414"/>
      <c r="NZU6" s="414"/>
      <c r="NZV6" s="414"/>
      <c r="NZW6" s="414"/>
      <c r="NZX6" s="414"/>
      <c r="NZY6" s="414"/>
      <c r="NZZ6" s="414"/>
      <c r="OAA6" s="414"/>
      <c r="OAB6" s="414"/>
      <c r="OAC6" s="414"/>
      <c r="OAD6" s="414"/>
      <c r="OAE6" s="414"/>
      <c r="OAF6" s="414"/>
      <c r="OAG6" s="414"/>
      <c r="OAH6" s="414"/>
      <c r="OAI6" s="414"/>
      <c r="OAJ6" s="414"/>
      <c r="OAK6" s="414"/>
      <c r="OAL6" s="414"/>
      <c r="OAM6" s="414"/>
      <c r="OAN6" s="414"/>
      <c r="OAO6" s="414"/>
      <c r="OAP6" s="414"/>
      <c r="OAQ6" s="414"/>
      <c r="OAR6" s="414"/>
      <c r="OAS6" s="414"/>
      <c r="OAT6" s="414"/>
      <c r="OAU6" s="414"/>
      <c r="OAV6" s="414"/>
      <c r="OAW6" s="414"/>
      <c r="OAX6" s="414"/>
      <c r="OAY6" s="414"/>
      <c r="OAZ6" s="414"/>
      <c r="OBA6" s="414"/>
      <c r="OBB6" s="414"/>
      <c r="OBC6" s="414"/>
      <c r="OBD6" s="414"/>
      <c r="OBE6" s="414"/>
      <c r="OBF6" s="414"/>
      <c r="OBG6" s="414"/>
      <c r="OBH6" s="414"/>
      <c r="OBI6" s="414"/>
      <c r="OBJ6" s="414"/>
      <c r="OBK6" s="414"/>
      <c r="OBL6" s="414"/>
      <c r="OBM6" s="414"/>
      <c r="OBN6" s="414"/>
      <c r="OBO6" s="414"/>
      <c r="OBP6" s="414"/>
      <c r="OBQ6" s="414"/>
      <c r="OBR6" s="414"/>
      <c r="OBS6" s="414"/>
      <c r="OBT6" s="414"/>
      <c r="OBU6" s="414"/>
      <c r="OBV6" s="414"/>
      <c r="OBW6" s="414"/>
      <c r="OBX6" s="414"/>
      <c r="OBY6" s="414"/>
      <c r="OBZ6" s="414"/>
      <c r="OCA6" s="414"/>
      <c r="OCB6" s="414"/>
      <c r="OCC6" s="414"/>
      <c r="OCD6" s="414"/>
      <c r="OCE6" s="414"/>
      <c r="OCF6" s="414"/>
      <c r="OCG6" s="414"/>
      <c r="OCH6" s="414"/>
      <c r="OCI6" s="414"/>
      <c r="OCJ6" s="414"/>
      <c r="OCK6" s="414"/>
      <c r="OCL6" s="414"/>
      <c r="OCM6" s="414"/>
      <c r="OCN6" s="414"/>
      <c r="OCO6" s="414"/>
      <c r="OCP6" s="414"/>
      <c r="OCQ6" s="414"/>
      <c r="OCR6" s="414"/>
      <c r="OCS6" s="414"/>
      <c r="OCT6" s="414"/>
      <c r="OCU6" s="414"/>
      <c r="OCV6" s="414"/>
      <c r="OCW6" s="414"/>
      <c r="OCX6" s="414"/>
      <c r="OCY6" s="414"/>
      <c r="OCZ6" s="414"/>
      <c r="ODA6" s="414"/>
      <c r="ODB6" s="414"/>
      <c r="ODC6" s="414"/>
      <c r="ODD6" s="414"/>
      <c r="ODE6" s="414"/>
      <c r="ODF6" s="414"/>
      <c r="ODG6" s="414"/>
      <c r="ODH6" s="414"/>
      <c r="ODI6" s="414"/>
      <c r="ODJ6" s="414"/>
      <c r="ODK6" s="414"/>
      <c r="ODL6" s="414"/>
      <c r="ODM6" s="414"/>
      <c r="ODN6" s="414"/>
      <c r="ODO6" s="414"/>
      <c r="ODP6" s="414"/>
      <c r="ODQ6" s="414"/>
      <c r="ODR6" s="414"/>
      <c r="ODS6" s="414"/>
      <c r="ODT6" s="414"/>
      <c r="ODU6" s="414"/>
      <c r="ODV6" s="414"/>
      <c r="ODW6" s="414"/>
      <c r="ODX6" s="414"/>
      <c r="ODY6" s="414"/>
      <c r="ODZ6" s="414"/>
      <c r="OEA6" s="414"/>
      <c r="OEB6" s="414"/>
      <c r="OEC6" s="414"/>
      <c r="OED6" s="414"/>
      <c r="OEE6" s="414"/>
      <c r="OEF6" s="414"/>
      <c r="OEG6" s="414"/>
      <c r="OEH6" s="414"/>
      <c r="OEI6" s="414"/>
      <c r="OEJ6" s="414"/>
      <c r="OEK6" s="414"/>
      <c r="OEL6" s="414"/>
      <c r="OEM6" s="414"/>
      <c r="OEN6" s="414"/>
      <c r="OEO6" s="414"/>
      <c r="OEP6" s="414"/>
      <c r="OEQ6" s="414"/>
      <c r="OER6" s="414"/>
      <c r="OES6" s="414"/>
      <c r="OET6" s="414"/>
      <c r="OEU6" s="414"/>
      <c r="OEV6" s="414"/>
      <c r="OEW6" s="414"/>
      <c r="OEX6" s="414"/>
      <c r="OEY6" s="414"/>
      <c r="OEZ6" s="414"/>
      <c r="OFA6" s="414"/>
      <c r="OFB6" s="414"/>
      <c r="OFC6" s="414"/>
      <c r="OFD6" s="414"/>
      <c r="OFE6" s="414"/>
      <c r="OFF6" s="414"/>
      <c r="OFG6" s="414"/>
      <c r="OFH6" s="414"/>
      <c r="OFI6" s="414"/>
      <c r="OFJ6" s="414"/>
      <c r="OFK6" s="414"/>
      <c r="OFL6" s="414"/>
      <c r="OFM6" s="414"/>
      <c r="OFN6" s="414"/>
      <c r="OFO6" s="414"/>
      <c r="OFP6" s="414"/>
      <c r="OFQ6" s="414"/>
      <c r="OFR6" s="414"/>
      <c r="OFS6" s="414"/>
      <c r="OFT6" s="414"/>
      <c r="OFU6" s="414"/>
      <c r="OFV6" s="414"/>
      <c r="OFW6" s="414"/>
      <c r="OFX6" s="414"/>
      <c r="OFY6" s="414"/>
      <c r="OFZ6" s="414"/>
      <c r="OGA6" s="414"/>
      <c r="OGB6" s="414"/>
      <c r="OGC6" s="414"/>
      <c r="OGD6" s="414"/>
      <c r="OGE6" s="414"/>
      <c r="OGF6" s="414"/>
      <c r="OGG6" s="414"/>
      <c r="OGH6" s="414"/>
      <c r="OGI6" s="414"/>
      <c r="OGJ6" s="414"/>
      <c r="OGK6" s="414"/>
      <c r="OGL6" s="414"/>
      <c r="OGM6" s="414"/>
      <c r="OGN6" s="414"/>
      <c r="OGO6" s="414"/>
      <c r="OGP6" s="414"/>
      <c r="OGQ6" s="414"/>
      <c r="OGR6" s="414"/>
      <c r="OGS6" s="414"/>
      <c r="OGT6" s="414"/>
      <c r="OGU6" s="414"/>
      <c r="OGV6" s="414"/>
      <c r="OGW6" s="414"/>
      <c r="OGX6" s="414"/>
      <c r="OGY6" s="414"/>
      <c r="OGZ6" s="414"/>
      <c r="OHA6" s="414"/>
      <c r="OHB6" s="414"/>
      <c r="OHC6" s="414"/>
      <c r="OHD6" s="414"/>
      <c r="OHE6" s="414"/>
      <c r="OHF6" s="414"/>
      <c r="OHG6" s="414"/>
      <c r="OHH6" s="414"/>
      <c r="OHI6" s="414"/>
      <c r="OHJ6" s="414"/>
      <c r="OHK6" s="414"/>
      <c r="OHL6" s="414"/>
      <c r="OHM6" s="414"/>
      <c r="OHN6" s="414"/>
      <c r="OHO6" s="414"/>
      <c r="OHP6" s="414"/>
      <c r="OHQ6" s="414"/>
      <c r="OHR6" s="414"/>
      <c r="OHS6" s="414"/>
      <c r="OHT6" s="414"/>
      <c r="OHU6" s="414"/>
      <c r="OHV6" s="414"/>
      <c r="OHW6" s="414"/>
      <c r="OHX6" s="414"/>
      <c r="OHY6" s="414"/>
      <c r="OHZ6" s="414"/>
      <c r="OIA6" s="414"/>
      <c r="OIB6" s="414"/>
      <c r="OIC6" s="414"/>
      <c r="OID6" s="414"/>
      <c r="OIE6" s="414"/>
      <c r="OIF6" s="414"/>
      <c r="OIG6" s="414"/>
      <c r="OIH6" s="414"/>
      <c r="OII6" s="414"/>
      <c r="OIJ6" s="414"/>
      <c r="OIK6" s="414"/>
      <c r="OIL6" s="414"/>
      <c r="OIM6" s="414"/>
      <c r="OIN6" s="414"/>
      <c r="OIO6" s="414"/>
      <c r="OIP6" s="414"/>
      <c r="OIQ6" s="414"/>
      <c r="OIR6" s="414"/>
      <c r="OIS6" s="414"/>
      <c r="OIT6" s="414"/>
      <c r="OIU6" s="414"/>
      <c r="OIV6" s="414"/>
      <c r="OIW6" s="414"/>
      <c r="OIX6" s="414"/>
      <c r="OIY6" s="414"/>
      <c r="OIZ6" s="414"/>
      <c r="OJA6" s="414"/>
      <c r="OJB6" s="414"/>
      <c r="OJC6" s="414"/>
      <c r="OJD6" s="414"/>
      <c r="OJE6" s="414"/>
      <c r="OJF6" s="414"/>
      <c r="OJG6" s="414"/>
      <c r="OJH6" s="414"/>
      <c r="OJI6" s="414"/>
      <c r="OJJ6" s="414"/>
      <c r="OJK6" s="414"/>
      <c r="OJL6" s="414"/>
      <c r="OJM6" s="414"/>
      <c r="OJN6" s="414"/>
      <c r="OJO6" s="414"/>
      <c r="OJP6" s="414"/>
      <c r="OJQ6" s="414"/>
      <c r="OJR6" s="414"/>
      <c r="OJS6" s="414"/>
      <c r="OJT6" s="414"/>
      <c r="OJU6" s="414"/>
      <c r="OJV6" s="414"/>
      <c r="OJW6" s="414"/>
      <c r="OJX6" s="414"/>
      <c r="OJY6" s="414"/>
      <c r="OJZ6" s="414"/>
      <c r="OKA6" s="414"/>
      <c r="OKB6" s="414"/>
      <c r="OKC6" s="414"/>
      <c r="OKD6" s="414"/>
      <c r="OKE6" s="414"/>
      <c r="OKF6" s="414"/>
      <c r="OKG6" s="414"/>
      <c r="OKH6" s="414"/>
      <c r="OKI6" s="414"/>
      <c r="OKJ6" s="414"/>
      <c r="OKK6" s="414"/>
      <c r="OKL6" s="414"/>
      <c r="OKM6" s="414"/>
      <c r="OKN6" s="414"/>
      <c r="OKO6" s="414"/>
      <c r="OKP6" s="414"/>
      <c r="OKQ6" s="414"/>
      <c r="OKR6" s="414"/>
      <c r="OKS6" s="414"/>
      <c r="OKT6" s="414"/>
      <c r="OKU6" s="414"/>
      <c r="OKV6" s="414"/>
      <c r="OKW6" s="414"/>
      <c r="OKX6" s="414"/>
      <c r="OKY6" s="414"/>
      <c r="OKZ6" s="414"/>
      <c r="OLA6" s="414"/>
      <c r="OLB6" s="414"/>
      <c r="OLC6" s="414"/>
      <c r="OLD6" s="414"/>
      <c r="OLE6" s="414"/>
      <c r="OLF6" s="414"/>
      <c r="OLG6" s="414"/>
      <c r="OLH6" s="414"/>
      <c r="OLI6" s="414"/>
      <c r="OLJ6" s="414"/>
      <c r="OLK6" s="414"/>
      <c r="OLL6" s="414"/>
      <c r="OLM6" s="414"/>
      <c r="OLN6" s="414"/>
      <c r="OLO6" s="414"/>
      <c r="OLP6" s="414"/>
      <c r="OLQ6" s="414"/>
      <c r="OLR6" s="414"/>
      <c r="OLS6" s="414"/>
      <c r="OLT6" s="414"/>
      <c r="OLU6" s="414"/>
      <c r="OLV6" s="414"/>
      <c r="OLW6" s="414"/>
      <c r="OLX6" s="414"/>
      <c r="OLY6" s="414"/>
      <c r="OLZ6" s="414"/>
      <c r="OMA6" s="414"/>
      <c r="OMB6" s="414"/>
      <c r="OMC6" s="414"/>
      <c r="OMD6" s="414"/>
      <c r="OME6" s="414"/>
      <c r="OMF6" s="414"/>
      <c r="OMG6" s="414"/>
      <c r="OMH6" s="414"/>
      <c r="OMI6" s="414"/>
      <c r="OMJ6" s="414"/>
      <c r="OMK6" s="414"/>
      <c r="OML6" s="414"/>
      <c r="OMM6" s="414"/>
      <c r="OMN6" s="414"/>
      <c r="OMO6" s="414"/>
      <c r="OMP6" s="414"/>
      <c r="OMQ6" s="414"/>
      <c r="OMR6" s="414"/>
      <c r="OMS6" s="414"/>
      <c r="OMT6" s="414"/>
      <c r="OMU6" s="414"/>
      <c r="OMV6" s="414"/>
      <c r="OMW6" s="414"/>
      <c r="OMX6" s="414"/>
      <c r="OMY6" s="414"/>
      <c r="OMZ6" s="414"/>
      <c r="ONA6" s="414"/>
      <c r="ONB6" s="414"/>
      <c r="ONC6" s="414"/>
      <c r="OND6" s="414"/>
      <c r="ONE6" s="414"/>
      <c r="ONF6" s="414"/>
      <c r="ONG6" s="414"/>
      <c r="ONH6" s="414"/>
      <c r="ONI6" s="414"/>
      <c r="ONJ6" s="414"/>
      <c r="ONK6" s="414"/>
      <c r="ONL6" s="414"/>
      <c r="ONM6" s="414"/>
      <c r="ONN6" s="414"/>
      <c r="ONO6" s="414"/>
      <c r="ONP6" s="414"/>
      <c r="ONQ6" s="414"/>
      <c r="ONR6" s="414"/>
      <c r="ONS6" s="414"/>
      <c r="ONT6" s="414"/>
      <c r="ONU6" s="414"/>
      <c r="ONV6" s="414"/>
      <c r="ONW6" s="414"/>
      <c r="ONX6" s="414"/>
      <c r="ONY6" s="414"/>
      <c r="ONZ6" s="414"/>
      <c r="OOA6" s="414"/>
      <c r="OOB6" s="414"/>
      <c r="OOC6" s="414"/>
      <c r="OOD6" s="414"/>
      <c r="OOE6" s="414"/>
      <c r="OOF6" s="414"/>
      <c r="OOG6" s="414"/>
      <c r="OOH6" s="414"/>
      <c r="OOI6" s="414"/>
      <c r="OOJ6" s="414"/>
      <c r="OOK6" s="414"/>
      <c r="OOL6" s="414"/>
      <c r="OOM6" s="414"/>
      <c r="OON6" s="414"/>
      <c r="OOO6" s="414"/>
      <c r="OOP6" s="414"/>
      <c r="OOQ6" s="414"/>
      <c r="OOR6" s="414"/>
      <c r="OOS6" s="414"/>
      <c r="OOT6" s="414"/>
      <c r="OOU6" s="414"/>
      <c r="OOV6" s="414"/>
      <c r="OOW6" s="414"/>
      <c r="OOX6" s="414"/>
      <c r="OOY6" s="414"/>
      <c r="OOZ6" s="414"/>
      <c r="OPA6" s="414"/>
      <c r="OPB6" s="414"/>
      <c r="OPC6" s="414"/>
      <c r="OPD6" s="414"/>
      <c r="OPE6" s="414"/>
      <c r="OPF6" s="414"/>
      <c r="OPG6" s="414"/>
      <c r="OPH6" s="414"/>
      <c r="OPI6" s="414"/>
      <c r="OPJ6" s="414"/>
      <c r="OPK6" s="414"/>
      <c r="OPL6" s="414"/>
      <c r="OPM6" s="414"/>
      <c r="OPN6" s="414"/>
      <c r="OPO6" s="414"/>
      <c r="OPP6" s="414"/>
      <c r="OPQ6" s="414"/>
      <c r="OPR6" s="414"/>
      <c r="OPS6" s="414"/>
      <c r="OPT6" s="414"/>
      <c r="OPU6" s="414"/>
      <c r="OPV6" s="414"/>
      <c r="OPW6" s="414"/>
      <c r="OPX6" s="414"/>
      <c r="OPY6" s="414"/>
      <c r="OPZ6" s="414"/>
      <c r="OQA6" s="414"/>
      <c r="OQB6" s="414"/>
      <c r="OQC6" s="414"/>
      <c r="OQD6" s="414"/>
      <c r="OQE6" s="414"/>
      <c r="OQF6" s="414"/>
      <c r="OQG6" s="414"/>
      <c r="OQH6" s="414"/>
      <c r="OQI6" s="414"/>
      <c r="OQJ6" s="414"/>
      <c r="OQK6" s="414"/>
      <c r="OQL6" s="414"/>
      <c r="OQM6" s="414"/>
      <c r="OQN6" s="414"/>
      <c r="OQO6" s="414"/>
      <c r="OQP6" s="414"/>
      <c r="OQQ6" s="414"/>
      <c r="OQR6" s="414"/>
      <c r="OQS6" s="414"/>
      <c r="OQT6" s="414"/>
      <c r="OQU6" s="414"/>
      <c r="OQV6" s="414"/>
      <c r="OQW6" s="414"/>
      <c r="OQX6" s="414"/>
      <c r="OQY6" s="414"/>
      <c r="OQZ6" s="414"/>
      <c r="ORA6" s="414"/>
      <c r="ORB6" s="414"/>
      <c r="ORC6" s="414"/>
      <c r="ORD6" s="414"/>
      <c r="ORE6" s="414"/>
      <c r="ORF6" s="414"/>
      <c r="ORG6" s="414"/>
      <c r="ORH6" s="414"/>
      <c r="ORI6" s="414"/>
      <c r="ORJ6" s="414"/>
      <c r="ORK6" s="414"/>
      <c r="ORL6" s="414"/>
      <c r="ORM6" s="414"/>
      <c r="ORN6" s="414"/>
      <c r="ORO6" s="414"/>
      <c r="ORP6" s="414"/>
      <c r="ORQ6" s="414"/>
      <c r="ORR6" s="414"/>
      <c r="ORS6" s="414"/>
      <c r="ORT6" s="414"/>
      <c r="ORU6" s="414"/>
      <c r="ORV6" s="414"/>
      <c r="ORW6" s="414"/>
      <c r="ORX6" s="414"/>
      <c r="ORY6" s="414"/>
      <c r="ORZ6" s="414"/>
      <c r="OSA6" s="414"/>
      <c r="OSB6" s="414"/>
      <c r="OSC6" s="414"/>
      <c r="OSD6" s="414"/>
      <c r="OSE6" s="414"/>
      <c r="OSF6" s="414"/>
      <c r="OSG6" s="414"/>
      <c r="OSH6" s="414"/>
      <c r="OSI6" s="414"/>
      <c r="OSJ6" s="414"/>
      <c r="OSK6" s="414"/>
      <c r="OSL6" s="414"/>
      <c r="OSM6" s="414"/>
      <c r="OSN6" s="414"/>
      <c r="OSO6" s="414"/>
      <c r="OSP6" s="414"/>
      <c r="OSQ6" s="414"/>
      <c r="OSR6" s="414"/>
      <c r="OSS6" s="414"/>
      <c r="OST6" s="414"/>
      <c r="OSU6" s="414"/>
      <c r="OSV6" s="414"/>
      <c r="OSW6" s="414"/>
      <c r="OSX6" s="414"/>
      <c r="OSY6" s="414"/>
      <c r="OSZ6" s="414"/>
      <c r="OTA6" s="414"/>
      <c r="OTB6" s="414"/>
      <c r="OTC6" s="414"/>
      <c r="OTD6" s="414"/>
      <c r="OTE6" s="414"/>
      <c r="OTF6" s="414"/>
      <c r="OTG6" s="414"/>
      <c r="OTH6" s="414"/>
      <c r="OTI6" s="414"/>
      <c r="OTJ6" s="414"/>
      <c r="OTK6" s="414"/>
      <c r="OTL6" s="414"/>
      <c r="OTM6" s="414"/>
      <c r="OTN6" s="414"/>
      <c r="OTO6" s="414"/>
      <c r="OTP6" s="414"/>
      <c r="OTQ6" s="414"/>
      <c r="OTR6" s="414"/>
      <c r="OTS6" s="414"/>
      <c r="OTT6" s="414"/>
      <c r="OTU6" s="414"/>
      <c r="OTV6" s="414"/>
      <c r="OTW6" s="414"/>
      <c r="OTX6" s="414"/>
      <c r="OTY6" s="414"/>
      <c r="OTZ6" s="414"/>
      <c r="OUA6" s="414"/>
      <c r="OUB6" s="414"/>
      <c r="OUC6" s="414"/>
      <c r="OUD6" s="414"/>
      <c r="OUE6" s="414"/>
      <c r="OUF6" s="414"/>
      <c r="OUG6" s="414"/>
      <c r="OUH6" s="414"/>
      <c r="OUI6" s="414"/>
      <c r="OUJ6" s="414"/>
      <c r="OUK6" s="414"/>
      <c r="OUL6" s="414"/>
      <c r="OUM6" s="414"/>
      <c r="OUN6" s="414"/>
      <c r="OUO6" s="414"/>
      <c r="OUP6" s="414"/>
      <c r="OUQ6" s="414"/>
      <c r="OUR6" s="414"/>
      <c r="OUS6" s="414"/>
      <c r="OUT6" s="414"/>
      <c r="OUU6" s="414"/>
      <c r="OUV6" s="414"/>
      <c r="OUW6" s="414"/>
      <c r="OUX6" s="414"/>
      <c r="OUY6" s="414"/>
      <c r="OUZ6" s="414"/>
      <c r="OVA6" s="414"/>
      <c r="OVB6" s="414"/>
      <c r="OVC6" s="414"/>
      <c r="OVD6" s="414"/>
      <c r="OVE6" s="414"/>
      <c r="OVF6" s="414"/>
      <c r="OVG6" s="414"/>
      <c r="OVH6" s="414"/>
      <c r="OVI6" s="414"/>
      <c r="OVJ6" s="414"/>
      <c r="OVK6" s="414"/>
      <c r="OVL6" s="414"/>
      <c r="OVM6" s="414"/>
      <c r="OVN6" s="414"/>
      <c r="OVO6" s="414"/>
      <c r="OVP6" s="414"/>
      <c r="OVQ6" s="414"/>
      <c r="OVR6" s="414"/>
      <c r="OVS6" s="414"/>
      <c r="OVT6" s="414"/>
      <c r="OVU6" s="414"/>
      <c r="OVV6" s="414"/>
      <c r="OVW6" s="414"/>
      <c r="OVX6" s="414"/>
      <c r="OVY6" s="414"/>
      <c r="OVZ6" s="414"/>
      <c r="OWA6" s="414"/>
      <c r="OWB6" s="414"/>
      <c r="OWC6" s="414"/>
      <c r="OWD6" s="414"/>
      <c r="OWE6" s="414"/>
      <c r="OWF6" s="414"/>
      <c r="OWG6" s="414"/>
      <c r="OWH6" s="414"/>
      <c r="OWI6" s="414"/>
      <c r="OWJ6" s="414"/>
      <c r="OWK6" s="414"/>
      <c r="OWL6" s="414"/>
      <c r="OWM6" s="414"/>
      <c r="OWN6" s="414"/>
      <c r="OWO6" s="414"/>
      <c r="OWP6" s="414"/>
      <c r="OWQ6" s="414"/>
      <c r="OWR6" s="414"/>
      <c r="OWS6" s="414"/>
      <c r="OWT6" s="414"/>
      <c r="OWU6" s="414"/>
      <c r="OWV6" s="414"/>
      <c r="OWW6" s="414"/>
      <c r="OWX6" s="414"/>
      <c r="OWY6" s="414"/>
      <c r="OWZ6" s="414"/>
      <c r="OXA6" s="414"/>
      <c r="OXB6" s="414"/>
      <c r="OXC6" s="414"/>
      <c r="OXD6" s="414"/>
      <c r="OXE6" s="414"/>
      <c r="OXF6" s="414"/>
      <c r="OXG6" s="414"/>
      <c r="OXH6" s="414"/>
      <c r="OXI6" s="414"/>
      <c r="OXJ6" s="414"/>
      <c r="OXK6" s="414"/>
      <c r="OXL6" s="414"/>
      <c r="OXM6" s="414"/>
      <c r="OXN6" s="414"/>
      <c r="OXO6" s="414"/>
      <c r="OXP6" s="414"/>
      <c r="OXQ6" s="414"/>
      <c r="OXR6" s="414"/>
      <c r="OXS6" s="414"/>
      <c r="OXT6" s="414"/>
      <c r="OXU6" s="414"/>
      <c r="OXV6" s="414"/>
      <c r="OXW6" s="414"/>
      <c r="OXX6" s="414"/>
      <c r="OXY6" s="414"/>
      <c r="OXZ6" s="414"/>
      <c r="OYA6" s="414"/>
      <c r="OYB6" s="414"/>
      <c r="OYC6" s="414"/>
      <c r="OYD6" s="414"/>
      <c r="OYE6" s="414"/>
      <c r="OYF6" s="414"/>
      <c r="OYG6" s="414"/>
      <c r="OYH6" s="414"/>
      <c r="OYI6" s="414"/>
      <c r="OYJ6" s="414"/>
      <c r="OYK6" s="414"/>
      <c r="OYL6" s="414"/>
      <c r="OYM6" s="414"/>
      <c r="OYN6" s="414"/>
      <c r="OYO6" s="414"/>
      <c r="OYP6" s="414"/>
      <c r="OYQ6" s="414"/>
      <c r="OYR6" s="414"/>
      <c r="OYS6" s="414"/>
      <c r="OYT6" s="414"/>
      <c r="OYU6" s="414"/>
      <c r="OYV6" s="414"/>
      <c r="OYW6" s="414"/>
      <c r="OYX6" s="414"/>
      <c r="OYY6" s="414"/>
      <c r="OYZ6" s="414"/>
      <c r="OZA6" s="414"/>
      <c r="OZB6" s="414"/>
      <c r="OZC6" s="414"/>
      <c r="OZD6" s="414"/>
      <c r="OZE6" s="414"/>
      <c r="OZF6" s="414"/>
      <c r="OZG6" s="414"/>
      <c r="OZH6" s="414"/>
      <c r="OZI6" s="414"/>
      <c r="OZJ6" s="414"/>
      <c r="OZK6" s="414"/>
      <c r="OZL6" s="414"/>
      <c r="OZM6" s="414"/>
      <c r="OZN6" s="414"/>
      <c r="OZO6" s="414"/>
      <c r="OZP6" s="414"/>
      <c r="OZQ6" s="414"/>
      <c r="OZR6" s="414"/>
      <c r="OZS6" s="414"/>
      <c r="OZT6" s="414"/>
      <c r="OZU6" s="414"/>
      <c r="OZV6" s="414"/>
      <c r="OZW6" s="414"/>
      <c r="OZX6" s="414"/>
      <c r="OZY6" s="414"/>
      <c r="OZZ6" s="414"/>
      <c r="PAA6" s="414"/>
      <c r="PAB6" s="414"/>
      <c r="PAC6" s="414"/>
      <c r="PAD6" s="414"/>
      <c r="PAE6" s="414"/>
      <c r="PAF6" s="414"/>
      <c r="PAG6" s="414"/>
      <c r="PAH6" s="414"/>
      <c r="PAI6" s="414"/>
      <c r="PAJ6" s="414"/>
      <c r="PAK6" s="414"/>
      <c r="PAL6" s="414"/>
      <c r="PAM6" s="414"/>
      <c r="PAN6" s="414"/>
      <c r="PAO6" s="414"/>
      <c r="PAP6" s="414"/>
      <c r="PAQ6" s="414"/>
      <c r="PAR6" s="414"/>
      <c r="PAS6" s="414"/>
      <c r="PAT6" s="414"/>
      <c r="PAU6" s="414"/>
      <c r="PAV6" s="414"/>
      <c r="PAW6" s="414"/>
      <c r="PAX6" s="414"/>
      <c r="PAY6" s="414"/>
      <c r="PAZ6" s="414"/>
      <c r="PBA6" s="414"/>
      <c r="PBB6" s="414"/>
      <c r="PBC6" s="414"/>
      <c r="PBD6" s="414"/>
      <c r="PBE6" s="414"/>
      <c r="PBF6" s="414"/>
      <c r="PBG6" s="414"/>
      <c r="PBH6" s="414"/>
      <c r="PBI6" s="414"/>
      <c r="PBJ6" s="414"/>
      <c r="PBK6" s="414"/>
      <c r="PBL6" s="414"/>
      <c r="PBM6" s="414"/>
      <c r="PBN6" s="414"/>
      <c r="PBO6" s="414"/>
      <c r="PBP6" s="414"/>
      <c r="PBQ6" s="414"/>
      <c r="PBR6" s="414"/>
      <c r="PBS6" s="414"/>
      <c r="PBT6" s="414"/>
      <c r="PBU6" s="414"/>
      <c r="PBV6" s="414"/>
      <c r="PBW6" s="414"/>
      <c r="PBX6" s="414"/>
      <c r="PBY6" s="414"/>
      <c r="PBZ6" s="414"/>
      <c r="PCA6" s="414"/>
      <c r="PCB6" s="414"/>
      <c r="PCC6" s="414"/>
      <c r="PCD6" s="414"/>
      <c r="PCE6" s="414"/>
      <c r="PCF6" s="414"/>
      <c r="PCG6" s="414"/>
      <c r="PCH6" s="414"/>
      <c r="PCI6" s="414"/>
      <c r="PCJ6" s="414"/>
      <c r="PCK6" s="414"/>
      <c r="PCL6" s="414"/>
      <c r="PCM6" s="414"/>
      <c r="PCN6" s="414"/>
      <c r="PCO6" s="414"/>
      <c r="PCP6" s="414"/>
      <c r="PCQ6" s="414"/>
      <c r="PCR6" s="414"/>
      <c r="PCS6" s="414"/>
      <c r="PCT6" s="414"/>
      <c r="PCU6" s="414"/>
      <c r="PCV6" s="414"/>
      <c r="PCW6" s="414"/>
      <c r="PCX6" s="414"/>
      <c r="PCY6" s="414"/>
      <c r="PCZ6" s="414"/>
      <c r="PDA6" s="414"/>
      <c r="PDB6" s="414"/>
      <c r="PDC6" s="414"/>
      <c r="PDD6" s="414"/>
      <c r="PDE6" s="414"/>
      <c r="PDF6" s="414"/>
      <c r="PDG6" s="414"/>
      <c r="PDH6" s="414"/>
      <c r="PDI6" s="414"/>
      <c r="PDJ6" s="414"/>
      <c r="PDK6" s="414"/>
      <c r="PDL6" s="414"/>
      <c r="PDM6" s="414"/>
      <c r="PDN6" s="414"/>
      <c r="PDO6" s="414"/>
      <c r="PDP6" s="414"/>
      <c r="PDQ6" s="414"/>
      <c r="PDR6" s="414"/>
      <c r="PDS6" s="414"/>
      <c r="PDT6" s="414"/>
      <c r="PDU6" s="414"/>
      <c r="PDV6" s="414"/>
      <c r="PDW6" s="414"/>
      <c r="PDX6" s="414"/>
      <c r="PDY6" s="414"/>
      <c r="PDZ6" s="414"/>
      <c r="PEA6" s="414"/>
      <c r="PEB6" s="414"/>
      <c r="PEC6" s="414"/>
      <c r="PED6" s="414"/>
      <c r="PEE6" s="414"/>
      <c r="PEF6" s="414"/>
      <c r="PEG6" s="414"/>
      <c r="PEH6" s="414"/>
      <c r="PEI6" s="414"/>
      <c r="PEJ6" s="414"/>
      <c r="PEK6" s="414"/>
      <c r="PEL6" s="414"/>
      <c r="PEM6" s="414"/>
      <c r="PEN6" s="414"/>
      <c r="PEO6" s="414"/>
      <c r="PEP6" s="414"/>
      <c r="PEQ6" s="414"/>
      <c r="PER6" s="414"/>
      <c r="PES6" s="414"/>
      <c r="PET6" s="414"/>
      <c r="PEU6" s="414"/>
      <c r="PEV6" s="414"/>
      <c r="PEW6" s="414"/>
      <c r="PEX6" s="414"/>
      <c r="PEY6" s="414"/>
      <c r="PEZ6" s="414"/>
      <c r="PFA6" s="414"/>
      <c r="PFB6" s="414"/>
      <c r="PFC6" s="414"/>
      <c r="PFD6" s="414"/>
      <c r="PFE6" s="414"/>
      <c r="PFF6" s="414"/>
      <c r="PFG6" s="414"/>
      <c r="PFH6" s="414"/>
      <c r="PFI6" s="414"/>
      <c r="PFJ6" s="414"/>
      <c r="PFK6" s="414"/>
      <c r="PFL6" s="414"/>
      <c r="PFM6" s="414"/>
      <c r="PFN6" s="414"/>
      <c r="PFO6" s="414"/>
      <c r="PFP6" s="414"/>
      <c r="PFQ6" s="414"/>
      <c r="PFR6" s="414"/>
      <c r="PFS6" s="414"/>
      <c r="PFT6" s="414"/>
      <c r="PFU6" s="414"/>
      <c r="PFV6" s="414"/>
      <c r="PFW6" s="414"/>
      <c r="PFX6" s="414"/>
      <c r="PFY6" s="414"/>
      <c r="PFZ6" s="414"/>
      <c r="PGA6" s="414"/>
      <c r="PGB6" s="414"/>
      <c r="PGC6" s="414"/>
      <c r="PGD6" s="414"/>
      <c r="PGE6" s="414"/>
      <c r="PGF6" s="414"/>
      <c r="PGG6" s="414"/>
      <c r="PGH6" s="414"/>
      <c r="PGI6" s="414"/>
      <c r="PGJ6" s="414"/>
      <c r="PGK6" s="414"/>
      <c r="PGL6" s="414"/>
      <c r="PGM6" s="414"/>
      <c r="PGN6" s="414"/>
      <c r="PGO6" s="414"/>
      <c r="PGP6" s="414"/>
      <c r="PGQ6" s="414"/>
      <c r="PGR6" s="414"/>
      <c r="PGS6" s="414"/>
      <c r="PGT6" s="414"/>
      <c r="PGU6" s="414"/>
      <c r="PGV6" s="414"/>
      <c r="PGW6" s="414"/>
      <c r="PGX6" s="414"/>
      <c r="PGY6" s="414"/>
      <c r="PGZ6" s="414"/>
      <c r="PHA6" s="414"/>
      <c r="PHB6" s="414"/>
      <c r="PHC6" s="414"/>
      <c r="PHD6" s="414"/>
      <c r="PHE6" s="414"/>
      <c r="PHF6" s="414"/>
      <c r="PHG6" s="414"/>
      <c r="PHH6" s="414"/>
      <c r="PHI6" s="414"/>
      <c r="PHJ6" s="414"/>
      <c r="PHK6" s="414"/>
      <c r="PHL6" s="414"/>
      <c r="PHM6" s="414"/>
      <c r="PHN6" s="414"/>
      <c r="PHO6" s="414"/>
      <c r="PHP6" s="414"/>
      <c r="PHQ6" s="414"/>
      <c r="PHR6" s="414"/>
      <c r="PHS6" s="414"/>
      <c r="PHT6" s="414"/>
      <c r="PHU6" s="414"/>
      <c r="PHV6" s="414"/>
      <c r="PHW6" s="414"/>
      <c r="PHX6" s="414"/>
      <c r="PHY6" s="414"/>
      <c r="PHZ6" s="414"/>
      <c r="PIA6" s="414"/>
      <c r="PIB6" s="414"/>
      <c r="PIC6" s="414"/>
      <c r="PID6" s="414"/>
      <c r="PIE6" s="414"/>
      <c r="PIF6" s="414"/>
      <c r="PIG6" s="414"/>
      <c r="PIH6" s="414"/>
      <c r="PII6" s="414"/>
      <c r="PIJ6" s="414"/>
      <c r="PIK6" s="414"/>
      <c r="PIL6" s="414"/>
      <c r="PIM6" s="414"/>
      <c r="PIN6" s="414"/>
      <c r="PIO6" s="414"/>
      <c r="PIP6" s="414"/>
      <c r="PIQ6" s="414"/>
      <c r="PIR6" s="414"/>
      <c r="PIS6" s="414"/>
      <c r="PIT6" s="414"/>
      <c r="PIU6" s="414"/>
      <c r="PIV6" s="414"/>
      <c r="PIW6" s="414"/>
      <c r="PIX6" s="414"/>
      <c r="PIY6" s="414"/>
      <c r="PIZ6" s="414"/>
      <c r="PJA6" s="414"/>
      <c r="PJB6" s="414"/>
      <c r="PJC6" s="414"/>
      <c r="PJD6" s="414"/>
      <c r="PJE6" s="414"/>
      <c r="PJF6" s="414"/>
      <c r="PJG6" s="414"/>
      <c r="PJH6" s="414"/>
      <c r="PJI6" s="414"/>
      <c r="PJJ6" s="414"/>
      <c r="PJK6" s="414"/>
      <c r="PJL6" s="414"/>
      <c r="PJM6" s="414"/>
      <c r="PJN6" s="414"/>
      <c r="PJO6" s="414"/>
      <c r="PJP6" s="414"/>
      <c r="PJQ6" s="414"/>
      <c r="PJR6" s="414"/>
      <c r="PJS6" s="414"/>
      <c r="PJT6" s="414"/>
      <c r="PJU6" s="414"/>
      <c r="PJV6" s="414"/>
      <c r="PJW6" s="414"/>
      <c r="PJX6" s="414"/>
      <c r="PJY6" s="414"/>
      <c r="PJZ6" s="414"/>
      <c r="PKA6" s="414"/>
      <c r="PKB6" s="414"/>
      <c r="PKC6" s="414"/>
      <c r="PKD6" s="414"/>
      <c r="PKE6" s="414"/>
      <c r="PKF6" s="414"/>
      <c r="PKG6" s="414"/>
      <c r="PKH6" s="414"/>
      <c r="PKI6" s="414"/>
      <c r="PKJ6" s="414"/>
      <c r="PKK6" s="414"/>
      <c r="PKL6" s="414"/>
      <c r="PKM6" s="414"/>
      <c r="PKN6" s="414"/>
      <c r="PKO6" s="414"/>
      <c r="PKP6" s="414"/>
      <c r="PKQ6" s="414"/>
      <c r="PKR6" s="414"/>
      <c r="PKS6" s="414"/>
      <c r="PKT6" s="414"/>
      <c r="PKU6" s="414"/>
      <c r="PKV6" s="414"/>
      <c r="PKW6" s="414"/>
      <c r="PKX6" s="414"/>
      <c r="PKY6" s="414"/>
      <c r="PKZ6" s="414"/>
      <c r="PLA6" s="414"/>
      <c r="PLB6" s="414"/>
      <c r="PLC6" s="414"/>
      <c r="PLD6" s="414"/>
      <c r="PLE6" s="414"/>
      <c r="PLF6" s="414"/>
      <c r="PLG6" s="414"/>
      <c r="PLH6" s="414"/>
      <c r="PLI6" s="414"/>
      <c r="PLJ6" s="414"/>
      <c r="PLK6" s="414"/>
      <c r="PLL6" s="414"/>
      <c r="PLM6" s="414"/>
      <c r="PLN6" s="414"/>
      <c r="PLO6" s="414"/>
      <c r="PLP6" s="414"/>
      <c r="PLQ6" s="414"/>
      <c r="PLR6" s="414"/>
      <c r="PLS6" s="414"/>
      <c r="PLT6" s="414"/>
      <c r="PLU6" s="414"/>
      <c r="PLV6" s="414"/>
      <c r="PLW6" s="414"/>
      <c r="PLX6" s="414"/>
      <c r="PLY6" s="414"/>
      <c r="PLZ6" s="414"/>
      <c r="PMA6" s="414"/>
      <c r="PMB6" s="414"/>
      <c r="PMC6" s="414"/>
      <c r="PMD6" s="414"/>
      <c r="PME6" s="414"/>
      <c r="PMF6" s="414"/>
      <c r="PMG6" s="414"/>
      <c r="PMH6" s="414"/>
      <c r="PMI6" s="414"/>
      <c r="PMJ6" s="414"/>
      <c r="PMK6" s="414"/>
      <c r="PML6" s="414"/>
      <c r="PMM6" s="414"/>
      <c r="PMN6" s="414"/>
      <c r="PMO6" s="414"/>
      <c r="PMP6" s="414"/>
      <c r="PMQ6" s="414"/>
      <c r="PMR6" s="414"/>
      <c r="PMS6" s="414"/>
      <c r="PMT6" s="414"/>
      <c r="PMU6" s="414"/>
      <c r="PMV6" s="414"/>
      <c r="PMW6" s="414"/>
      <c r="PMX6" s="414"/>
      <c r="PMY6" s="414"/>
      <c r="PMZ6" s="414"/>
      <c r="PNA6" s="414"/>
      <c r="PNB6" s="414"/>
      <c r="PNC6" s="414"/>
      <c r="PND6" s="414"/>
      <c r="PNE6" s="414"/>
      <c r="PNF6" s="414"/>
      <c r="PNG6" s="414"/>
      <c r="PNH6" s="414"/>
      <c r="PNI6" s="414"/>
      <c r="PNJ6" s="414"/>
      <c r="PNK6" s="414"/>
      <c r="PNL6" s="414"/>
      <c r="PNM6" s="414"/>
      <c r="PNN6" s="414"/>
      <c r="PNO6" s="414"/>
      <c r="PNP6" s="414"/>
      <c r="PNQ6" s="414"/>
      <c r="PNR6" s="414"/>
      <c r="PNS6" s="414"/>
      <c r="PNT6" s="414"/>
      <c r="PNU6" s="414"/>
      <c r="PNV6" s="414"/>
      <c r="PNW6" s="414"/>
      <c r="PNX6" s="414"/>
      <c r="PNY6" s="414"/>
      <c r="PNZ6" s="414"/>
      <c r="POA6" s="414"/>
      <c r="POB6" s="414"/>
      <c r="POC6" s="414"/>
      <c r="POD6" s="414"/>
      <c r="POE6" s="414"/>
      <c r="POF6" s="414"/>
      <c r="POG6" s="414"/>
      <c r="POH6" s="414"/>
      <c r="POI6" s="414"/>
      <c r="POJ6" s="414"/>
      <c r="POK6" s="414"/>
      <c r="POL6" s="414"/>
      <c r="POM6" s="414"/>
      <c r="PON6" s="414"/>
      <c r="POO6" s="414"/>
      <c r="POP6" s="414"/>
      <c r="POQ6" s="414"/>
      <c r="POR6" s="414"/>
      <c r="POS6" s="414"/>
      <c r="POT6" s="414"/>
      <c r="POU6" s="414"/>
      <c r="POV6" s="414"/>
      <c r="POW6" s="414"/>
      <c r="POX6" s="414"/>
      <c r="POY6" s="414"/>
      <c r="POZ6" s="414"/>
      <c r="PPA6" s="414"/>
      <c r="PPB6" s="414"/>
      <c r="PPC6" s="414"/>
      <c r="PPD6" s="414"/>
      <c r="PPE6" s="414"/>
      <c r="PPF6" s="414"/>
      <c r="PPG6" s="414"/>
      <c r="PPH6" s="414"/>
      <c r="PPI6" s="414"/>
      <c r="PPJ6" s="414"/>
      <c r="PPK6" s="414"/>
      <c r="PPL6" s="414"/>
      <c r="PPM6" s="414"/>
      <c r="PPN6" s="414"/>
      <c r="PPO6" s="414"/>
      <c r="PPP6" s="414"/>
      <c r="PPQ6" s="414"/>
      <c r="PPR6" s="414"/>
      <c r="PPS6" s="414"/>
      <c r="PPT6" s="414"/>
      <c r="PPU6" s="414"/>
      <c r="PPV6" s="414"/>
      <c r="PPW6" s="414"/>
      <c r="PPX6" s="414"/>
      <c r="PPY6" s="414"/>
      <c r="PPZ6" s="414"/>
      <c r="PQA6" s="414"/>
      <c r="PQB6" s="414"/>
      <c r="PQC6" s="414"/>
      <c r="PQD6" s="414"/>
      <c r="PQE6" s="414"/>
      <c r="PQF6" s="414"/>
      <c r="PQG6" s="414"/>
      <c r="PQH6" s="414"/>
      <c r="PQI6" s="414"/>
      <c r="PQJ6" s="414"/>
      <c r="PQK6" s="414"/>
      <c r="PQL6" s="414"/>
      <c r="PQM6" s="414"/>
      <c r="PQN6" s="414"/>
      <c r="PQO6" s="414"/>
      <c r="PQP6" s="414"/>
      <c r="PQQ6" s="414"/>
      <c r="PQR6" s="414"/>
      <c r="PQS6" s="414"/>
      <c r="PQT6" s="414"/>
      <c r="PQU6" s="414"/>
      <c r="PQV6" s="414"/>
      <c r="PQW6" s="414"/>
      <c r="PQX6" s="414"/>
      <c r="PQY6" s="414"/>
      <c r="PQZ6" s="414"/>
      <c r="PRA6" s="414"/>
      <c r="PRB6" s="414"/>
      <c r="PRC6" s="414"/>
      <c r="PRD6" s="414"/>
      <c r="PRE6" s="414"/>
      <c r="PRF6" s="414"/>
      <c r="PRG6" s="414"/>
      <c r="PRH6" s="414"/>
      <c r="PRI6" s="414"/>
      <c r="PRJ6" s="414"/>
      <c r="PRK6" s="414"/>
      <c r="PRL6" s="414"/>
      <c r="PRM6" s="414"/>
      <c r="PRN6" s="414"/>
      <c r="PRO6" s="414"/>
      <c r="PRP6" s="414"/>
      <c r="PRQ6" s="414"/>
      <c r="PRR6" s="414"/>
      <c r="PRS6" s="414"/>
      <c r="PRT6" s="414"/>
      <c r="PRU6" s="414"/>
      <c r="PRV6" s="414"/>
      <c r="PRW6" s="414"/>
      <c r="PRX6" s="414"/>
      <c r="PRY6" s="414"/>
      <c r="PRZ6" s="414"/>
      <c r="PSA6" s="414"/>
      <c r="PSB6" s="414"/>
      <c r="PSC6" s="414"/>
      <c r="PSD6" s="414"/>
      <c r="PSE6" s="414"/>
      <c r="PSF6" s="414"/>
      <c r="PSG6" s="414"/>
      <c r="PSH6" s="414"/>
      <c r="PSI6" s="414"/>
      <c r="PSJ6" s="414"/>
      <c r="PSK6" s="414"/>
      <c r="PSL6" s="414"/>
      <c r="PSM6" s="414"/>
      <c r="PSN6" s="414"/>
      <c r="PSO6" s="414"/>
      <c r="PSP6" s="414"/>
      <c r="PSQ6" s="414"/>
      <c r="PSR6" s="414"/>
      <c r="PSS6" s="414"/>
      <c r="PST6" s="414"/>
      <c r="PSU6" s="414"/>
      <c r="PSV6" s="414"/>
      <c r="PSW6" s="414"/>
      <c r="PSX6" s="414"/>
      <c r="PSY6" s="414"/>
      <c r="PSZ6" s="414"/>
      <c r="PTA6" s="414"/>
      <c r="PTB6" s="414"/>
      <c r="PTC6" s="414"/>
      <c r="PTD6" s="414"/>
      <c r="PTE6" s="414"/>
      <c r="PTF6" s="414"/>
      <c r="PTG6" s="414"/>
      <c r="PTH6" s="414"/>
      <c r="PTI6" s="414"/>
      <c r="PTJ6" s="414"/>
      <c r="PTK6" s="414"/>
      <c r="PTL6" s="414"/>
      <c r="PTM6" s="414"/>
      <c r="PTN6" s="414"/>
      <c r="PTO6" s="414"/>
      <c r="PTP6" s="414"/>
      <c r="PTQ6" s="414"/>
      <c r="PTR6" s="414"/>
      <c r="PTS6" s="414"/>
      <c r="PTT6" s="414"/>
      <c r="PTU6" s="414"/>
      <c r="PTV6" s="414"/>
      <c r="PTW6" s="414"/>
      <c r="PTX6" s="414"/>
      <c r="PTY6" s="414"/>
      <c r="PTZ6" s="414"/>
      <c r="PUA6" s="414"/>
      <c r="PUB6" s="414"/>
      <c r="PUC6" s="414"/>
      <c r="PUD6" s="414"/>
      <c r="PUE6" s="414"/>
      <c r="PUF6" s="414"/>
      <c r="PUG6" s="414"/>
      <c r="PUH6" s="414"/>
      <c r="PUI6" s="414"/>
      <c r="PUJ6" s="414"/>
      <c r="PUK6" s="414"/>
      <c r="PUL6" s="414"/>
      <c r="PUM6" s="414"/>
      <c r="PUN6" s="414"/>
      <c r="PUO6" s="414"/>
      <c r="PUP6" s="414"/>
      <c r="PUQ6" s="414"/>
      <c r="PUR6" s="414"/>
      <c r="PUS6" s="414"/>
      <c r="PUT6" s="414"/>
      <c r="PUU6" s="414"/>
      <c r="PUV6" s="414"/>
      <c r="PUW6" s="414"/>
      <c r="PUX6" s="414"/>
      <c r="PUY6" s="414"/>
      <c r="PUZ6" s="414"/>
      <c r="PVA6" s="414"/>
      <c r="PVB6" s="414"/>
      <c r="PVC6" s="414"/>
      <c r="PVD6" s="414"/>
      <c r="PVE6" s="414"/>
      <c r="PVF6" s="414"/>
      <c r="PVG6" s="414"/>
      <c r="PVH6" s="414"/>
      <c r="PVI6" s="414"/>
      <c r="PVJ6" s="414"/>
      <c r="PVK6" s="414"/>
      <c r="PVL6" s="414"/>
      <c r="PVM6" s="414"/>
      <c r="PVN6" s="414"/>
      <c r="PVO6" s="414"/>
      <c r="PVP6" s="414"/>
      <c r="PVQ6" s="414"/>
      <c r="PVR6" s="414"/>
      <c r="PVS6" s="414"/>
      <c r="PVT6" s="414"/>
      <c r="PVU6" s="414"/>
      <c r="PVV6" s="414"/>
      <c r="PVW6" s="414"/>
      <c r="PVX6" s="414"/>
      <c r="PVY6" s="414"/>
      <c r="PVZ6" s="414"/>
      <c r="PWA6" s="414"/>
      <c r="PWB6" s="414"/>
      <c r="PWC6" s="414"/>
      <c r="PWD6" s="414"/>
      <c r="PWE6" s="414"/>
      <c r="PWF6" s="414"/>
      <c r="PWG6" s="414"/>
      <c r="PWH6" s="414"/>
      <c r="PWI6" s="414"/>
      <c r="PWJ6" s="414"/>
      <c r="PWK6" s="414"/>
      <c r="PWL6" s="414"/>
      <c r="PWM6" s="414"/>
      <c r="PWN6" s="414"/>
      <c r="PWO6" s="414"/>
      <c r="PWP6" s="414"/>
      <c r="PWQ6" s="414"/>
      <c r="PWR6" s="414"/>
      <c r="PWS6" s="414"/>
      <c r="PWT6" s="414"/>
      <c r="PWU6" s="414"/>
      <c r="PWV6" s="414"/>
      <c r="PWW6" s="414"/>
      <c r="PWX6" s="414"/>
      <c r="PWY6" s="414"/>
      <c r="PWZ6" s="414"/>
      <c r="PXA6" s="414"/>
      <c r="PXB6" s="414"/>
      <c r="PXC6" s="414"/>
      <c r="PXD6" s="414"/>
      <c r="PXE6" s="414"/>
      <c r="PXF6" s="414"/>
      <c r="PXG6" s="414"/>
      <c r="PXH6" s="414"/>
      <c r="PXI6" s="414"/>
      <c r="PXJ6" s="414"/>
      <c r="PXK6" s="414"/>
      <c r="PXL6" s="414"/>
      <c r="PXM6" s="414"/>
      <c r="PXN6" s="414"/>
      <c r="PXO6" s="414"/>
      <c r="PXP6" s="414"/>
      <c r="PXQ6" s="414"/>
      <c r="PXR6" s="414"/>
      <c r="PXS6" s="414"/>
      <c r="PXT6" s="414"/>
      <c r="PXU6" s="414"/>
      <c r="PXV6" s="414"/>
      <c r="PXW6" s="414"/>
      <c r="PXX6" s="414"/>
      <c r="PXY6" s="414"/>
      <c r="PXZ6" s="414"/>
      <c r="PYA6" s="414"/>
      <c r="PYB6" s="414"/>
      <c r="PYC6" s="414"/>
      <c r="PYD6" s="414"/>
      <c r="PYE6" s="414"/>
      <c r="PYF6" s="414"/>
      <c r="PYG6" s="414"/>
      <c r="PYH6" s="414"/>
      <c r="PYI6" s="414"/>
      <c r="PYJ6" s="414"/>
      <c r="PYK6" s="414"/>
      <c r="PYL6" s="414"/>
      <c r="PYM6" s="414"/>
      <c r="PYN6" s="414"/>
      <c r="PYO6" s="414"/>
      <c r="PYP6" s="414"/>
      <c r="PYQ6" s="414"/>
      <c r="PYR6" s="414"/>
      <c r="PYS6" s="414"/>
      <c r="PYT6" s="414"/>
      <c r="PYU6" s="414"/>
      <c r="PYV6" s="414"/>
      <c r="PYW6" s="414"/>
      <c r="PYX6" s="414"/>
      <c r="PYY6" s="414"/>
      <c r="PYZ6" s="414"/>
      <c r="PZA6" s="414"/>
      <c r="PZB6" s="414"/>
      <c r="PZC6" s="414"/>
      <c r="PZD6" s="414"/>
      <c r="PZE6" s="414"/>
      <c r="PZF6" s="414"/>
      <c r="PZG6" s="414"/>
      <c r="PZH6" s="414"/>
      <c r="PZI6" s="414"/>
      <c r="PZJ6" s="414"/>
      <c r="PZK6" s="414"/>
      <c r="PZL6" s="414"/>
      <c r="PZM6" s="414"/>
      <c r="PZN6" s="414"/>
      <c r="PZO6" s="414"/>
      <c r="PZP6" s="414"/>
      <c r="PZQ6" s="414"/>
      <c r="PZR6" s="414"/>
      <c r="PZS6" s="414"/>
      <c r="PZT6" s="414"/>
      <c r="PZU6" s="414"/>
      <c r="PZV6" s="414"/>
      <c r="PZW6" s="414"/>
      <c r="PZX6" s="414"/>
      <c r="PZY6" s="414"/>
      <c r="PZZ6" s="414"/>
      <c r="QAA6" s="414"/>
      <c r="QAB6" s="414"/>
      <c r="QAC6" s="414"/>
      <c r="QAD6" s="414"/>
      <c r="QAE6" s="414"/>
      <c r="QAF6" s="414"/>
      <c r="QAG6" s="414"/>
      <c r="QAH6" s="414"/>
      <c r="QAI6" s="414"/>
      <c r="QAJ6" s="414"/>
      <c r="QAK6" s="414"/>
      <c r="QAL6" s="414"/>
      <c r="QAM6" s="414"/>
      <c r="QAN6" s="414"/>
      <c r="QAO6" s="414"/>
      <c r="QAP6" s="414"/>
      <c r="QAQ6" s="414"/>
      <c r="QAR6" s="414"/>
      <c r="QAS6" s="414"/>
      <c r="QAT6" s="414"/>
      <c r="QAU6" s="414"/>
      <c r="QAV6" s="414"/>
      <c r="QAW6" s="414"/>
      <c r="QAX6" s="414"/>
      <c r="QAY6" s="414"/>
      <c r="QAZ6" s="414"/>
      <c r="QBA6" s="414"/>
      <c r="QBB6" s="414"/>
      <c r="QBC6" s="414"/>
      <c r="QBD6" s="414"/>
      <c r="QBE6" s="414"/>
      <c r="QBF6" s="414"/>
      <c r="QBG6" s="414"/>
      <c r="QBH6" s="414"/>
      <c r="QBI6" s="414"/>
      <c r="QBJ6" s="414"/>
      <c r="QBK6" s="414"/>
      <c r="QBL6" s="414"/>
      <c r="QBM6" s="414"/>
      <c r="QBN6" s="414"/>
      <c r="QBO6" s="414"/>
      <c r="QBP6" s="414"/>
      <c r="QBQ6" s="414"/>
      <c r="QBR6" s="414"/>
      <c r="QBS6" s="414"/>
      <c r="QBT6" s="414"/>
      <c r="QBU6" s="414"/>
      <c r="QBV6" s="414"/>
      <c r="QBW6" s="414"/>
      <c r="QBX6" s="414"/>
      <c r="QBY6" s="414"/>
      <c r="QBZ6" s="414"/>
      <c r="QCA6" s="414"/>
      <c r="QCB6" s="414"/>
      <c r="QCC6" s="414"/>
      <c r="QCD6" s="414"/>
      <c r="QCE6" s="414"/>
      <c r="QCF6" s="414"/>
      <c r="QCG6" s="414"/>
      <c r="QCH6" s="414"/>
      <c r="QCI6" s="414"/>
      <c r="QCJ6" s="414"/>
      <c r="QCK6" s="414"/>
      <c r="QCL6" s="414"/>
      <c r="QCM6" s="414"/>
      <c r="QCN6" s="414"/>
      <c r="QCO6" s="414"/>
      <c r="QCP6" s="414"/>
      <c r="QCQ6" s="414"/>
      <c r="QCR6" s="414"/>
      <c r="QCS6" s="414"/>
      <c r="QCT6" s="414"/>
      <c r="QCU6" s="414"/>
      <c r="QCV6" s="414"/>
      <c r="QCW6" s="414"/>
      <c r="QCX6" s="414"/>
      <c r="QCY6" s="414"/>
      <c r="QCZ6" s="414"/>
      <c r="QDA6" s="414"/>
      <c r="QDB6" s="414"/>
      <c r="QDC6" s="414"/>
      <c r="QDD6" s="414"/>
      <c r="QDE6" s="414"/>
      <c r="QDF6" s="414"/>
      <c r="QDG6" s="414"/>
      <c r="QDH6" s="414"/>
      <c r="QDI6" s="414"/>
      <c r="QDJ6" s="414"/>
      <c r="QDK6" s="414"/>
      <c r="QDL6" s="414"/>
      <c r="QDM6" s="414"/>
      <c r="QDN6" s="414"/>
      <c r="QDO6" s="414"/>
      <c r="QDP6" s="414"/>
      <c r="QDQ6" s="414"/>
      <c r="QDR6" s="414"/>
      <c r="QDS6" s="414"/>
      <c r="QDT6" s="414"/>
      <c r="QDU6" s="414"/>
      <c r="QDV6" s="414"/>
      <c r="QDW6" s="414"/>
      <c r="QDX6" s="414"/>
      <c r="QDY6" s="414"/>
      <c r="QDZ6" s="414"/>
      <c r="QEA6" s="414"/>
      <c r="QEB6" s="414"/>
      <c r="QEC6" s="414"/>
      <c r="QED6" s="414"/>
      <c r="QEE6" s="414"/>
      <c r="QEF6" s="414"/>
      <c r="QEG6" s="414"/>
      <c r="QEH6" s="414"/>
      <c r="QEI6" s="414"/>
      <c r="QEJ6" s="414"/>
      <c r="QEK6" s="414"/>
      <c r="QEL6" s="414"/>
      <c r="QEM6" s="414"/>
      <c r="QEN6" s="414"/>
      <c r="QEO6" s="414"/>
      <c r="QEP6" s="414"/>
      <c r="QEQ6" s="414"/>
      <c r="QER6" s="414"/>
      <c r="QES6" s="414"/>
      <c r="QET6" s="414"/>
      <c r="QEU6" s="414"/>
      <c r="QEV6" s="414"/>
      <c r="QEW6" s="414"/>
      <c r="QEX6" s="414"/>
      <c r="QEY6" s="414"/>
      <c r="QEZ6" s="414"/>
      <c r="QFA6" s="414"/>
      <c r="QFB6" s="414"/>
      <c r="QFC6" s="414"/>
      <c r="QFD6" s="414"/>
      <c r="QFE6" s="414"/>
      <c r="QFF6" s="414"/>
      <c r="QFG6" s="414"/>
      <c r="QFH6" s="414"/>
      <c r="QFI6" s="414"/>
      <c r="QFJ6" s="414"/>
      <c r="QFK6" s="414"/>
      <c r="QFL6" s="414"/>
      <c r="QFM6" s="414"/>
      <c r="QFN6" s="414"/>
      <c r="QFO6" s="414"/>
      <c r="QFP6" s="414"/>
      <c r="QFQ6" s="414"/>
      <c r="QFR6" s="414"/>
      <c r="QFS6" s="414"/>
      <c r="QFT6" s="414"/>
      <c r="QFU6" s="414"/>
      <c r="QFV6" s="414"/>
      <c r="QFW6" s="414"/>
      <c r="QFX6" s="414"/>
      <c r="QFY6" s="414"/>
      <c r="QFZ6" s="414"/>
      <c r="QGA6" s="414"/>
      <c r="QGB6" s="414"/>
      <c r="QGC6" s="414"/>
      <c r="QGD6" s="414"/>
      <c r="QGE6" s="414"/>
      <c r="QGF6" s="414"/>
      <c r="QGG6" s="414"/>
      <c r="QGH6" s="414"/>
      <c r="QGI6" s="414"/>
      <c r="QGJ6" s="414"/>
      <c r="QGK6" s="414"/>
      <c r="QGL6" s="414"/>
      <c r="QGM6" s="414"/>
      <c r="QGN6" s="414"/>
      <c r="QGO6" s="414"/>
      <c r="QGP6" s="414"/>
      <c r="QGQ6" s="414"/>
      <c r="QGR6" s="414"/>
      <c r="QGS6" s="414"/>
      <c r="QGT6" s="414"/>
      <c r="QGU6" s="414"/>
      <c r="QGV6" s="414"/>
      <c r="QGW6" s="414"/>
      <c r="QGX6" s="414"/>
      <c r="QGY6" s="414"/>
      <c r="QGZ6" s="414"/>
      <c r="QHA6" s="414"/>
      <c r="QHB6" s="414"/>
      <c r="QHC6" s="414"/>
      <c r="QHD6" s="414"/>
      <c r="QHE6" s="414"/>
      <c r="QHF6" s="414"/>
      <c r="QHG6" s="414"/>
      <c r="QHH6" s="414"/>
      <c r="QHI6" s="414"/>
      <c r="QHJ6" s="414"/>
      <c r="QHK6" s="414"/>
      <c r="QHL6" s="414"/>
      <c r="QHM6" s="414"/>
      <c r="QHN6" s="414"/>
      <c r="QHO6" s="414"/>
      <c r="QHP6" s="414"/>
      <c r="QHQ6" s="414"/>
      <c r="QHR6" s="414"/>
      <c r="QHS6" s="414"/>
      <c r="QHT6" s="414"/>
      <c r="QHU6" s="414"/>
      <c r="QHV6" s="414"/>
      <c r="QHW6" s="414"/>
      <c r="QHX6" s="414"/>
      <c r="QHY6" s="414"/>
      <c r="QHZ6" s="414"/>
      <c r="QIA6" s="414"/>
      <c r="QIB6" s="414"/>
      <c r="QIC6" s="414"/>
      <c r="QID6" s="414"/>
      <c r="QIE6" s="414"/>
      <c r="QIF6" s="414"/>
      <c r="QIG6" s="414"/>
      <c r="QIH6" s="414"/>
      <c r="QII6" s="414"/>
      <c r="QIJ6" s="414"/>
      <c r="QIK6" s="414"/>
      <c r="QIL6" s="414"/>
      <c r="QIM6" s="414"/>
      <c r="QIN6" s="414"/>
      <c r="QIO6" s="414"/>
      <c r="QIP6" s="414"/>
      <c r="QIQ6" s="414"/>
      <c r="QIR6" s="414"/>
      <c r="QIS6" s="414"/>
      <c r="QIT6" s="414"/>
      <c r="QIU6" s="414"/>
      <c r="QIV6" s="414"/>
      <c r="QIW6" s="414"/>
      <c r="QIX6" s="414"/>
      <c r="QIY6" s="414"/>
      <c r="QIZ6" s="414"/>
      <c r="QJA6" s="414"/>
      <c r="QJB6" s="414"/>
      <c r="QJC6" s="414"/>
      <c r="QJD6" s="414"/>
      <c r="QJE6" s="414"/>
      <c r="QJF6" s="414"/>
      <c r="QJG6" s="414"/>
      <c r="QJH6" s="414"/>
      <c r="QJI6" s="414"/>
      <c r="QJJ6" s="414"/>
      <c r="QJK6" s="414"/>
      <c r="QJL6" s="414"/>
      <c r="QJM6" s="414"/>
      <c r="QJN6" s="414"/>
      <c r="QJO6" s="414"/>
      <c r="QJP6" s="414"/>
      <c r="QJQ6" s="414"/>
      <c r="QJR6" s="414"/>
      <c r="QJS6" s="414"/>
      <c r="QJT6" s="414"/>
      <c r="QJU6" s="414"/>
      <c r="QJV6" s="414"/>
      <c r="QJW6" s="414"/>
      <c r="QJX6" s="414"/>
      <c r="QJY6" s="414"/>
      <c r="QJZ6" s="414"/>
      <c r="QKA6" s="414"/>
      <c r="QKB6" s="414"/>
      <c r="QKC6" s="414"/>
      <c r="QKD6" s="414"/>
      <c r="QKE6" s="414"/>
      <c r="QKF6" s="414"/>
      <c r="QKG6" s="414"/>
      <c r="QKH6" s="414"/>
      <c r="QKI6" s="414"/>
      <c r="QKJ6" s="414"/>
      <c r="QKK6" s="414"/>
      <c r="QKL6" s="414"/>
      <c r="QKM6" s="414"/>
      <c r="QKN6" s="414"/>
      <c r="QKO6" s="414"/>
      <c r="QKP6" s="414"/>
      <c r="QKQ6" s="414"/>
      <c r="QKR6" s="414"/>
      <c r="QKS6" s="414"/>
      <c r="QKT6" s="414"/>
      <c r="QKU6" s="414"/>
      <c r="QKV6" s="414"/>
      <c r="QKW6" s="414"/>
      <c r="QKX6" s="414"/>
      <c r="QKY6" s="414"/>
      <c r="QKZ6" s="414"/>
      <c r="QLA6" s="414"/>
      <c r="QLB6" s="414"/>
      <c r="QLC6" s="414"/>
      <c r="QLD6" s="414"/>
      <c r="QLE6" s="414"/>
      <c r="QLF6" s="414"/>
      <c r="QLG6" s="414"/>
      <c r="QLH6" s="414"/>
      <c r="QLI6" s="414"/>
      <c r="QLJ6" s="414"/>
      <c r="QLK6" s="414"/>
      <c r="QLL6" s="414"/>
      <c r="QLM6" s="414"/>
      <c r="QLN6" s="414"/>
      <c r="QLO6" s="414"/>
      <c r="QLP6" s="414"/>
      <c r="QLQ6" s="414"/>
      <c r="QLR6" s="414"/>
      <c r="QLS6" s="414"/>
      <c r="QLT6" s="414"/>
      <c r="QLU6" s="414"/>
      <c r="QLV6" s="414"/>
      <c r="QLW6" s="414"/>
      <c r="QLX6" s="414"/>
      <c r="QLY6" s="414"/>
      <c r="QLZ6" s="414"/>
      <c r="QMA6" s="414"/>
      <c r="QMB6" s="414"/>
      <c r="QMC6" s="414"/>
      <c r="QMD6" s="414"/>
      <c r="QME6" s="414"/>
      <c r="QMF6" s="414"/>
      <c r="QMG6" s="414"/>
      <c r="QMH6" s="414"/>
      <c r="QMI6" s="414"/>
      <c r="QMJ6" s="414"/>
      <c r="QMK6" s="414"/>
      <c r="QML6" s="414"/>
      <c r="QMM6" s="414"/>
      <c r="QMN6" s="414"/>
      <c r="QMO6" s="414"/>
      <c r="QMP6" s="414"/>
      <c r="QMQ6" s="414"/>
      <c r="QMR6" s="414"/>
      <c r="QMS6" s="414"/>
      <c r="QMT6" s="414"/>
      <c r="QMU6" s="414"/>
      <c r="QMV6" s="414"/>
      <c r="QMW6" s="414"/>
      <c r="QMX6" s="414"/>
      <c r="QMY6" s="414"/>
      <c r="QMZ6" s="414"/>
      <c r="QNA6" s="414"/>
      <c r="QNB6" s="414"/>
      <c r="QNC6" s="414"/>
      <c r="QND6" s="414"/>
      <c r="QNE6" s="414"/>
      <c r="QNF6" s="414"/>
      <c r="QNG6" s="414"/>
      <c r="QNH6" s="414"/>
      <c r="QNI6" s="414"/>
      <c r="QNJ6" s="414"/>
      <c r="QNK6" s="414"/>
      <c r="QNL6" s="414"/>
      <c r="QNM6" s="414"/>
      <c r="QNN6" s="414"/>
      <c r="QNO6" s="414"/>
      <c r="QNP6" s="414"/>
      <c r="QNQ6" s="414"/>
      <c r="QNR6" s="414"/>
      <c r="QNS6" s="414"/>
      <c r="QNT6" s="414"/>
      <c r="QNU6" s="414"/>
      <c r="QNV6" s="414"/>
      <c r="QNW6" s="414"/>
      <c r="QNX6" s="414"/>
      <c r="QNY6" s="414"/>
      <c r="QNZ6" s="414"/>
      <c r="QOA6" s="414"/>
      <c r="QOB6" s="414"/>
      <c r="QOC6" s="414"/>
      <c r="QOD6" s="414"/>
      <c r="QOE6" s="414"/>
      <c r="QOF6" s="414"/>
      <c r="QOG6" s="414"/>
      <c r="QOH6" s="414"/>
      <c r="QOI6" s="414"/>
      <c r="QOJ6" s="414"/>
      <c r="QOK6" s="414"/>
      <c r="QOL6" s="414"/>
      <c r="QOM6" s="414"/>
      <c r="QON6" s="414"/>
      <c r="QOO6" s="414"/>
      <c r="QOP6" s="414"/>
      <c r="QOQ6" s="414"/>
      <c r="QOR6" s="414"/>
      <c r="QOS6" s="414"/>
      <c r="QOT6" s="414"/>
      <c r="QOU6" s="414"/>
      <c r="QOV6" s="414"/>
      <c r="QOW6" s="414"/>
      <c r="QOX6" s="414"/>
      <c r="QOY6" s="414"/>
      <c r="QOZ6" s="414"/>
      <c r="QPA6" s="414"/>
      <c r="QPB6" s="414"/>
      <c r="QPC6" s="414"/>
      <c r="QPD6" s="414"/>
      <c r="QPE6" s="414"/>
      <c r="QPF6" s="414"/>
      <c r="QPG6" s="414"/>
      <c r="QPH6" s="414"/>
      <c r="QPI6" s="414"/>
      <c r="QPJ6" s="414"/>
      <c r="QPK6" s="414"/>
      <c r="QPL6" s="414"/>
      <c r="QPM6" s="414"/>
      <c r="QPN6" s="414"/>
      <c r="QPO6" s="414"/>
      <c r="QPP6" s="414"/>
      <c r="QPQ6" s="414"/>
      <c r="QPR6" s="414"/>
      <c r="QPS6" s="414"/>
      <c r="QPT6" s="414"/>
      <c r="QPU6" s="414"/>
      <c r="QPV6" s="414"/>
      <c r="QPW6" s="414"/>
      <c r="QPX6" s="414"/>
      <c r="QPY6" s="414"/>
      <c r="QPZ6" s="414"/>
      <c r="QQA6" s="414"/>
      <c r="QQB6" s="414"/>
      <c r="QQC6" s="414"/>
      <c r="QQD6" s="414"/>
      <c r="QQE6" s="414"/>
      <c r="QQF6" s="414"/>
      <c r="QQG6" s="414"/>
      <c r="QQH6" s="414"/>
      <c r="QQI6" s="414"/>
      <c r="QQJ6" s="414"/>
      <c r="QQK6" s="414"/>
      <c r="QQL6" s="414"/>
      <c r="QQM6" s="414"/>
      <c r="QQN6" s="414"/>
      <c r="QQO6" s="414"/>
      <c r="QQP6" s="414"/>
      <c r="QQQ6" s="414"/>
      <c r="QQR6" s="414"/>
      <c r="QQS6" s="414"/>
      <c r="QQT6" s="414"/>
      <c r="QQU6" s="414"/>
      <c r="QQV6" s="414"/>
      <c r="QQW6" s="414"/>
      <c r="QQX6" s="414"/>
      <c r="QQY6" s="414"/>
      <c r="QQZ6" s="414"/>
      <c r="QRA6" s="414"/>
      <c r="QRB6" s="414"/>
      <c r="QRC6" s="414"/>
      <c r="QRD6" s="414"/>
      <c r="QRE6" s="414"/>
      <c r="QRF6" s="414"/>
      <c r="QRG6" s="414"/>
      <c r="QRH6" s="414"/>
      <c r="QRI6" s="414"/>
      <c r="QRJ6" s="414"/>
      <c r="QRK6" s="414"/>
      <c r="QRL6" s="414"/>
      <c r="QRM6" s="414"/>
      <c r="QRN6" s="414"/>
      <c r="QRO6" s="414"/>
      <c r="QRP6" s="414"/>
      <c r="QRQ6" s="414"/>
      <c r="QRR6" s="414"/>
      <c r="QRS6" s="414"/>
      <c r="QRT6" s="414"/>
      <c r="QRU6" s="414"/>
      <c r="QRV6" s="414"/>
      <c r="QRW6" s="414"/>
      <c r="QRX6" s="414"/>
      <c r="QRY6" s="414"/>
      <c r="QRZ6" s="414"/>
      <c r="QSA6" s="414"/>
      <c r="QSB6" s="414"/>
      <c r="QSC6" s="414"/>
      <c r="QSD6" s="414"/>
      <c r="QSE6" s="414"/>
      <c r="QSF6" s="414"/>
      <c r="QSG6" s="414"/>
      <c r="QSH6" s="414"/>
      <c r="QSI6" s="414"/>
      <c r="QSJ6" s="414"/>
      <c r="QSK6" s="414"/>
      <c r="QSL6" s="414"/>
      <c r="QSM6" s="414"/>
      <c r="QSN6" s="414"/>
      <c r="QSO6" s="414"/>
      <c r="QSP6" s="414"/>
      <c r="QSQ6" s="414"/>
      <c r="QSR6" s="414"/>
      <c r="QSS6" s="414"/>
      <c r="QST6" s="414"/>
      <c r="QSU6" s="414"/>
      <c r="QSV6" s="414"/>
      <c r="QSW6" s="414"/>
      <c r="QSX6" s="414"/>
      <c r="QSY6" s="414"/>
      <c r="QSZ6" s="414"/>
      <c r="QTA6" s="414"/>
      <c r="QTB6" s="414"/>
      <c r="QTC6" s="414"/>
      <c r="QTD6" s="414"/>
      <c r="QTE6" s="414"/>
      <c r="QTF6" s="414"/>
      <c r="QTG6" s="414"/>
      <c r="QTH6" s="414"/>
      <c r="QTI6" s="414"/>
      <c r="QTJ6" s="414"/>
      <c r="QTK6" s="414"/>
      <c r="QTL6" s="414"/>
      <c r="QTM6" s="414"/>
      <c r="QTN6" s="414"/>
      <c r="QTO6" s="414"/>
      <c r="QTP6" s="414"/>
      <c r="QTQ6" s="414"/>
      <c r="QTR6" s="414"/>
      <c r="QTS6" s="414"/>
      <c r="QTT6" s="414"/>
      <c r="QTU6" s="414"/>
      <c r="QTV6" s="414"/>
      <c r="QTW6" s="414"/>
      <c r="QTX6" s="414"/>
      <c r="QTY6" s="414"/>
      <c r="QTZ6" s="414"/>
      <c r="QUA6" s="414"/>
      <c r="QUB6" s="414"/>
      <c r="QUC6" s="414"/>
      <c r="QUD6" s="414"/>
      <c r="QUE6" s="414"/>
      <c r="QUF6" s="414"/>
      <c r="QUG6" s="414"/>
      <c r="QUH6" s="414"/>
      <c r="QUI6" s="414"/>
      <c r="QUJ6" s="414"/>
      <c r="QUK6" s="414"/>
      <c r="QUL6" s="414"/>
      <c r="QUM6" s="414"/>
      <c r="QUN6" s="414"/>
      <c r="QUO6" s="414"/>
      <c r="QUP6" s="414"/>
      <c r="QUQ6" s="414"/>
      <c r="QUR6" s="414"/>
      <c r="QUS6" s="414"/>
      <c r="QUT6" s="414"/>
      <c r="QUU6" s="414"/>
      <c r="QUV6" s="414"/>
      <c r="QUW6" s="414"/>
      <c r="QUX6" s="414"/>
      <c r="QUY6" s="414"/>
      <c r="QUZ6" s="414"/>
      <c r="QVA6" s="414"/>
      <c r="QVB6" s="414"/>
      <c r="QVC6" s="414"/>
      <c r="QVD6" s="414"/>
      <c r="QVE6" s="414"/>
      <c r="QVF6" s="414"/>
      <c r="QVG6" s="414"/>
      <c r="QVH6" s="414"/>
      <c r="QVI6" s="414"/>
      <c r="QVJ6" s="414"/>
      <c r="QVK6" s="414"/>
      <c r="QVL6" s="414"/>
      <c r="QVM6" s="414"/>
      <c r="QVN6" s="414"/>
      <c r="QVO6" s="414"/>
      <c r="QVP6" s="414"/>
      <c r="QVQ6" s="414"/>
      <c r="QVR6" s="414"/>
      <c r="QVS6" s="414"/>
      <c r="QVT6" s="414"/>
      <c r="QVU6" s="414"/>
      <c r="QVV6" s="414"/>
      <c r="QVW6" s="414"/>
      <c r="QVX6" s="414"/>
      <c r="QVY6" s="414"/>
      <c r="QVZ6" s="414"/>
      <c r="QWA6" s="414"/>
      <c r="QWB6" s="414"/>
      <c r="QWC6" s="414"/>
      <c r="QWD6" s="414"/>
      <c r="QWE6" s="414"/>
      <c r="QWF6" s="414"/>
      <c r="QWG6" s="414"/>
      <c r="QWH6" s="414"/>
      <c r="QWI6" s="414"/>
      <c r="QWJ6" s="414"/>
      <c r="QWK6" s="414"/>
      <c r="QWL6" s="414"/>
      <c r="QWM6" s="414"/>
      <c r="QWN6" s="414"/>
      <c r="QWO6" s="414"/>
      <c r="QWP6" s="414"/>
      <c r="QWQ6" s="414"/>
      <c r="QWR6" s="414"/>
      <c r="QWS6" s="414"/>
      <c r="QWT6" s="414"/>
      <c r="QWU6" s="414"/>
      <c r="QWV6" s="414"/>
      <c r="QWW6" s="414"/>
      <c r="QWX6" s="414"/>
      <c r="QWY6" s="414"/>
      <c r="QWZ6" s="414"/>
      <c r="QXA6" s="414"/>
      <c r="QXB6" s="414"/>
      <c r="QXC6" s="414"/>
      <c r="QXD6" s="414"/>
      <c r="QXE6" s="414"/>
      <c r="QXF6" s="414"/>
      <c r="QXG6" s="414"/>
      <c r="QXH6" s="414"/>
      <c r="QXI6" s="414"/>
      <c r="QXJ6" s="414"/>
      <c r="QXK6" s="414"/>
      <c r="QXL6" s="414"/>
      <c r="QXM6" s="414"/>
      <c r="QXN6" s="414"/>
      <c r="QXO6" s="414"/>
      <c r="QXP6" s="414"/>
      <c r="QXQ6" s="414"/>
      <c r="QXR6" s="414"/>
      <c r="QXS6" s="414"/>
      <c r="QXT6" s="414"/>
      <c r="QXU6" s="414"/>
      <c r="QXV6" s="414"/>
      <c r="QXW6" s="414"/>
      <c r="QXX6" s="414"/>
      <c r="QXY6" s="414"/>
      <c r="QXZ6" s="414"/>
      <c r="QYA6" s="414"/>
      <c r="QYB6" s="414"/>
      <c r="QYC6" s="414"/>
      <c r="QYD6" s="414"/>
      <c r="QYE6" s="414"/>
      <c r="QYF6" s="414"/>
      <c r="QYG6" s="414"/>
      <c r="QYH6" s="414"/>
      <c r="QYI6" s="414"/>
      <c r="QYJ6" s="414"/>
      <c r="QYK6" s="414"/>
      <c r="QYL6" s="414"/>
      <c r="QYM6" s="414"/>
      <c r="QYN6" s="414"/>
      <c r="QYO6" s="414"/>
      <c r="QYP6" s="414"/>
      <c r="QYQ6" s="414"/>
      <c r="QYR6" s="414"/>
      <c r="QYS6" s="414"/>
      <c r="QYT6" s="414"/>
      <c r="QYU6" s="414"/>
      <c r="QYV6" s="414"/>
      <c r="QYW6" s="414"/>
      <c r="QYX6" s="414"/>
      <c r="QYY6" s="414"/>
      <c r="QYZ6" s="414"/>
      <c r="QZA6" s="414"/>
      <c r="QZB6" s="414"/>
      <c r="QZC6" s="414"/>
      <c r="QZD6" s="414"/>
      <c r="QZE6" s="414"/>
      <c r="QZF6" s="414"/>
      <c r="QZG6" s="414"/>
      <c r="QZH6" s="414"/>
      <c r="QZI6" s="414"/>
      <c r="QZJ6" s="414"/>
      <c r="QZK6" s="414"/>
      <c r="QZL6" s="414"/>
      <c r="QZM6" s="414"/>
      <c r="QZN6" s="414"/>
      <c r="QZO6" s="414"/>
      <c r="QZP6" s="414"/>
      <c r="QZQ6" s="414"/>
      <c r="QZR6" s="414"/>
      <c r="QZS6" s="414"/>
      <c r="QZT6" s="414"/>
      <c r="QZU6" s="414"/>
      <c r="QZV6" s="414"/>
      <c r="QZW6" s="414"/>
      <c r="QZX6" s="414"/>
      <c r="QZY6" s="414"/>
      <c r="QZZ6" s="414"/>
      <c r="RAA6" s="414"/>
      <c r="RAB6" s="414"/>
      <c r="RAC6" s="414"/>
      <c r="RAD6" s="414"/>
      <c r="RAE6" s="414"/>
      <c r="RAF6" s="414"/>
      <c r="RAG6" s="414"/>
      <c r="RAH6" s="414"/>
      <c r="RAI6" s="414"/>
      <c r="RAJ6" s="414"/>
      <c r="RAK6" s="414"/>
      <c r="RAL6" s="414"/>
      <c r="RAM6" s="414"/>
      <c r="RAN6" s="414"/>
      <c r="RAO6" s="414"/>
      <c r="RAP6" s="414"/>
      <c r="RAQ6" s="414"/>
      <c r="RAR6" s="414"/>
      <c r="RAS6" s="414"/>
      <c r="RAT6" s="414"/>
      <c r="RAU6" s="414"/>
      <c r="RAV6" s="414"/>
      <c r="RAW6" s="414"/>
      <c r="RAX6" s="414"/>
      <c r="RAY6" s="414"/>
      <c r="RAZ6" s="414"/>
      <c r="RBA6" s="414"/>
      <c r="RBB6" s="414"/>
      <c r="RBC6" s="414"/>
      <c r="RBD6" s="414"/>
      <c r="RBE6" s="414"/>
      <c r="RBF6" s="414"/>
      <c r="RBG6" s="414"/>
      <c r="RBH6" s="414"/>
      <c r="RBI6" s="414"/>
      <c r="RBJ6" s="414"/>
      <c r="RBK6" s="414"/>
      <c r="RBL6" s="414"/>
      <c r="RBM6" s="414"/>
      <c r="RBN6" s="414"/>
      <c r="RBO6" s="414"/>
      <c r="RBP6" s="414"/>
      <c r="RBQ6" s="414"/>
      <c r="RBR6" s="414"/>
      <c r="RBS6" s="414"/>
      <c r="RBT6" s="414"/>
      <c r="RBU6" s="414"/>
      <c r="RBV6" s="414"/>
      <c r="RBW6" s="414"/>
      <c r="RBX6" s="414"/>
      <c r="RBY6" s="414"/>
      <c r="RBZ6" s="414"/>
      <c r="RCA6" s="414"/>
      <c r="RCB6" s="414"/>
      <c r="RCC6" s="414"/>
      <c r="RCD6" s="414"/>
      <c r="RCE6" s="414"/>
      <c r="RCF6" s="414"/>
      <c r="RCG6" s="414"/>
      <c r="RCH6" s="414"/>
      <c r="RCI6" s="414"/>
      <c r="RCJ6" s="414"/>
      <c r="RCK6" s="414"/>
      <c r="RCL6" s="414"/>
      <c r="RCM6" s="414"/>
      <c r="RCN6" s="414"/>
      <c r="RCO6" s="414"/>
      <c r="RCP6" s="414"/>
      <c r="RCQ6" s="414"/>
      <c r="RCR6" s="414"/>
      <c r="RCS6" s="414"/>
      <c r="RCT6" s="414"/>
      <c r="RCU6" s="414"/>
      <c r="RCV6" s="414"/>
      <c r="RCW6" s="414"/>
      <c r="RCX6" s="414"/>
      <c r="RCY6" s="414"/>
      <c r="RCZ6" s="414"/>
      <c r="RDA6" s="414"/>
      <c r="RDB6" s="414"/>
      <c r="RDC6" s="414"/>
      <c r="RDD6" s="414"/>
      <c r="RDE6" s="414"/>
      <c r="RDF6" s="414"/>
      <c r="RDG6" s="414"/>
      <c r="RDH6" s="414"/>
      <c r="RDI6" s="414"/>
      <c r="RDJ6" s="414"/>
      <c r="RDK6" s="414"/>
      <c r="RDL6" s="414"/>
      <c r="RDM6" s="414"/>
      <c r="RDN6" s="414"/>
      <c r="RDO6" s="414"/>
      <c r="RDP6" s="414"/>
      <c r="RDQ6" s="414"/>
      <c r="RDR6" s="414"/>
      <c r="RDS6" s="414"/>
      <c r="RDT6" s="414"/>
      <c r="RDU6" s="414"/>
      <c r="RDV6" s="414"/>
      <c r="RDW6" s="414"/>
      <c r="RDX6" s="414"/>
      <c r="RDY6" s="414"/>
      <c r="RDZ6" s="414"/>
      <c r="REA6" s="414"/>
      <c r="REB6" s="414"/>
      <c r="REC6" s="414"/>
      <c r="RED6" s="414"/>
      <c r="REE6" s="414"/>
      <c r="REF6" s="414"/>
      <c r="REG6" s="414"/>
      <c r="REH6" s="414"/>
      <c r="REI6" s="414"/>
      <c r="REJ6" s="414"/>
      <c r="REK6" s="414"/>
      <c r="REL6" s="414"/>
      <c r="REM6" s="414"/>
      <c r="REN6" s="414"/>
      <c r="REO6" s="414"/>
      <c r="REP6" s="414"/>
      <c r="REQ6" s="414"/>
      <c r="RER6" s="414"/>
      <c r="RES6" s="414"/>
      <c r="RET6" s="414"/>
      <c r="REU6" s="414"/>
      <c r="REV6" s="414"/>
      <c r="REW6" s="414"/>
      <c r="REX6" s="414"/>
      <c r="REY6" s="414"/>
      <c r="REZ6" s="414"/>
      <c r="RFA6" s="414"/>
      <c r="RFB6" s="414"/>
      <c r="RFC6" s="414"/>
      <c r="RFD6" s="414"/>
      <c r="RFE6" s="414"/>
      <c r="RFF6" s="414"/>
      <c r="RFG6" s="414"/>
      <c r="RFH6" s="414"/>
      <c r="RFI6" s="414"/>
      <c r="RFJ6" s="414"/>
      <c r="RFK6" s="414"/>
      <c r="RFL6" s="414"/>
      <c r="RFM6" s="414"/>
      <c r="RFN6" s="414"/>
      <c r="RFO6" s="414"/>
      <c r="RFP6" s="414"/>
      <c r="RFQ6" s="414"/>
      <c r="RFR6" s="414"/>
      <c r="RFS6" s="414"/>
      <c r="RFT6" s="414"/>
      <c r="RFU6" s="414"/>
      <c r="RFV6" s="414"/>
      <c r="RFW6" s="414"/>
      <c r="RFX6" s="414"/>
      <c r="RFY6" s="414"/>
      <c r="RFZ6" s="414"/>
      <c r="RGA6" s="414"/>
      <c r="RGB6" s="414"/>
      <c r="RGC6" s="414"/>
      <c r="RGD6" s="414"/>
      <c r="RGE6" s="414"/>
      <c r="RGF6" s="414"/>
      <c r="RGG6" s="414"/>
      <c r="RGH6" s="414"/>
      <c r="RGI6" s="414"/>
      <c r="RGJ6" s="414"/>
      <c r="RGK6" s="414"/>
      <c r="RGL6" s="414"/>
      <c r="RGM6" s="414"/>
      <c r="RGN6" s="414"/>
      <c r="RGO6" s="414"/>
      <c r="RGP6" s="414"/>
      <c r="RGQ6" s="414"/>
      <c r="RGR6" s="414"/>
      <c r="RGS6" s="414"/>
      <c r="RGT6" s="414"/>
      <c r="RGU6" s="414"/>
      <c r="RGV6" s="414"/>
      <c r="RGW6" s="414"/>
      <c r="RGX6" s="414"/>
      <c r="RGY6" s="414"/>
      <c r="RGZ6" s="414"/>
      <c r="RHA6" s="414"/>
      <c r="RHB6" s="414"/>
      <c r="RHC6" s="414"/>
      <c r="RHD6" s="414"/>
      <c r="RHE6" s="414"/>
      <c r="RHF6" s="414"/>
      <c r="RHG6" s="414"/>
      <c r="RHH6" s="414"/>
      <c r="RHI6" s="414"/>
      <c r="RHJ6" s="414"/>
      <c r="RHK6" s="414"/>
      <c r="RHL6" s="414"/>
      <c r="RHM6" s="414"/>
      <c r="RHN6" s="414"/>
      <c r="RHO6" s="414"/>
      <c r="RHP6" s="414"/>
      <c r="RHQ6" s="414"/>
      <c r="RHR6" s="414"/>
      <c r="RHS6" s="414"/>
      <c r="RHT6" s="414"/>
      <c r="RHU6" s="414"/>
      <c r="RHV6" s="414"/>
      <c r="RHW6" s="414"/>
      <c r="RHX6" s="414"/>
      <c r="RHY6" s="414"/>
      <c r="RHZ6" s="414"/>
      <c r="RIA6" s="414"/>
      <c r="RIB6" s="414"/>
      <c r="RIC6" s="414"/>
      <c r="RID6" s="414"/>
      <c r="RIE6" s="414"/>
      <c r="RIF6" s="414"/>
      <c r="RIG6" s="414"/>
      <c r="RIH6" s="414"/>
      <c r="RII6" s="414"/>
      <c r="RIJ6" s="414"/>
      <c r="RIK6" s="414"/>
      <c r="RIL6" s="414"/>
      <c r="RIM6" s="414"/>
      <c r="RIN6" s="414"/>
      <c r="RIO6" s="414"/>
      <c r="RIP6" s="414"/>
      <c r="RIQ6" s="414"/>
      <c r="RIR6" s="414"/>
      <c r="RIS6" s="414"/>
      <c r="RIT6" s="414"/>
      <c r="RIU6" s="414"/>
      <c r="RIV6" s="414"/>
      <c r="RIW6" s="414"/>
      <c r="RIX6" s="414"/>
      <c r="RIY6" s="414"/>
      <c r="RIZ6" s="414"/>
      <c r="RJA6" s="414"/>
      <c r="RJB6" s="414"/>
      <c r="RJC6" s="414"/>
      <c r="RJD6" s="414"/>
      <c r="RJE6" s="414"/>
      <c r="RJF6" s="414"/>
      <c r="RJG6" s="414"/>
      <c r="RJH6" s="414"/>
      <c r="RJI6" s="414"/>
      <c r="RJJ6" s="414"/>
      <c r="RJK6" s="414"/>
      <c r="RJL6" s="414"/>
      <c r="RJM6" s="414"/>
      <c r="RJN6" s="414"/>
      <c r="RJO6" s="414"/>
      <c r="RJP6" s="414"/>
      <c r="RJQ6" s="414"/>
      <c r="RJR6" s="414"/>
      <c r="RJS6" s="414"/>
      <c r="RJT6" s="414"/>
      <c r="RJU6" s="414"/>
      <c r="RJV6" s="414"/>
      <c r="RJW6" s="414"/>
      <c r="RJX6" s="414"/>
      <c r="RJY6" s="414"/>
      <c r="RJZ6" s="414"/>
      <c r="RKA6" s="414"/>
      <c r="RKB6" s="414"/>
      <c r="RKC6" s="414"/>
      <c r="RKD6" s="414"/>
      <c r="RKE6" s="414"/>
      <c r="RKF6" s="414"/>
      <c r="RKG6" s="414"/>
      <c r="RKH6" s="414"/>
      <c r="RKI6" s="414"/>
      <c r="RKJ6" s="414"/>
      <c r="RKK6" s="414"/>
      <c r="RKL6" s="414"/>
      <c r="RKM6" s="414"/>
      <c r="RKN6" s="414"/>
      <c r="RKO6" s="414"/>
      <c r="RKP6" s="414"/>
      <c r="RKQ6" s="414"/>
      <c r="RKR6" s="414"/>
      <c r="RKS6" s="414"/>
      <c r="RKT6" s="414"/>
      <c r="RKU6" s="414"/>
      <c r="RKV6" s="414"/>
      <c r="RKW6" s="414"/>
      <c r="RKX6" s="414"/>
      <c r="RKY6" s="414"/>
      <c r="RKZ6" s="414"/>
      <c r="RLA6" s="414"/>
      <c r="RLB6" s="414"/>
      <c r="RLC6" s="414"/>
      <c r="RLD6" s="414"/>
      <c r="RLE6" s="414"/>
      <c r="RLF6" s="414"/>
      <c r="RLG6" s="414"/>
      <c r="RLH6" s="414"/>
      <c r="RLI6" s="414"/>
      <c r="RLJ6" s="414"/>
      <c r="RLK6" s="414"/>
      <c r="RLL6" s="414"/>
      <c r="RLM6" s="414"/>
      <c r="RLN6" s="414"/>
      <c r="RLO6" s="414"/>
      <c r="RLP6" s="414"/>
      <c r="RLQ6" s="414"/>
      <c r="RLR6" s="414"/>
      <c r="RLS6" s="414"/>
      <c r="RLT6" s="414"/>
      <c r="RLU6" s="414"/>
      <c r="RLV6" s="414"/>
      <c r="RLW6" s="414"/>
      <c r="RLX6" s="414"/>
      <c r="RLY6" s="414"/>
      <c r="RLZ6" s="414"/>
      <c r="RMA6" s="414"/>
      <c r="RMB6" s="414"/>
      <c r="RMC6" s="414"/>
      <c r="RMD6" s="414"/>
      <c r="RME6" s="414"/>
      <c r="RMF6" s="414"/>
      <c r="RMG6" s="414"/>
      <c r="RMH6" s="414"/>
      <c r="RMI6" s="414"/>
      <c r="RMJ6" s="414"/>
      <c r="RMK6" s="414"/>
      <c r="RML6" s="414"/>
      <c r="RMM6" s="414"/>
      <c r="RMN6" s="414"/>
      <c r="RMO6" s="414"/>
      <c r="RMP6" s="414"/>
      <c r="RMQ6" s="414"/>
      <c r="RMR6" s="414"/>
      <c r="RMS6" s="414"/>
      <c r="RMT6" s="414"/>
      <c r="RMU6" s="414"/>
      <c r="RMV6" s="414"/>
      <c r="RMW6" s="414"/>
      <c r="RMX6" s="414"/>
      <c r="RMY6" s="414"/>
      <c r="RMZ6" s="414"/>
      <c r="RNA6" s="414"/>
      <c r="RNB6" s="414"/>
      <c r="RNC6" s="414"/>
      <c r="RND6" s="414"/>
      <c r="RNE6" s="414"/>
      <c r="RNF6" s="414"/>
      <c r="RNG6" s="414"/>
      <c r="RNH6" s="414"/>
      <c r="RNI6" s="414"/>
      <c r="RNJ6" s="414"/>
      <c r="RNK6" s="414"/>
      <c r="RNL6" s="414"/>
      <c r="RNM6" s="414"/>
      <c r="RNN6" s="414"/>
      <c r="RNO6" s="414"/>
      <c r="RNP6" s="414"/>
      <c r="RNQ6" s="414"/>
      <c r="RNR6" s="414"/>
      <c r="RNS6" s="414"/>
      <c r="RNT6" s="414"/>
      <c r="RNU6" s="414"/>
      <c r="RNV6" s="414"/>
      <c r="RNW6" s="414"/>
      <c r="RNX6" s="414"/>
      <c r="RNY6" s="414"/>
      <c r="RNZ6" s="414"/>
      <c r="ROA6" s="414"/>
      <c r="ROB6" s="414"/>
      <c r="ROC6" s="414"/>
      <c r="ROD6" s="414"/>
      <c r="ROE6" s="414"/>
      <c r="ROF6" s="414"/>
      <c r="ROG6" s="414"/>
      <c r="ROH6" s="414"/>
      <c r="ROI6" s="414"/>
      <c r="ROJ6" s="414"/>
      <c r="ROK6" s="414"/>
      <c r="ROL6" s="414"/>
      <c r="ROM6" s="414"/>
      <c r="RON6" s="414"/>
      <c r="ROO6" s="414"/>
      <c r="ROP6" s="414"/>
      <c r="ROQ6" s="414"/>
      <c r="ROR6" s="414"/>
      <c r="ROS6" s="414"/>
      <c r="ROT6" s="414"/>
      <c r="ROU6" s="414"/>
      <c r="ROV6" s="414"/>
      <c r="ROW6" s="414"/>
      <c r="ROX6" s="414"/>
      <c r="ROY6" s="414"/>
      <c r="ROZ6" s="414"/>
      <c r="RPA6" s="414"/>
      <c r="RPB6" s="414"/>
      <c r="RPC6" s="414"/>
      <c r="RPD6" s="414"/>
      <c r="RPE6" s="414"/>
      <c r="RPF6" s="414"/>
      <c r="RPG6" s="414"/>
      <c r="RPH6" s="414"/>
      <c r="RPI6" s="414"/>
      <c r="RPJ6" s="414"/>
      <c r="RPK6" s="414"/>
      <c r="RPL6" s="414"/>
      <c r="RPM6" s="414"/>
      <c r="RPN6" s="414"/>
      <c r="RPO6" s="414"/>
      <c r="RPP6" s="414"/>
      <c r="RPQ6" s="414"/>
      <c r="RPR6" s="414"/>
      <c r="RPS6" s="414"/>
      <c r="RPT6" s="414"/>
      <c r="RPU6" s="414"/>
      <c r="RPV6" s="414"/>
      <c r="RPW6" s="414"/>
      <c r="RPX6" s="414"/>
      <c r="RPY6" s="414"/>
      <c r="RPZ6" s="414"/>
      <c r="RQA6" s="414"/>
      <c r="RQB6" s="414"/>
      <c r="RQC6" s="414"/>
      <c r="RQD6" s="414"/>
      <c r="RQE6" s="414"/>
      <c r="RQF6" s="414"/>
      <c r="RQG6" s="414"/>
      <c r="RQH6" s="414"/>
      <c r="RQI6" s="414"/>
      <c r="RQJ6" s="414"/>
      <c r="RQK6" s="414"/>
      <c r="RQL6" s="414"/>
      <c r="RQM6" s="414"/>
      <c r="RQN6" s="414"/>
      <c r="RQO6" s="414"/>
      <c r="RQP6" s="414"/>
      <c r="RQQ6" s="414"/>
      <c r="RQR6" s="414"/>
      <c r="RQS6" s="414"/>
      <c r="RQT6" s="414"/>
      <c r="RQU6" s="414"/>
      <c r="RQV6" s="414"/>
      <c r="RQW6" s="414"/>
      <c r="RQX6" s="414"/>
      <c r="RQY6" s="414"/>
      <c r="RQZ6" s="414"/>
      <c r="RRA6" s="414"/>
      <c r="RRB6" s="414"/>
      <c r="RRC6" s="414"/>
      <c r="RRD6" s="414"/>
      <c r="RRE6" s="414"/>
      <c r="RRF6" s="414"/>
      <c r="RRG6" s="414"/>
      <c r="RRH6" s="414"/>
      <c r="RRI6" s="414"/>
      <c r="RRJ6" s="414"/>
      <c r="RRK6" s="414"/>
      <c r="RRL6" s="414"/>
      <c r="RRM6" s="414"/>
      <c r="RRN6" s="414"/>
      <c r="RRO6" s="414"/>
      <c r="RRP6" s="414"/>
      <c r="RRQ6" s="414"/>
      <c r="RRR6" s="414"/>
      <c r="RRS6" s="414"/>
      <c r="RRT6" s="414"/>
      <c r="RRU6" s="414"/>
      <c r="RRV6" s="414"/>
      <c r="RRW6" s="414"/>
      <c r="RRX6" s="414"/>
      <c r="RRY6" s="414"/>
      <c r="RRZ6" s="414"/>
      <c r="RSA6" s="414"/>
      <c r="RSB6" s="414"/>
      <c r="RSC6" s="414"/>
      <c r="RSD6" s="414"/>
      <c r="RSE6" s="414"/>
      <c r="RSF6" s="414"/>
      <c r="RSG6" s="414"/>
      <c r="RSH6" s="414"/>
      <c r="RSI6" s="414"/>
      <c r="RSJ6" s="414"/>
      <c r="RSK6" s="414"/>
      <c r="RSL6" s="414"/>
      <c r="RSM6" s="414"/>
      <c r="RSN6" s="414"/>
      <c r="RSO6" s="414"/>
      <c r="RSP6" s="414"/>
      <c r="RSQ6" s="414"/>
      <c r="RSR6" s="414"/>
      <c r="RSS6" s="414"/>
      <c r="RST6" s="414"/>
      <c r="RSU6" s="414"/>
      <c r="RSV6" s="414"/>
      <c r="RSW6" s="414"/>
      <c r="RSX6" s="414"/>
      <c r="RSY6" s="414"/>
      <c r="RSZ6" s="414"/>
      <c r="RTA6" s="414"/>
      <c r="RTB6" s="414"/>
      <c r="RTC6" s="414"/>
      <c r="RTD6" s="414"/>
      <c r="RTE6" s="414"/>
      <c r="RTF6" s="414"/>
      <c r="RTG6" s="414"/>
      <c r="RTH6" s="414"/>
      <c r="RTI6" s="414"/>
      <c r="RTJ6" s="414"/>
      <c r="RTK6" s="414"/>
      <c r="RTL6" s="414"/>
      <c r="RTM6" s="414"/>
      <c r="RTN6" s="414"/>
      <c r="RTO6" s="414"/>
      <c r="RTP6" s="414"/>
      <c r="RTQ6" s="414"/>
      <c r="RTR6" s="414"/>
      <c r="RTS6" s="414"/>
      <c r="RTT6" s="414"/>
      <c r="RTU6" s="414"/>
      <c r="RTV6" s="414"/>
      <c r="RTW6" s="414"/>
      <c r="RTX6" s="414"/>
      <c r="RTY6" s="414"/>
      <c r="RTZ6" s="414"/>
      <c r="RUA6" s="414"/>
      <c r="RUB6" s="414"/>
      <c r="RUC6" s="414"/>
      <c r="RUD6" s="414"/>
      <c r="RUE6" s="414"/>
      <c r="RUF6" s="414"/>
      <c r="RUG6" s="414"/>
      <c r="RUH6" s="414"/>
      <c r="RUI6" s="414"/>
      <c r="RUJ6" s="414"/>
      <c r="RUK6" s="414"/>
      <c r="RUL6" s="414"/>
      <c r="RUM6" s="414"/>
      <c r="RUN6" s="414"/>
      <c r="RUO6" s="414"/>
      <c r="RUP6" s="414"/>
      <c r="RUQ6" s="414"/>
      <c r="RUR6" s="414"/>
      <c r="RUS6" s="414"/>
      <c r="RUT6" s="414"/>
      <c r="RUU6" s="414"/>
      <c r="RUV6" s="414"/>
      <c r="RUW6" s="414"/>
      <c r="RUX6" s="414"/>
      <c r="RUY6" s="414"/>
      <c r="RUZ6" s="414"/>
      <c r="RVA6" s="414"/>
      <c r="RVB6" s="414"/>
      <c r="RVC6" s="414"/>
      <c r="RVD6" s="414"/>
      <c r="RVE6" s="414"/>
      <c r="RVF6" s="414"/>
      <c r="RVG6" s="414"/>
      <c r="RVH6" s="414"/>
      <c r="RVI6" s="414"/>
      <c r="RVJ6" s="414"/>
      <c r="RVK6" s="414"/>
      <c r="RVL6" s="414"/>
      <c r="RVM6" s="414"/>
      <c r="RVN6" s="414"/>
      <c r="RVO6" s="414"/>
      <c r="RVP6" s="414"/>
      <c r="RVQ6" s="414"/>
      <c r="RVR6" s="414"/>
      <c r="RVS6" s="414"/>
      <c r="RVT6" s="414"/>
      <c r="RVU6" s="414"/>
      <c r="RVV6" s="414"/>
      <c r="RVW6" s="414"/>
      <c r="RVX6" s="414"/>
      <c r="RVY6" s="414"/>
      <c r="RVZ6" s="414"/>
      <c r="RWA6" s="414"/>
      <c r="RWB6" s="414"/>
      <c r="RWC6" s="414"/>
      <c r="RWD6" s="414"/>
      <c r="RWE6" s="414"/>
      <c r="RWF6" s="414"/>
      <c r="RWG6" s="414"/>
      <c r="RWH6" s="414"/>
      <c r="RWI6" s="414"/>
      <c r="RWJ6" s="414"/>
      <c r="RWK6" s="414"/>
      <c r="RWL6" s="414"/>
      <c r="RWM6" s="414"/>
      <c r="RWN6" s="414"/>
      <c r="RWO6" s="414"/>
      <c r="RWP6" s="414"/>
      <c r="RWQ6" s="414"/>
      <c r="RWR6" s="414"/>
      <c r="RWS6" s="414"/>
      <c r="RWT6" s="414"/>
      <c r="RWU6" s="414"/>
      <c r="RWV6" s="414"/>
      <c r="RWW6" s="414"/>
      <c r="RWX6" s="414"/>
      <c r="RWY6" s="414"/>
      <c r="RWZ6" s="414"/>
      <c r="RXA6" s="414"/>
      <c r="RXB6" s="414"/>
      <c r="RXC6" s="414"/>
      <c r="RXD6" s="414"/>
      <c r="RXE6" s="414"/>
      <c r="RXF6" s="414"/>
      <c r="RXG6" s="414"/>
      <c r="RXH6" s="414"/>
      <c r="RXI6" s="414"/>
      <c r="RXJ6" s="414"/>
      <c r="RXK6" s="414"/>
      <c r="RXL6" s="414"/>
      <c r="RXM6" s="414"/>
      <c r="RXN6" s="414"/>
      <c r="RXO6" s="414"/>
      <c r="RXP6" s="414"/>
      <c r="RXQ6" s="414"/>
      <c r="RXR6" s="414"/>
      <c r="RXS6" s="414"/>
      <c r="RXT6" s="414"/>
      <c r="RXU6" s="414"/>
      <c r="RXV6" s="414"/>
      <c r="RXW6" s="414"/>
      <c r="RXX6" s="414"/>
      <c r="RXY6" s="414"/>
      <c r="RXZ6" s="414"/>
      <c r="RYA6" s="414"/>
      <c r="RYB6" s="414"/>
      <c r="RYC6" s="414"/>
      <c r="RYD6" s="414"/>
      <c r="RYE6" s="414"/>
      <c r="RYF6" s="414"/>
      <c r="RYG6" s="414"/>
      <c r="RYH6" s="414"/>
      <c r="RYI6" s="414"/>
      <c r="RYJ6" s="414"/>
      <c r="RYK6" s="414"/>
      <c r="RYL6" s="414"/>
      <c r="RYM6" s="414"/>
      <c r="RYN6" s="414"/>
      <c r="RYO6" s="414"/>
      <c r="RYP6" s="414"/>
      <c r="RYQ6" s="414"/>
      <c r="RYR6" s="414"/>
      <c r="RYS6" s="414"/>
      <c r="RYT6" s="414"/>
      <c r="RYU6" s="414"/>
      <c r="RYV6" s="414"/>
      <c r="RYW6" s="414"/>
      <c r="RYX6" s="414"/>
      <c r="RYY6" s="414"/>
      <c r="RYZ6" s="414"/>
      <c r="RZA6" s="414"/>
      <c r="RZB6" s="414"/>
      <c r="RZC6" s="414"/>
      <c r="RZD6" s="414"/>
      <c r="RZE6" s="414"/>
      <c r="RZF6" s="414"/>
      <c r="RZG6" s="414"/>
      <c r="RZH6" s="414"/>
      <c r="RZI6" s="414"/>
      <c r="RZJ6" s="414"/>
      <c r="RZK6" s="414"/>
      <c r="RZL6" s="414"/>
      <c r="RZM6" s="414"/>
      <c r="RZN6" s="414"/>
      <c r="RZO6" s="414"/>
      <c r="RZP6" s="414"/>
      <c r="RZQ6" s="414"/>
      <c r="RZR6" s="414"/>
      <c r="RZS6" s="414"/>
      <c r="RZT6" s="414"/>
      <c r="RZU6" s="414"/>
      <c r="RZV6" s="414"/>
      <c r="RZW6" s="414"/>
      <c r="RZX6" s="414"/>
      <c r="RZY6" s="414"/>
      <c r="RZZ6" s="414"/>
      <c r="SAA6" s="414"/>
      <c r="SAB6" s="414"/>
      <c r="SAC6" s="414"/>
      <c r="SAD6" s="414"/>
      <c r="SAE6" s="414"/>
      <c r="SAF6" s="414"/>
      <c r="SAG6" s="414"/>
      <c r="SAH6" s="414"/>
      <c r="SAI6" s="414"/>
      <c r="SAJ6" s="414"/>
      <c r="SAK6" s="414"/>
      <c r="SAL6" s="414"/>
      <c r="SAM6" s="414"/>
      <c r="SAN6" s="414"/>
      <c r="SAO6" s="414"/>
      <c r="SAP6" s="414"/>
      <c r="SAQ6" s="414"/>
      <c r="SAR6" s="414"/>
      <c r="SAS6" s="414"/>
      <c r="SAT6" s="414"/>
      <c r="SAU6" s="414"/>
      <c r="SAV6" s="414"/>
      <c r="SAW6" s="414"/>
      <c r="SAX6" s="414"/>
      <c r="SAY6" s="414"/>
      <c r="SAZ6" s="414"/>
      <c r="SBA6" s="414"/>
      <c r="SBB6" s="414"/>
      <c r="SBC6" s="414"/>
      <c r="SBD6" s="414"/>
      <c r="SBE6" s="414"/>
      <c r="SBF6" s="414"/>
      <c r="SBG6" s="414"/>
      <c r="SBH6" s="414"/>
      <c r="SBI6" s="414"/>
      <c r="SBJ6" s="414"/>
      <c r="SBK6" s="414"/>
      <c r="SBL6" s="414"/>
      <c r="SBM6" s="414"/>
      <c r="SBN6" s="414"/>
      <c r="SBO6" s="414"/>
      <c r="SBP6" s="414"/>
      <c r="SBQ6" s="414"/>
      <c r="SBR6" s="414"/>
      <c r="SBS6" s="414"/>
      <c r="SBT6" s="414"/>
      <c r="SBU6" s="414"/>
      <c r="SBV6" s="414"/>
      <c r="SBW6" s="414"/>
      <c r="SBX6" s="414"/>
      <c r="SBY6" s="414"/>
      <c r="SBZ6" s="414"/>
      <c r="SCA6" s="414"/>
      <c r="SCB6" s="414"/>
      <c r="SCC6" s="414"/>
      <c r="SCD6" s="414"/>
      <c r="SCE6" s="414"/>
      <c r="SCF6" s="414"/>
      <c r="SCG6" s="414"/>
      <c r="SCH6" s="414"/>
      <c r="SCI6" s="414"/>
      <c r="SCJ6" s="414"/>
      <c r="SCK6" s="414"/>
      <c r="SCL6" s="414"/>
      <c r="SCM6" s="414"/>
      <c r="SCN6" s="414"/>
      <c r="SCO6" s="414"/>
      <c r="SCP6" s="414"/>
      <c r="SCQ6" s="414"/>
      <c r="SCR6" s="414"/>
      <c r="SCS6" s="414"/>
      <c r="SCT6" s="414"/>
      <c r="SCU6" s="414"/>
      <c r="SCV6" s="414"/>
      <c r="SCW6" s="414"/>
      <c r="SCX6" s="414"/>
      <c r="SCY6" s="414"/>
      <c r="SCZ6" s="414"/>
      <c r="SDA6" s="414"/>
      <c r="SDB6" s="414"/>
      <c r="SDC6" s="414"/>
      <c r="SDD6" s="414"/>
      <c r="SDE6" s="414"/>
      <c r="SDF6" s="414"/>
      <c r="SDG6" s="414"/>
      <c r="SDH6" s="414"/>
      <c r="SDI6" s="414"/>
      <c r="SDJ6" s="414"/>
      <c r="SDK6" s="414"/>
      <c r="SDL6" s="414"/>
      <c r="SDM6" s="414"/>
      <c r="SDN6" s="414"/>
      <c r="SDO6" s="414"/>
      <c r="SDP6" s="414"/>
      <c r="SDQ6" s="414"/>
      <c r="SDR6" s="414"/>
      <c r="SDS6" s="414"/>
      <c r="SDT6" s="414"/>
      <c r="SDU6" s="414"/>
      <c r="SDV6" s="414"/>
      <c r="SDW6" s="414"/>
      <c r="SDX6" s="414"/>
      <c r="SDY6" s="414"/>
      <c r="SDZ6" s="414"/>
      <c r="SEA6" s="414"/>
      <c r="SEB6" s="414"/>
      <c r="SEC6" s="414"/>
      <c r="SED6" s="414"/>
      <c r="SEE6" s="414"/>
      <c r="SEF6" s="414"/>
      <c r="SEG6" s="414"/>
      <c r="SEH6" s="414"/>
      <c r="SEI6" s="414"/>
      <c r="SEJ6" s="414"/>
      <c r="SEK6" s="414"/>
      <c r="SEL6" s="414"/>
      <c r="SEM6" s="414"/>
      <c r="SEN6" s="414"/>
      <c r="SEO6" s="414"/>
      <c r="SEP6" s="414"/>
      <c r="SEQ6" s="414"/>
      <c r="SER6" s="414"/>
      <c r="SES6" s="414"/>
      <c r="SET6" s="414"/>
      <c r="SEU6" s="414"/>
      <c r="SEV6" s="414"/>
      <c r="SEW6" s="414"/>
      <c r="SEX6" s="414"/>
      <c r="SEY6" s="414"/>
      <c r="SEZ6" s="414"/>
      <c r="SFA6" s="414"/>
      <c r="SFB6" s="414"/>
      <c r="SFC6" s="414"/>
      <c r="SFD6" s="414"/>
      <c r="SFE6" s="414"/>
      <c r="SFF6" s="414"/>
      <c r="SFG6" s="414"/>
      <c r="SFH6" s="414"/>
      <c r="SFI6" s="414"/>
      <c r="SFJ6" s="414"/>
      <c r="SFK6" s="414"/>
      <c r="SFL6" s="414"/>
      <c r="SFM6" s="414"/>
      <c r="SFN6" s="414"/>
      <c r="SFO6" s="414"/>
      <c r="SFP6" s="414"/>
      <c r="SFQ6" s="414"/>
      <c r="SFR6" s="414"/>
      <c r="SFS6" s="414"/>
      <c r="SFT6" s="414"/>
      <c r="SFU6" s="414"/>
      <c r="SFV6" s="414"/>
      <c r="SFW6" s="414"/>
      <c r="SFX6" s="414"/>
      <c r="SFY6" s="414"/>
      <c r="SFZ6" s="414"/>
      <c r="SGA6" s="414"/>
      <c r="SGB6" s="414"/>
      <c r="SGC6" s="414"/>
      <c r="SGD6" s="414"/>
      <c r="SGE6" s="414"/>
      <c r="SGF6" s="414"/>
      <c r="SGG6" s="414"/>
      <c r="SGH6" s="414"/>
      <c r="SGI6" s="414"/>
      <c r="SGJ6" s="414"/>
      <c r="SGK6" s="414"/>
      <c r="SGL6" s="414"/>
      <c r="SGM6" s="414"/>
      <c r="SGN6" s="414"/>
      <c r="SGO6" s="414"/>
      <c r="SGP6" s="414"/>
      <c r="SGQ6" s="414"/>
      <c r="SGR6" s="414"/>
      <c r="SGS6" s="414"/>
      <c r="SGT6" s="414"/>
      <c r="SGU6" s="414"/>
      <c r="SGV6" s="414"/>
      <c r="SGW6" s="414"/>
      <c r="SGX6" s="414"/>
      <c r="SGY6" s="414"/>
      <c r="SGZ6" s="414"/>
      <c r="SHA6" s="414"/>
      <c r="SHB6" s="414"/>
      <c r="SHC6" s="414"/>
      <c r="SHD6" s="414"/>
      <c r="SHE6" s="414"/>
      <c r="SHF6" s="414"/>
      <c r="SHG6" s="414"/>
      <c r="SHH6" s="414"/>
      <c r="SHI6" s="414"/>
      <c r="SHJ6" s="414"/>
      <c r="SHK6" s="414"/>
      <c r="SHL6" s="414"/>
      <c r="SHM6" s="414"/>
      <c r="SHN6" s="414"/>
      <c r="SHO6" s="414"/>
      <c r="SHP6" s="414"/>
      <c r="SHQ6" s="414"/>
      <c r="SHR6" s="414"/>
      <c r="SHS6" s="414"/>
      <c r="SHT6" s="414"/>
      <c r="SHU6" s="414"/>
      <c r="SHV6" s="414"/>
      <c r="SHW6" s="414"/>
      <c r="SHX6" s="414"/>
      <c r="SHY6" s="414"/>
      <c r="SHZ6" s="414"/>
      <c r="SIA6" s="414"/>
      <c r="SIB6" s="414"/>
      <c r="SIC6" s="414"/>
      <c r="SID6" s="414"/>
      <c r="SIE6" s="414"/>
      <c r="SIF6" s="414"/>
      <c r="SIG6" s="414"/>
      <c r="SIH6" s="414"/>
      <c r="SII6" s="414"/>
      <c r="SIJ6" s="414"/>
      <c r="SIK6" s="414"/>
      <c r="SIL6" s="414"/>
      <c r="SIM6" s="414"/>
      <c r="SIN6" s="414"/>
      <c r="SIO6" s="414"/>
      <c r="SIP6" s="414"/>
      <c r="SIQ6" s="414"/>
      <c r="SIR6" s="414"/>
      <c r="SIS6" s="414"/>
      <c r="SIT6" s="414"/>
      <c r="SIU6" s="414"/>
      <c r="SIV6" s="414"/>
      <c r="SIW6" s="414"/>
      <c r="SIX6" s="414"/>
      <c r="SIY6" s="414"/>
      <c r="SIZ6" s="414"/>
      <c r="SJA6" s="414"/>
      <c r="SJB6" s="414"/>
      <c r="SJC6" s="414"/>
      <c r="SJD6" s="414"/>
      <c r="SJE6" s="414"/>
      <c r="SJF6" s="414"/>
      <c r="SJG6" s="414"/>
      <c r="SJH6" s="414"/>
      <c r="SJI6" s="414"/>
      <c r="SJJ6" s="414"/>
      <c r="SJK6" s="414"/>
      <c r="SJL6" s="414"/>
      <c r="SJM6" s="414"/>
      <c r="SJN6" s="414"/>
      <c r="SJO6" s="414"/>
      <c r="SJP6" s="414"/>
      <c r="SJQ6" s="414"/>
      <c r="SJR6" s="414"/>
      <c r="SJS6" s="414"/>
      <c r="SJT6" s="414"/>
      <c r="SJU6" s="414"/>
      <c r="SJV6" s="414"/>
      <c r="SJW6" s="414"/>
      <c r="SJX6" s="414"/>
      <c r="SJY6" s="414"/>
      <c r="SJZ6" s="414"/>
      <c r="SKA6" s="414"/>
      <c r="SKB6" s="414"/>
      <c r="SKC6" s="414"/>
      <c r="SKD6" s="414"/>
      <c r="SKE6" s="414"/>
      <c r="SKF6" s="414"/>
      <c r="SKG6" s="414"/>
      <c r="SKH6" s="414"/>
      <c r="SKI6" s="414"/>
      <c r="SKJ6" s="414"/>
      <c r="SKK6" s="414"/>
      <c r="SKL6" s="414"/>
      <c r="SKM6" s="414"/>
      <c r="SKN6" s="414"/>
      <c r="SKO6" s="414"/>
      <c r="SKP6" s="414"/>
      <c r="SKQ6" s="414"/>
      <c r="SKR6" s="414"/>
      <c r="SKS6" s="414"/>
      <c r="SKT6" s="414"/>
      <c r="SKU6" s="414"/>
      <c r="SKV6" s="414"/>
      <c r="SKW6" s="414"/>
      <c r="SKX6" s="414"/>
      <c r="SKY6" s="414"/>
      <c r="SKZ6" s="414"/>
      <c r="SLA6" s="414"/>
      <c r="SLB6" s="414"/>
      <c r="SLC6" s="414"/>
      <c r="SLD6" s="414"/>
      <c r="SLE6" s="414"/>
      <c r="SLF6" s="414"/>
      <c r="SLG6" s="414"/>
      <c r="SLH6" s="414"/>
      <c r="SLI6" s="414"/>
      <c r="SLJ6" s="414"/>
      <c r="SLK6" s="414"/>
      <c r="SLL6" s="414"/>
      <c r="SLM6" s="414"/>
      <c r="SLN6" s="414"/>
      <c r="SLO6" s="414"/>
      <c r="SLP6" s="414"/>
      <c r="SLQ6" s="414"/>
      <c r="SLR6" s="414"/>
      <c r="SLS6" s="414"/>
      <c r="SLT6" s="414"/>
      <c r="SLU6" s="414"/>
      <c r="SLV6" s="414"/>
      <c r="SLW6" s="414"/>
      <c r="SLX6" s="414"/>
      <c r="SLY6" s="414"/>
      <c r="SLZ6" s="414"/>
      <c r="SMA6" s="414"/>
      <c r="SMB6" s="414"/>
      <c r="SMC6" s="414"/>
      <c r="SMD6" s="414"/>
      <c r="SME6" s="414"/>
      <c r="SMF6" s="414"/>
      <c r="SMG6" s="414"/>
      <c r="SMH6" s="414"/>
      <c r="SMI6" s="414"/>
      <c r="SMJ6" s="414"/>
      <c r="SMK6" s="414"/>
      <c r="SML6" s="414"/>
      <c r="SMM6" s="414"/>
      <c r="SMN6" s="414"/>
      <c r="SMO6" s="414"/>
      <c r="SMP6" s="414"/>
      <c r="SMQ6" s="414"/>
      <c r="SMR6" s="414"/>
      <c r="SMS6" s="414"/>
      <c r="SMT6" s="414"/>
      <c r="SMU6" s="414"/>
      <c r="SMV6" s="414"/>
      <c r="SMW6" s="414"/>
      <c r="SMX6" s="414"/>
      <c r="SMY6" s="414"/>
      <c r="SMZ6" s="414"/>
      <c r="SNA6" s="414"/>
      <c r="SNB6" s="414"/>
      <c r="SNC6" s="414"/>
      <c r="SND6" s="414"/>
      <c r="SNE6" s="414"/>
      <c r="SNF6" s="414"/>
      <c r="SNG6" s="414"/>
      <c r="SNH6" s="414"/>
      <c r="SNI6" s="414"/>
      <c r="SNJ6" s="414"/>
      <c r="SNK6" s="414"/>
      <c r="SNL6" s="414"/>
      <c r="SNM6" s="414"/>
      <c r="SNN6" s="414"/>
      <c r="SNO6" s="414"/>
      <c r="SNP6" s="414"/>
      <c r="SNQ6" s="414"/>
      <c r="SNR6" s="414"/>
      <c r="SNS6" s="414"/>
      <c r="SNT6" s="414"/>
      <c r="SNU6" s="414"/>
      <c r="SNV6" s="414"/>
      <c r="SNW6" s="414"/>
      <c r="SNX6" s="414"/>
      <c r="SNY6" s="414"/>
      <c r="SNZ6" s="414"/>
      <c r="SOA6" s="414"/>
      <c r="SOB6" s="414"/>
      <c r="SOC6" s="414"/>
      <c r="SOD6" s="414"/>
      <c r="SOE6" s="414"/>
      <c r="SOF6" s="414"/>
      <c r="SOG6" s="414"/>
      <c r="SOH6" s="414"/>
      <c r="SOI6" s="414"/>
      <c r="SOJ6" s="414"/>
      <c r="SOK6" s="414"/>
      <c r="SOL6" s="414"/>
      <c r="SOM6" s="414"/>
      <c r="SON6" s="414"/>
      <c r="SOO6" s="414"/>
      <c r="SOP6" s="414"/>
      <c r="SOQ6" s="414"/>
      <c r="SOR6" s="414"/>
      <c r="SOS6" s="414"/>
      <c r="SOT6" s="414"/>
      <c r="SOU6" s="414"/>
      <c r="SOV6" s="414"/>
      <c r="SOW6" s="414"/>
      <c r="SOX6" s="414"/>
      <c r="SOY6" s="414"/>
      <c r="SOZ6" s="414"/>
      <c r="SPA6" s="414"/>
      <c r="SPB6" s="414"/>
      <c r="SPC6" s="414"/>
      <c r="SPD6" s="414"/>
      <c r="SPE6" s="414"/>
      <c r="SPF6" s="414"/>
      <c r="SPG6" s="414"/>
      <c r="SPH6" s="414"/>
      <c r="SPI6" s="414"/>
      <c r="SPJ6" s="414"/>
      <c r="SPK6" s="414"/>
      <c r="SPL6" s="414"/>
      <c r="SPM6" s="414"/>
      <c r="SPN6" s="414"/>
      <c r="SPO6" s="414"/>
      <c r="SPP6" s="414"/>
      <c r="SPQ6" s="414"/>
      <c r="SPR6" s="414"/>
      <c r="SPS6" s="414"/>
      <c r="SPT6" s="414"/>
      <c r="SPU6" s="414"/>
      <c r="SPV6" s="414"/>
      <c r="SPW6" s="414"/>
      <c r="SPX6" s="414"/>
      <c r="SPY6" s="414"/>
      <c r="SPZ6" s="414"/>
      <c r="SQA6" s="414"/>
      <c r="SQB6" s="414"/>
      <c r="SQC6" s="414"/>
      <c r="SQD6" s="414"/>
      <c r="SQE6" s="414"/>
      <c r="SQF6" s="414"/>
      <c r="SQG6" s="414"/>
      <c r="SQH6" s="414"/>
      <c r="SQI6" s="414"/>
      <c r="SQJ6" s="414"/>
      <c r="SQK6" s="414"/>
      <c r="SQL6" s="414"/>
      <c r="SQM6" s="414"/>
      <c r="SQN6" s="414"/>
      <c r="SQO6" s="414"/>
      <c r="SQP6" s="414"/>
      <c r="SQQ6" s="414"/>
      <c r="SQR6" s="414"/>
      <c r="SQS6" s="414"/>
      <c r="SQT6" s="414"/>
      <c r="SQU6" s="414"/>
      <c r="SQV6" s="414"/>
      <c r="SQW6" s="414"/>
      <c r="SQX6" s="414"/>
      <c r="SQY6" s="414"/>
      <c r="SQZ6" s="414"/>
      <c r="SRA6" s="414"/>
      <c r="SRB6" s="414"/>
      <c r="SRC6" s="414"/>
      <c r="SRD6" s="414"/>
      <c r="SRE6" s="414"/>
      <c r="SRF6" s="414"/>
      <c r="SRG6" s="414"/>
      <c r="SRH6" s="414"/>
      <c r="SRI6" s="414"/>
      <c r="SRJ6" s="414"/>
      <c r="SRK6" s="414"/>
      <c r="SRL6" s="414"/>
      <c r="SRM6" s="414"/>
      <c r="SRN6" s="414"/>
      <c r="SRO6" s="414"/>
      <c r="SRP6" s="414"/>
      <c r="SRQ6" s="414"/>
      <c r="SRR6" s="414"/>
      <c r="SRS6" s="414"/>
      <c r="SRT6" s="414"/>
      <c r="SRU6" s="414"/>
      <c r="SRV6" s="414"/>
      <c r="SRW6" s="414"/>
      <c r="SRX6" s="414"/>
      <c r="SRY6" s="414"/>
      <c r="SRZ6" s="414"/>
      <c r="SSA6" s="414"/>
      <c r="SSB6" s="414"/>
      <c r="SSC6" s="414"/>
      <c r="SSD6" s="414"/>
      <c r="SSE6" s="414"/>
      <c r="SSF6" s="414"/>
      <c r="SSG6" s="414"/>
      <c r="SSH6" s="414"/>
      <c r="SSI6" s="414"/>
      <c r="SSJ6" s="414"/>
      <c r="SSK6" s="414"/>
      <c r="SSL6" s="414"/>
      <c r="SSM6" s="414"/>
      <c r="SSN6" s="414"/>
      <c r="SSO6" s="414"/>
      <c r="SSP6" s="414"/>
      <c r="SSQ6" s="414"/>
      <c r="SSR6" s="414"/>
      <c r="SSS6" s="414"/>
      <c r="SST6" s="414"/>
      <c r="SSU6" s="414"/>
      <c r="SSV6" s="414"/>
      <c r="SSW6" s="414"/>
      <c r="SSX6" s="414"/>
      <c r="SSY6" s="414"/>
      <c r="SSZ6" s="414"/>
      <c r="STA6" s="414"/>
      <c r="STB6" s="414"/>
      <c r="STC6" s="414"/>
      <c r="STD6" s="414"/>
      <c r="STE6" s="414"/>
      <c r="STF6" s="414"/>
      <c r="STG6" s="414"/>
      <c r="STH6" s="414"/>
      <c r="STI6" s="414"/>
      <c r="STJ6" s="414"/>
      <c r="STK6" s="414"/>
      <c r="STL6" s="414"/>
      <c r="STM6" s="414"/>
      <c r="STN6" s="414"/>
      <c r="STO6" s="414"/>
      <c r="STP6" s="414"/>
      <c r="STQ6" s="414"/>
      <c r="STR6" s="414"/>
      <c r="STS6" s="414"/>
      <c r="STT6" s="414"/>
      <c r="STU6" s="414"/>
      <c r="STV6" s="414"/>
      <c r="STW6" s="414"/>
      <c r="STX6" s="414"/>
      <c r="STY6" s="414"/>
      <c r="STZ6" s="414"/>
      <c r="SUA6" s="414"/>
      <c r="SUB6" s="414"/>
      <c r="SUC6" s="414"/>
      <c r="SUD6" s="414"/>
      <c r="SUE6" s="414"/>
      <c r="SUF6" s="414"/>
      <c r="SUG6" s="414"/>
      <c r="SUH6" s="414"/>
      <c r="SUI6" s="414"/>
      <c r="SUJ6" s="414"/>
      <c r="SUK6" s="414"/>
      <c r="SUL6" s="414"/>
      <c r="SUM6" s="414"/>
      <c r="SUN6" s="414"/>
      <c r="SUO6" s="414"/>
      <c r="SUP6" s="414"/>
      <c r="SUQ6" s="414"/>
      <c r="SUR6" s="414"/>
      <c r="SUS6" s="414"/>
      <c r="SUT6" s="414"/>
      <c r="SUU6" s="414"/>
      <c r="SUV6" s="414"/>
      <c r="SUW6" s="414"/>
      <c r="SUX6" s="414"/>
      <c r="SUY6" s="414"/>
      <c r="SUZ6" s="414"/>
      <c r="SVA6" s="414"/>
      <c r="SVB6" s="414"/>
      <c r="SVC6" s="414"/>
      <c r="SVD6" s="414"/>
      <c r="SVE6" s="414"/>
      <c r="SVF6" s="414"/>
      <c r="SVG6" s="414"/>
      <c r="SVH6" s="414"/>
      <c r="SVI6" s="414"/>
      <c r="SVJ6" s="414"/>
      <c r="SVK6" s="414"/>
      <c r="SVL6" s="414"/>
      <c r="SVM6" s="414"/>
      <c r="SVN6" s="414"/>
      <c r="SVO6" s="414"/>
      <c r="SVP6" s="414"/>
      <c r="SVQ6" s="414"/>
      <c r="SVR6" s="414"/>
      <c r="SVS6" s="414"/>
      <c r="SVT6" s="414"/>
      <c r="SVU6" s="414"/>
      <c r="SVV6" s="414"/>
      <c r="SVW6" s="414"/>
      <c r="SVX6" s="414"/>
      <c r="SVY6" s="414"/>
      <c r="SVZ6" s="414"/>
      <c r="SWA6" s="414"/>
      <c r="SWB6" s="414"/>
      <c r="SWC6" s="414"/>
      <c r="SWD6" s="414"/>
      <c r="SWE6" s="414"/>
      <c r="SWF6" s="414"/>
      <c r="SWG6" s="414"/>
      <c r="SWH6" s="414"/>
      <c r="SWI6" s="414"/>
      <c r="SWJ6" s="414"/>
      <c r="SWK6" s="414"/>
      <c r="SWL6" s="414"/>
      <c r="SWM6" s="414"/>
      <c r="SWN6" s="414"/>
      <c r="SWO6" s="414"/>
      <c r="SWP6" s="414"/>
      <c r="SWQ6" s="414"/>
      <c r="SWR6" s="414"/>
      <c r="SWS6" s="414"/>
      <c r="SWT6" s="414"/>
      <c r="SWU6" s="414"/>
      <c r="SWV6" s="414"/>
      <c r="SWW6" s="414"/>
      <c r="SWX6" s="414"/>
      <c r="SWY6" s="414"/>
      <c r="SWZ6" s="414"/>
      <c r="SXA6" s="414"/>
      <c r="SXB6" s="414"/>
      <c r="SXC6" s="414"/>
      <c r="SXD6" s="414"/>
      <c r="SXE6" s="414"/>
      <c r="SXF6" s="414"/>
      <c r="SXG6" s="414"/>
      <c r="SXH6" s="414"/>
      <c r="SXI6" s="414"/>
      <c r="SXJ6" s="414"/>
      <c r="SXK6" s="414"/>
      <c r="SXL6" s="414"/>
      <c r="SXM6" s="414"/>
      <c r="SXN6" s="414"/>
      <c r="SXO6" s="414"/>
      <c r="SXP6" s="414"/>
      <c r="SXQ6" s="414"/>
      <c r="SXR6" s="414"/>
      <c r="SXS6" s="414"/>
      <c r="SXT6" s="414"/>
      <c r="SXU6" s="414"/>
      <c r="SXV6" s="414"/>
      <c r="SXW6" s="414"/>
      <c r="SXX6" s="414"/>
      <c r="SXY6" s="414"/>
      <c r="SXZ6" s="414"/>
      <c r="SYA6" s="414"/>
      <c r="SYB6" s="414"/>
      <c r="SYC6" s="414"/>
      <c r="SYD6" s="414"/>
      <c r="SYE6" s="414"/>
      <c r="SYF6" s="414"/>
      <c r="SYG6" s="414"/>
      <c r="SYH6" s="414"/>
      <c r="SYI6" s="414"/>
      <c r="SYJ6" s="414"/>
      <c r="SYK6" s="414"/>
      <c r="SYL6" s="414"/>
      <c r="SYM6" s="414"/>
      <c r="SYN6" s="414"/>
      <c r="SYO6" s="414"/>
      <c r="SYP6" s="414"/>
      <c r="SYQ6" s="414"/>
      <c r="SYR6" s="414"/>
      <c r="SYS6" s="414"/>
      <c r="SYT6" s="414"/>
      <c r="SYU6" s="414"/>
      <c r="SYV6" s="414"/>
      <c r="SYW6" s="414"/>
      <c r="SYX6" s="414"/>
      <c r="SYY6" s="414"/>
      <c r="SYZ6" s="414"/>
      <c r="SZA6" s="414"/>
      <c r="SZB6" s="414"/>
      <c r="SZC6" s="414"/>
      <c r="SZD6" s="414"/>
      <c r="SZE6" s="414"/>
      <c r="SZF6" s="414"/>
      <c r="SZG6" s="414"/>
      <c r="SZH6" s="414"/>
      <c r="SZI6" s="414"/>
      <c r="SZJ6" s="414"/>
      <c r="SZK6" s="414"/>
      <c r="SZL6" s="414"/>
      <c r="SZM6" s="414"/>
      <c r="SZN6" s="414"/>
      <c r="SZO6" s="414"/>
      <c r="SZP6" s="414"/>
      <c r="SZQ6" s="414"/>
      <c r="SZR6" s="414"/>
      <c r="SZS6" s="414"/>
      <c r="SZT6" s="414"/>
      <c r="SZU6" s="414"/>
      <c r="SZV6" s="414"/>
      <c r="SZW6" s="414"/>
      <c r="SZX6" s="414"/>
      <c r="SZY6" s="414"/>
      <c r="SZZ6" s="414"/>
      <c r="TAA6" s="414"/>
      <c r="TAB6" s="414"/>
      <c r="TAC6" s="414"/>
      <c r="TAD6" s="414"/>
      <c r="TAE6" s="414"/>
      <c r="TAF6" s="414"/>
      <c r="TAG6" s="414"/>
      <c r="TAH6" s="414"/>
      <c r="TAI6" s="414"/>
      <c r="TAJ6" s="414"/>
      <c r="TAK6" s="414"/>
      <c r="TAL6" s="414"/>
      <c r="TAM6" s="414"/>
      <c r="TAN6" s="414"/>
      <c r="TAO6" s="414"/>
      <c r="TAP6" s="414"/>
      <c r="TAQ6" s="414"/>
      <c r="TAR6" s="414"/>
      <c r="TAS6" s="414"/>
      <c r="TAT6" s="414"/>
      <c r="TAU6" s="414"/>
      <c r="TAV6" s="414"/>
      <c r="TAW6" s="414"/>
      <c r="TAX6" s="414"/>
      <c r="TAY6" s="414"/>
      <c r="TAZ6" s="414"/>
      <c r="TBA6" s="414"/>
      <c r="TBB6" s="414"/>
      <c r="TBC6" s="414"/>
      <c r="TBD6" s="414"/>
      <c r="TBE6" s="414"/>
      <c r="TBF6" s="414"/>
      <c r="TBG6" s="414"/>
      <c r="TBH6" s="414"/>
      <c r="TBI6" s="414"/>
      <c r="TBJ6" s="414"/>
      <c r="TBK6" s="414"/>
      <c r="TBL6" s="414"/>
      <c r="TBM6" s="414"/>
      <c r="TBN6" s="414"/>
      <c r="TBO6" s="414"/>
      <c r="TBP6" s="414"/>
      <c r="TBQ6" s="414"/>
      <c r="TBR6" s="414"/>
      <c r="TBS6" s="414"/>
      <c r="TBT6" s="414"/>
      <c r="TBU6" s="414"/>
      <c r="TBV6" s="414"/>
      <c r="TBW6" s="414"/>
      <c r="TBX6" s="414"/>
      <c r="TBY6" s="414"/>
      <c r="TBZ6" s="414"/>
      <c r="TCA6" s="414"/>
      <c r="TCB6" s="414"/>
      <c r="TCC6" s="414"/>
      <c r="TCD6" s="414"/>
      <c r="TCE6" s="414"/>
      <c r="TCF6" s="414"/>
      <c r="TCG6" s="414"/>
      <c r="TCH6" s="414"/>
      <c r="TCI6" s="414"/>
      <c r="TCJ6" s="414"/>
      <c r="TCK6" s="414"/>
      <c r="TCL6" s="414"/>
      <c r="TCM6" s="414"/>
      <c r="TCN6" s="414"/>
      <c r="TCO6" s="414"/>
      <c r="TCP6" s="414"/>
      <c r="TCQ6" s="414"/>
      <c r="TCR6" s="414"/>
      <c r="TCS6" s="414"/>
      <c r="TCT6" s="414"/>
      <c r="TCU6" s="414"/>
      <c r="TCV6" s="414"/>
      <c r="TCW6" s="414"/>
      <c r="TCX6" s="414"/>
      <c r="TCY6" s="414"/>
      <c r="TCZ6" s="414"/>
      <c r="TDA6" s="414"/>
      <c r="TDB6" s="414"/>
      <c r="TDC6" s="414"/>
      <c r="TDD6" s="414"/>
      <c r="TDE6" s="414"/>
      <c r="TDF6" s="414"/>
      <c r="TDG6" s="414"/>
      <c r="TDH6" s="414"/>
      <c r="TDI6" s="414"/>
      <c r="TDJ6" s="414"/>
      <c r="TDK6" s="414"/>
      <c r="TDL6" s="414"/>
      <c r="TDM6" s="414"/>
      <c r="TDN6" s="414"/>
      <c r="TDO6" s="414"/>
      <c r="TDP6" s="414"/>
      <c r="TDQ6" s="414"/>
      <c r="TDR6" s="414"/>
      <c r="TDS6" s="414"/>
      <c r="TDT6" s="414"/>
      <c r="TDU6" s="414"/>
      <c r="TDV6" s="414"/>
      <c r="TDW6" s="414"/>
      <c r="TDX6" s="414"/>
      <c r="TDY6" s="414"/>
      <c r="TDZ6" s="414"/>
      <c r="TEA6" s="414"/>
      <c r="TEB6" s="414"/>
      <c r="TEC6" s="414"/>
      <c r="TED6" s="414"/>
      <c r="TEE6" s="414"/>
      <c r="TEF6" s="414"/>
      <c r="TEG6" s="414"/>
      <c r="TEH6" s="414"/>
      <c r="TEI6" s="414"/>
      <c r="TEJ6" s="414"/>
      <c r="TEK6" s="414"/>
      <c r="TEL6" s="414"/>
      <c r="TEM6" s="414"/>
      <c r="TEN6" s="414"/>
      <c r="TEO6" s="414"/>
      <c r="TEP6" s="414"/>
      <c r="TEQ6" s="414"/>
      <c r="TER6" s="414"/>
      <c r="TES6" s="414"/>
      <c r="TET6" s="414"/>
      <c r="TEU6" s="414"/>
      <c r="TEV6" s="414"/>
      <c r="TEW6" s="414"/>
      <c r="TEX6" s="414"/>
      <c r="TEY6" s="414"/>
      <c r="TEZ6" s="414"/>
      <c r="TFA6" s="414"/>
      <c r="TFB6" s="414"/>
      <c r="TFC6" s="414"/>
      <c r="TFD6" s="414"/>
      <c r="TFE6" s="414"/>
      <c r="TFF6" s="414"/>
      <c r="TFG6" s="414"/>
      <c r="TFH6" s="414"/>
      <c r="TFI6" s="414"/>
      <c r="TFJ6" s="414"/>
      <c r="TFK6" s="414"/>
      <c r="TFL6" s="414"/>
      <c r="TFM6" s="414"/>
      <c r="TFN6" s="414"/>
      <c r="TFO6" s="414"/>
      <c r="TFP6" s="414"/>
      <c r="TFQ6" s="414"/>
      <c r="TFR6" s="414"/>
      <c r="TFS6" s="414"/>
      <c r="TFT6" s="414"/>
      <c r="TFU6" s="414"/>
      <c r="TFV6" s="414"/>
      <c r="TFW6" s="414"/>
      <c r="TFX6" s="414"/>
      <c r="TFY6" s="414"/>
      <c r="TFZ6" s="414"/>
      <c r="TGA6" s="414"/>
      <c r="TGB6" s="414"/>
      <c r="TGC6" s="414"/>
      <c r="TGD6" s="414"/>
      <c r="TGE6" s="414"/>
      <c r="TGF6" s="414"/>
      <c r="TGG6" s="414"/>
      <c r="TGH6" s="414"/>
      <c r="TGI6" s="414"/>
      <c r="TGJ6" s="414"/>
      <c r="TGK6" s="414"/>
      <c r="TGL6" s="414"/>
      <c r="TGM6" s="414"/>
      <c r="TGN6" s="414"/>
      <c r="TGO6" s="414"/>
      <c r="TGP6" s="414"/>
      <c r="TGQ6" s="414"/>
      <c r="TGR6" s="414"/>
      <c r="TGS6" s="414"/>
      <c r="TGT6" s="414"/>
      <c r="TGU6" s="414"/>
      <c r="TGV6" s="414"/>
      <c r="TGW6" s="414"/>
      <c r="TGX6" s="414"/>
      <c r="TGY6" s="414"/>
      <c r="TGZ6" s="414"/>
      <c r="THA6" s="414"/>
      <c r="THB6" s="414"/>
      <c r="THC6" s="414"/>
      <c r="THD6" s="414"/>
      <c r="THE6" s="414"/>
      <c r="THF6" s="414"/>
      <c r="THG6" s="414"/>
      <c r="THH6" s="414"/>
      <c r="THI6" s="414"/>
      <c r="THJ6" s="414"/>
      <c r="THK6" s="414"/>
      <c r="THL6" s="414"/>
      <c r="THM6" s="414"/>
      <c r="THN6" s="414"/>
      <c r="THO6" s="414"/>
      <c r="THP6" s="414"/>
      <c r="THQ6" s="414"/>
      <c r="THR6" s="414"/>
      <c r="THS6" s="414"/>
      <c r="THT6" s="414"/>
      <c r="THU6" s="414"/>
      <c r="THV6" s="414"/>
      <c r="THW6" s="414"/>
      <c r="THX6" s="414"/>
      <c r="THY6" s="414"/>
      <c r="THZ6" s="414"/>
      <c r="TIA6" s="414"/>
      <c r="TIB6" s="414"/>
      <c r="TIC6" s="414"/>
      <c r="TID6" s="414"/>
      <c r="TIE6" s="414"/>
      <c r="TIF6" s="414"/>
      <c r="TIG6" s="414"/>
      <c r="TIH6" s="414"/>
      <c r="TII6" s="414"/>
      <c r="TIJ6" s="414"/>
      <c r="TIK6" s="414"/>
      <c r="TIL6" s="414"/>
      <c r="TIM6" s="414"/>
      <c r="TIN6" s="414"/>
      <c r="TIO6" s="414"/>
      <c r="TIP6" s="414"/>
      <c r="TIQ6" s="414"/>
      <c r="TIR6" s="414"/>
      <c r="TIS6" s="414"/>
      <c r="TIT6" s="414"/>
      <c r="TIU6" s="414"/>
      <c r="TIV6" s="414"/>
      <c r="TIW6" s="414"/>
      <c r="TIX6" s="414"/>
      <c r="TIY6" s="414"/>
      <c r="TIZ6" s="414"/>
      <c r="TJA6" s="414"/>
      <c r="TJB6" s="414"/>
      <c r="TJC6" s="414"/>
      <c r="TJD6" s="414"/>
      <c r="TJE6" s="414"/>
      <c r="TJF6" s="414"/>
      <c r="TJG6" s="414"/>
      <c r="TJH6" s="414"/>
      <c r="TJI6" s="414"/>
      <c r="TJJ6" s="414"/>
      <c r="TJK6" s="414"/>
      <c r="TJL6" s="414"/>
      <c r="TJM6" s="414"/>
      <c r="TJN6" s="414"/>
      <c r="TJO6" s="414"/>
      <c r="TJP6" s="414"/>
      <c r="TJQ6" s="414"/>
      <c r="TJR6" s="414"/>
      <c r="TJS6" s="414"/>
      <c r="TJT6" s="414"/>
      <c r="TJU6" s="414"/>
      <c r="TJV6" s="414"/>
      <c r="TJW6" s="414"/>
      <c r="TJX6" s="414"/>
      <c r="TJY6" s="414"/>
      <c r="TJZ6" s="414"/>
      <c r="TKA6" s="414"/>
      <c r="TKB6" s="414"/>
      <c r="TKC6" s="414"/>
      <c r="TKD6" s="414"/>
      <c r="TKE6" s="414"/>
      <c r="TKF6" s="414"/>
      <c r="TKG6" s="414"/>
      <c r="TKH6" s="414"/>
      <c r="TKI6" s="414"/>
      <c r="TKJ6" s="414"/>
      <c r="TKK6" s="414"/>
      <c r="TKL6" s="414"/>
      <c r="TKM6" s="414"/>
      <c r="TKN6" s="414"/>
      <c r="TKO6" s="414"/>
      <c r="TKP6" s="414"/>
      <c r="TKQ6" s="414"/>
      <c r="TKR6" s="414"/>
      <c r="TKS6" s="414"/>
      <c r="TKT6" s="414"/>
      <c r="TKU6" s="414"/>
      <c r="TKV6" s="414"/>
      <c r="TKW6" s="414"/>
      <c r="TKX6" s="414"/>
      <c r="TKY6" s="414"/>
      <c r="TKZ6" s="414"/>
      <c r="TLA6" s="414"/>
      <c r="TLB6" s="414"/>
      <c r="TLC6" s="414"/>
      <c r="TLD6" s="414"/>
      <c r="TLE6" s="414"/>
      <c r="TLF6" s="414"/>
      <c r="TLG6" s="414"/>
      <c r="TLH6" s="414"/>
      <c r="TLI6" s="414"/>
      <c r="TLJ6" s="414"/>
      <c r="TLK6" s="414"/>
      <c r="TLL6" s="414"/>
      <c r="TLM6" s="414"/>
      <c r="TLN6" s="414"/>
      <c r="TLO6" s="414"/>
      <c r="TLP6" s="414"/>
      <c r="TLQ6" s="414"/>
      <c r="TLR6" s="414"/>
      <c r="TLS6" s="414"/>
      <c r="TLT6" s="414"/>
      <c r="TLU6" s="414"/>
      <c r="TLV6" s="414"/>
      <c r="TLW6" s="414"/>
      <c r="TLX6" s="414"/>
      <c r="TLY6" s="414"/>
      <c r="TLZ6" s="414"/>
      <c r="TMA6" s="414"/>
      <c r="TMB6" s="414"/>
      <c r="TMC6" s="414"/>
      <c r="TMD6" s="414"/>
      <c r="TME6" s="414"/>
      <c r="TMF6" s="414"/>
      <c r="TMG6" s="414"/>
      <c r="TMH6" s="414"/>
      <c r="TMI6" s="414"/>
      <c r="TMJ6" s="414"/>
      <c r="TMK6" s="414"/>
      <c r="TML6" s="414"/>
      <c r="TMM6" s="414"/>
      <c r="TMN6" s="414"/>
      <c r="TMO6" s="414"/>
      <c r="TMP6" s="414"/>
      <c r="TMQ6" s="414"/>
      <c r="TMR6" s="414"/>
      <c r="TMS6" s="414"/>
      <c r="TMT6" s="414"/>
      <c r="TMU6" s="414"/>
      <c r="TMV6" s="414"/>
      <c r="TMW6" s="414"/>
      <c r="TMX6" s="414"/>
      <c r="TMY6" s="414"/>
      <c r="TMZ6" s="414"/>
      <c r="TNA6" s="414"/>
      <c r="TNB6" s="414"/>
      <c r="TNC6" s="414"/>
      <c r="TND6" s="414"/>
      <c r="TNE6" s="414"/>
      <c r="TNF6" s="414"/>
      <c r="TNG6" s="414"/>
      <c r="TNH6" s="414"/>
      <c r="TNI6" s="414"/>
      <c r="TNJ6" s="414"/>
      <c r="TNK6" s="414"/>
      <c r="TNL6" s="414"/>
      <c r="TNM6" s="414"/>
      <c r="TNN6" s="414"/>
      <c r="TNO6" s="414"/>
      <c r="TNP6" s="414"/>
      <c r="TNQ6" s="414"/>
      <c r="TNR6" s="414"/>
      <c r="TNS6" s="414"/>
      <c r="TNT6" s="414"/>
      <c r="TNU6" s="414"/>
      <c r="TNV6" s="414"/>
      <c r="TNW6" s="414"/>
      <c r="TNX6" s="414"/>
      <c r="TNY6" s="414"/>
      <c r="TNZ6" s="414"/>
      <c r="TOA6" s="414"/>
      <c r="TOB6" s="414"/>
      <c r="TOC6" s="414"/>
      <c r="TOD6" s="414"/>
      <c r="TOE6" s="414"/>
      <c r="TOF6" s="414"/>
      <c r="TOG6" s="414"/>
      <c r="TOH6" s="414"/>
      <c r="TOI6" s="414"/>
      <c r="TOJ6" s="414"/>
      <c r="TOK6" s="414"/>
      <c r="TOL6" s="414"/>
      <c r="TOM6" s="414"/>
      <c r="TON6" s="414"/>
      <c r="TOO6" s="414"/>
      <c r="TOP6" s="414"/>
      <c r="TOQ6" s="414"/>
      <c r="TOR6" s="414"/>
      <c r="TOS6" s="414"/>
      <c r="TOT6" s="414"/>
      <c r="TOU6" s="414"/>
      <c r="TOV6" s="414"/>
      <c r="TOW6" s="414"/>
      <c r="TOX6" s="414"/>
      <c r="TOY6" s="414"/>
      <c r="TOZ6" s="414"/>
      <c r="TPA6" s="414"/>
      <c r="TPB6" s="414"/>
      <c r="TPC6" s="414"/>
      <c r="TPD6" s="414"/>
      <c r="TPE6" s="414"/>
      <c r="TPF6" s="414"/>
      <c r="TPG6" s="414"/>
      <c r="TPH6" s="414"/>
      <c r="TPI6" s="414"/>
      <c r="TPJ6" s="414"/>
      <c r="TPK6" s="414"/>
      <c r="TPL6" s="414"/>
      <c r="TPM6" s="414"/>
      <c r="TPN6" s="414"/>
      <c r="TPO6" s="414"/>
      <c r="TPP6" s="414"/>
      <c r="TPQ6" s="414"/>
      <c r="TPR6" s="414"/>
      <c r="TPS6" s="414"/>
      <c r="TPT6" s="414"/>
      <c r="TPU6" s="414"/>
      <c r="TPV6" s="414"/>
      <c r="TPW6" s="414"/>
      <c r="TPX6" s="414"/>
      <c r="TPY6" s="414"/>
      <c r="TPZ6" s="414"/>
      <c r="TQA6" s="414"/>
      <c r="TQB6" s="414"/>
      <c r="TQC6" s="414"/>
      <c r="TQD6" s="414"/>
      <c r="TQE6" s="414"/>
      <c r="TQF6" s="414"/>
      <c r="TQG6" s="414"/>
      <c r="TQH6" s="414"/>
      <c r="TQI6" s="414"/>
      <c r="TQJ6" s="414"/>
      <c r="TQK6" s="414"/>
      <c r="TQL6" s="414"/>
      <c r="TQM6" s="414"/>
      <c r="TQN6" s="414"/>
      <c r="TQO6" s="414"/>
      <c r="TQP6" s="414"/>
      <c r="TQQ6" s="414"/>
      <c r="TQR6" s="414"/>
      <c r="TQS6" s="414"/>
      <c r="TQT6" s="414"/>
      <c r="TQU6" s="414"/>
      <c r="TQV6" s="414"/>
      <c r="TQW6" s="414"/>
      <c r="TQX6" s="414"/>
      <c r="TQY6" s="414"/>
      <c r="TQZ6" s="414"/>
      <c r="TRA6" s="414"/>
      <c r="TRB6" s="414"/>
      <c r="TRC6" s="414"/>
      <c r="TRD6" s="414"/>
      <c r="TRE6" s="414"/>
      <c r="TRF6" s="414"/>
      <c r="TRG6" s="414"/>
      <c r="TRH6" s="414"/>
      <c r="TRI6" s="414"/>
      <c r="TRJ6" s="414"/>
      <c r="TRK6" s="414"/>
      <c r="TRL6" s="414"/>
      <c r="TRM6" s="414"/>
      <c r="TRN6" s="414"/>
      <c r="TRO6" s="414"/>
      <c r="TRP6" s="414"/>
      <c r="TRQ6" s="414"/>
      <c r="TRR6" s="414"/>
      <c r="TRS6" s="414"/>
      <c r="TRT6" s="414"/>
      <c r="TRU6" s="414"/>
      <c r="TRV6" s="414"/>
      <c r="TRW6" s="414"/>
      <c r="TRX6" s="414"/>
      <c r="TRY6" s="414"/>
      <c r="TRZ6" s="414"/>
      <c r="TSA6" s="414"/>
      <c r="TSB6" s="414"/>
      <c r="TSC6" s="414"/>
      <c r="TSD6" s="414"/>
      <c r="TSE6" s="414"/>
      <c r="TSF6" s="414"/>
      <c r="TSG6" s="414"/>
      <c r="TSH6" s="414"/>
      <c r="TSI6" s="414"/>
      <c r="TSJ6" s="414"/>
      <c r="TSK6" s="414"/>
      <c r="TSL6" s="414"/>
      <c r="TSM6" s="414"/>
      <c r="TSN6" s="414"/>
      <c r="TSO6" s="414"/>
      <c r="TSP6" s="414"/>
      <c r="TSQ6" s="414"/>
      <c r="TSR6" s="414"/>
      <c r="TSS6" s="414"/>
      <c r="TST6" s="414"/>
      <c r="TSU6" s="414"/>
      <c r="TSV6" s="414"/>
      <c r="TSW6" s="414"/>
      <c r="TSX6" s="414"/>
      <c r="TSY6" s="414"/>
      <c r="TSZ6" s="414"/>
      <c r="TTA6" s="414"/>
      <c r="TTB6" s="414"/>
      <c r="TTC6" s="414"/>
      <c r="TTD6" s="414"/>
      <c r="TTE6" s="414"/>
      <c r="TTF6" s="414"/>
      <c r="TTG6" s="414"/>
      <c r="TTH6" s="414"/>
      <c r="TTI6" s="414"/>
      <c r="TTJ6" s="414"/>
      <c r="TTK6" s="414"/>
      <c r="TTL6" s="414"/>
      <c r="TTM6" s="414"/>
      <c r="TTN6" s="414"/>
      <c r="TTO6" s="414"/>
      <c r="TTP6" s="414"/>
      <c r="TTQ6" s="414"/>
      <c r="TTR6" s="414"/>
      <c r="TTS6" s="414"/>
      <c r="TTT6" s="414"/>
      <c r="TTU6" s="414"/>
      <c r="TTV6" s="414"/>
      <c r="TTW6" s="414"/>
      <c r="TTX6" s="414"/>
      <c r="TTY6" s="414"/>
      <c r="TTZ6" s="414"/>
      <c r="TUA6" s="414"/>
      <c r="TUB6" s="414"/>
      <c r="TUC6" s="414"/>
      <c r="TUD6" s="414"/>
      <c r="TUE6" s="414"/>
      <c r="TUF6" s="414"/>
      <c r="TUG6" s="414"/>
      <c r="TUH6" s="414"/>
      <c r="TUI6" s="414"/>
      <c r="TUJ6" s="414"/>
      <c r="TUK6" s="414"/>
      <c r="TUL6" s="414"/>
      <c r="TUM6" s="414"/>
      <c r="TUN6" s="414"/>
      <c r="TUO6" s="414"/>
      <c r="TUP6" s="414"/>
      <c r="TUQ6" s="414"/>
      <c r="TUR6" s="414"/>
      <c r="TUS6" s="414"/>
      <c r="TUT6" s="414"/>
      <c r="TUU6" s="414"/>
      <c r="TUV6" s="414"/>
      <c r="TUW6" s="414"/>
      <c r="TUX6" s="414"/>
      <c r="TUY6" s="414"/>
      <c r="TUZ6" s="414"/>
      <c r="TVA6" s="414"/>
      <c r="TVB6" s="414"/>
      <c r="TVC6" s="414"/>
      <c r="TVD6" s="414"/>
      <c r="TVE6" s="414"/>
      <c r="TVF6" s="414"/>
      <c r="TVG6" s="414"/>
      <c r="TVH6" s="414"/>
      <c r="TVI6" s="414"/>
      <c r="TVJ6" s="414"/>
      <c r="TVK6" s="414"/>
      <c r="TVL6" s="414"/>
      <c r="TVM6" s="414"/>
      <c r="TVN6" s="414"/>
      <c r="TVO6" s="414"/>
      <c r="TVP6" s="414"/>
      <c r="TVQ6" s="414"/>
      <c r="TVR6" s="414"/>
      <c r="TVS6" s="414"/>
      <c r="TVT6" s="414"/>
      <c r="TVU6" s="414"/>
      <c r="TVV6" s="414"/>
      <c r="TVW6" s="414"/>
      <c r="TVX6" s="414"/>
      <c r="TVY6" s="414"/>
      <c r="TVZ6" s="414"/>
      <c r="TWA6" s="414"/>
      <c r="TWB6" s="414"/>
      <c r="TWC6" s="414"/>
      <c r="TWD6" s="414"/>
      <c r="TWE6" s="414"/>
      <c r="TWF6" s="414"/>
      <c r="TWG6" s="414"/>
      <c r="TWH6" s="414"/>
      <c r="TWI6" s="414"/>
      <c r="TWJ6" s="414"/>
      <c r="TWK6" s="414"/>
      <c r="TWL6" s="414"/>
      <c r="TWM6" s="414"/>
      <c r="TWN6" s="414"/>
      <c r="TWO6" s="414"/>
      <c r="TWP6" s="414"/>
      <c r="TWQ6" s="414"/>
      <c r="TWR6" s="414"/>
      <c r="TWS6" s="414"/>
      <c r="TWT6" s="414"/>
      <c r="TWU6" s="414"/>
      <c r="TWV6" s="414"/>
      <c r="TWW6" s="414"/>
      <c r="TWX6" s="414"/>
      <c r="TWY6" s="414"/>
      <c r="TWZ6" s="414"/>
      <c r="TXA6" s="414"/>
      <c r="TXB6" s="414"/>
      <c r="TXC6" s="414"/>
      <c r="TXD6" s="414"/>
      <c r="TXE6" s="414"/>
      <c r="TXF6" s="414"/>
      <c r="TXG6" s="414"/>
      <c r="TXH6" s="414"/>
      <c r="TXI6" s="414"/>
      <c r="TXJ6" s="414"/>
      <c r="TXK6" s="414"/>
      <c r="TXL6" s="414"/>
      <c r="TXM6" s="414"/>
      <c r="TXN6" s="414"/>
      <c r="TXO6" s="414"/>
      <c r="TXP6" s="414"/>
      <c r="TXQ6" s="414"/>
      <c r="TXR6" s="414"/>
      <c r="TXS6" s="414"/>
      <c r="TXT6" s="414"/>
      <c r="TXU6" s="414"/>
      <c r="TXV6" s="414"/>
      <c r="TXW6" s="414"/>
      <c r="TXX6" s="414"/>
      <c r="TXY6" s="414"/>
      <c r="TXZ6" s="414"/>
      <c r="TYA6" s="414"/>
      <c r="TYB6" s="414"/>
      <c r="TYC6" s="414"/>
      <c r="TYD6" s="414"/>
      <c r="TYE6" s="414"/>
      <c r="TYF6" s="414"/>
      <c r="TYG6" s="414"/>
      <c r="TYH6" s="414"/>
      <c r="TYI6" s="414"/>
      <c r="TYJ6" s="414"/>
      <c r="TYK6" s="414"/>
      <c r="TYL6" s="414"/>
      <c r="TYM6" s="414"/>
      <c r="TYN6" s="414"/>
      <c r="TYO6" s="414"/>
      <c r="TYP6" s="414"/>
      <c r="TYQ6" s="414"/>
      <c r="TYR6" s="414"/>
      <c r="TYS6" s="414"/>
      <c r="TYT6" s="414"/>
      <c r="TYU6" s="414"/>
      <c r="TYV6" s="414"/>
      <c r="TYW6" s="414"/>
      <c r="TYX6" s="414"/>
      <c r="TYY6" s="414"/>
      <c r="TYZ6" s="414"/>
      <c r="TZA6" s="414"/>
      <c r="TZB6" s="414"/>
      <c r="TZC6" s="414"/>
      <c r="TZD6" s="414"/>
      <c r="TZE6" s="414"/>
      <c r="TZF6" s="414"/>
      <c r="TZG6" s="414"/>
      <c r="TZH6" s="414"/>
      <c r="TZI6" s="414"/>
      <c r="TZJ6" s="414"/>
      <c r="TZK6" s="414"/>
      <c r="TZL6" s="414"/>
      <c r="TZM6" s="414"/>
      <c r="TZN6" s="414"/>
      <c r="TZO6" s="414"/>
      <c r="TZP6" s="414"/>
      <c r="TZQ6" s="414"/>
      <c r="TZR6" s="414"/>
      <c r="TZS6" s="414"/>
      <c r="TZT6" s="414"/>
      <c r="TZU6" s="414"/>
      <c r="TZV6" s="414"/>
      <c r="TZW6" s="414"/>
      <c r="TZX6" s="414"/>
      <c r="TZY6" s="414"/>
      <c r="TZZ6" s="414"/>
      <c r="UAA6" s="414"/>
      <c r="UAB6" s="414"/>
      <c r="UAC6" s="414"/>
      <c r="UAD6" s="414"/>
      <c r="UAE6" s="414"/>
      <c r="UAF6" s="414"/>
      <c r="UAG6" s="414"/>
      <c r="UAH6" s="414"/>
      <c r="UAI6" s="414"/>
      <c r="UAJ6" s="414"/>
      <c r="UAK6" s="414"/>
      <c r="UAL6" s="414"/>
      <c r="UAM6" s="414"/>
      <c r="UAN6" s="414"/>
      <c r="UAO6" s="414"/>
      <c r="UAP6" s="414"/>
      <c r="UAQ6" s="414"/>
      <c r="UAR6" s="414"/>
      <c r="UAS6" s="414"/>
      <c r="UAT6" s="414"/>
      <c r="UAU6" s="414"/>
      <c r="UAV6" s="414"/>
      <c r="UAW6" s="414"/>
      <c r="UAX6" s="414"/>
      <c r="UAY6" s="414"/>
      <c r="UAZ6" s="414"/>
      <c r="UBA6" s="414"/>
      <c r="UBB6" s="414"/>
      <c r="UBC6" s="414"/>
      <c r="UBD6" s="414"/>
      <c r="UBE6" s="414"/>
      <c r="UBF6" s="414"/>
      <c r="UBG6" s="414"/>
      <c r="UBH6" s="414"/>
      <c r="UBI6" s="414"/>
      <c r="UBJ6" s="414"/>
      <c r="UBK6" s="414"/>
      <c r="UBL6" s="414"/>
      <c r="UBM6" s="414"/>
      <c r="UBN6" s="414"/>
      <c r="UBO6" s="414"/>
      <c r="UBP6" s="414"/>
      <c r="UBQ6" s="414"/>
      <c r="UBR6" s="414"/>
      <c r="UBS6" s="414"/>
      <c r="UBT6" s="414"/>
      <c r="UBU6" s="414"/>
      <c r="UBV6" s="414"/>
      <c r="UBW6" s="414"/>
      <c r="UBX6" s="414"/>
      <c r="UBY6" s="414"/>
      <c r="UBZ6" s="414"/>
      <c r="UCA6" s="414"/>
      <c r="UCB6" s="414"/>
      <c r="UCC6" s="414"/>
      <c r="UCD6" s="414"/>
      <c r="UCE6" s="414"/>
      <c r="UCF6" s="414"/>
      <c r="UCG6" s="414"/>
      <c r="UCH6" s="414"/>
      <c r="UCI6" s="414"/>
      <c r="UCJ6" s="414"/>
      <c r="UCK6" s="414"/>
      <c r="UCL6" s="414"/>
      <c r="UCM6" s="414"/>
      <c r="UCN6" s="414"/>
      <c r="UCO6" s="414"/>
      <c r="UCP6" s="414"/>
      <c r="UCQ6" s="414"/>
      <c r="UCR6" s="414"/>
      <c r="UCS6" s="414"/>
      <c r="UCT6" s="414"/>
      <c r="UCU6" s="414"/>
      <c r="UCV6" s="414"/>
      <c r="UCW6" s="414"/>
      <c r="UCX6" s="414"/>
      <c r="UCY6" s="414"/>
      <c r="UCZ6" s="414"/>
      <c r="UDA6" s="414"/>
      <c r="UDB6" s="414"/>
      <c r="UDC6" s="414"/>
      <c r="UDD6" s="414"/>
      <c r="UDE6" s="414"/>
      <c r="UDF6" s="414"/>
      <c r="UDG6" s="414"/>
      <c r="UDH6" s="414"/>
      <c r="UDI6" s="414"/>
      <c r="UDJ6" s="414"/>
      <c r="UDK6" s="414"/>
      <c r="UDL6" s="414"/>
      <c r="UDM6" s="414"/>
      <c r="UDN6" s="414"/>
      <c r="UDO6" s="414"/>
      <c r="UDP6" s="414"/>
      <c r="UDQ6" s="414"/>
      <c r="UDR6" s="414"/>
      <c r="UDS6" s="414"/>
      <c r="UDT6" s="414"/>
      <c r="UDU6" s="414"/>
      <c r="UDV6" s="414"/>
      <c r="UDW6" s="414"/>
      <c r="UDX6" s="414"/>
      <c r="UDY6" s="414"/>
      <c r="UDZ6" s="414"/>
      <c r="UEA6" s="414"/>
      <c r="UEB6" s="414"/>
      <c r="UEC6" s="414"/>
      <c r="UED6" s="414"/>
      <c r="UEE6" s="414"/>
      <c r="UEF6" s="414"/>
      <c r="UEG6" s="414"/>
      <c r="UEH6" s="414"/>
      <c r="UEI6" s="414"/>
      <c r="UEJ6" s="414"/>
      <c r="UEK6" s="414"/>
      <c r="UEL6" s="414"/>
      <c r="UEM6" s="414"/>
      <c r="UEN6" s="414"/>
      <c r="UEO6" s="414"/>
      <c r="UEP6" s="414"/>
      <c r="UEQ6" s="414"/>
      <c r="UER6" s="414"/>
      <c r="UES6" s="414"/>
      <c r="UET6" s="414"/>
      <c r="UEU6" s="414"/>
      <c r="UEV6" s="414"/>
      <c r="UEW6" s="414"/>
      <c r="UEX6" s="414"/>
      <c r="UEY6" s="414"/>
      <c r="UEZ6" s="414"/>
      <c r="UFA6" s="414"/>
      <c r="UFB6" s="414"/>
      <c r="UFC6" s="414"/>
      <c r="UFD6" s="414"/>
      <c r="UFE6" s="414"/>
      <c r="UFF6" s="414"/>
      <c r="UFG6" s="414"/>
      <c r="UFH6" s="414"/>
      <c r="UFI6" s="414"/>
      <c r="UFJ6" s="414"/>
      <c r="UFK6" s="414"/>
      <c r="UFL6" s="414"/>
      <c r="UFM6" s="414"/>
      <c r="UFN6" s="414"/>
      <c r="UFO6" s="414"/>
      <c r="UFP6" s="414"/>
      <c r="UFQ6" s="414"/>
      <c r="UFR6" s="414"/>
      <c r="UFS6" s="414"/>
      <c r="UFT6" s="414"/>
      <c r="UFU6" s="414"/>
      <c r="UFV6" s="414"/>
      <c r="UFW6" s="414"/>
      <c r="UFX6" s="414"/>
      <c r="UFY6" s="414"/>
      <c r="UFZ6" s="414"/>
      <c r="UGA6" s="414"/>
      <c r="UGB6" s="414"/>
      <c r="UGC6" s="414"/>
      <c r="UGD6" s="414"/>
      <c r="UGE6" s="414"/>
      <c r="UGF6" s="414"/>
      <c r="UGG6" s="414"/>
      <c r="UGH6" s="414"/>
      <c r="UGI6" s="414"/>
      <c r="UGJ6" s="414"/>
      <c r="UGK6" s="414"/>
      <c r="UGL6" s="414"/>
      <c r="UGM6" s="414"/>
      <c r="UGN6" s="414"/>
      <c r="UGO6" s="414"/>
      <c r="UGP6" s="414"/>
      <c r="UGQ6" s="414"/>
      <c r="UGR6" s="414"/>
      <c r="UGS6" s="414"/>
      <c r="UGT6" s="414"/>
      <c r="UGU6" s="414"/>
      <c r="UGV6" s="414"/>
      <c r="UGW6" s="414"/>
      <c r="UGX6" s="414"/>
      <c r="UGY6" s="414"/>
      <c r="UGZ6" s="414"/>
      <c r="UHA6" s="414"/>
      <c r="UHB6" s="414"/>
      <c r="UHC6" s="414"/>
      <c r="UHD6" s="414"/>
      <c r="UHE6" s="414"/>
      <c r="UHF6" s="414"/>
      <c r="UHG6" s="414"/>
      <c r="UHH6" s="414"/>
      <c r="UHI6" s="414"/>
      <c r="UHJ6" s="414"/>
      <c r="UHK6" s="414"/>
      <c r="UHL6" s="414"/>
      <c r="UHM6" s="414"/>
      <c r="UHN6" s="414"/>
      <c r="UHO6" s="414"/>
      <c r="UHP6" s="414"/>
      <c r="UHQ6" s="414"/>
      <c r="UHR6" s="414"/>
      <c r="UHS6" s="414"/>
      <c r="UHT6" s="414"/>
      <c r="UHU6" s="414"/>
      <c r="UHV6" s="414"/>
      <c r="UHW6" s="414"/>
      <c r="UHX6" s="414"/>
      <c r="UHY6" s="414"/>
      <c r="UHZ6" s="414"/>
      <c r="UIA6" s="414"/>
      <c r="UIB6" s="414"/>
      <c r="UIC6" s="414"/>
      <c r="UID6" s="414"/>
      <c r="UIE6" s="414"/>
      <c r="UIF6" s="414"/>
      <c r="UIG6" s="414"/>
      <c r="UIH6" s="414"/>
      <c r="UII6" s="414"/>
      <c r="UIJ6" s="414"/>
      <c r="UIK6" s="414"/>
      <c r="UIL6" s="414"/>
      <c r="UIM6" s="414"/>
      <c r="UIN6" s="414"/>
      <c r="UIO6" s="414"/>
      <c r="UIP6" s="414"/>
      <c r="UIQ6" s="414"/>
      <c r="UIR6" s="414"/>
      <c r="UIS6" s="414"/>
      <c r="UIT6" s="414"/>
      <c r="UIU6" s="414"/>
      <c r="UIV6" s="414"/>
      <c r="UIW6" s="414"/>
      <c r="UIX6" s="414"/>
      <c r="UIY6" s="414"/>
      <c r="UIZ6" s="414"/>
      <c r="UJA6" s="414"/>
      <c r="UJB6" s="414"/>
      <c r="UJC6" s="414"/>
      <c r="UJD6" s="414"/>
      <c r="UJE6" s="414"/>
      <c r="UJF6" s="414"/>
      <c r="UJG6" s="414"/>
      <c r="UJH6" s="414"/>
      <c r="UJI6" s="414"/>
      <c r="UJJ6" s="414"/>
      <c r="UJK6" s="414"/>
      <c r="UJL6" s="414"/>
      <c r="UJM6" s="414"/>
      <c r="UJN6" s="414"/>
      <c r="UJO6" s="414"/>
      <c r="UJP6" s="414"/>
      <c r="UJQ6" s="414"/>
      <c r="UJR6" s="414"/>
      <c r="UJS6" s="414"/>
      <c r="UJT6" s="414"/>
      <c r="UJU6" s="414"/>
      <c r="UJV6" s="414"/>
      <c r="UJW6" s="414"/>
      <c r="UJX6" s="414"/>
      <c r="UJY6" s="414"/>
      <c r="UJZ6" s="414"/>
      <c r="UKA6" s="414"/>
      <c r="UKB6" s="414"/>
      <c r="UKC6" s="414"/>
      <c r="UKD6" s="414"/>
      <c r="UKE6" s="414"/>
      <c r="UKF6" s="414"/>
      <c r="UKG6" s="414"/>
      <c r="UKH6" s="414"/>
      <c r="UKI6" s="414"/>
      <c r="UKJ6" s="414"/>
      <c r="UKK6" s="414"/>
      <c r="UKL6" s="414"/>
      <c r="UKM6" s="414"/>
      <c r="UKN6" s="414"/>
      <c r="UKO6" s="414"/>
      <c r="UKP6" s="414"/>
      <c r="UKQ6" s="414"/>
      <c r="UKR6" s="414"/>
      <c r="UKS6" s="414"/>
      <c r="UKT6" s="414"/>
      <c r="UKU6" s="414"/>
      <c r="UKV6" s="414"/>
      <c r="UKW6" s="414"/>
      <c r="UKX6" s="414"/>
      <c r="UKY6" s="414"/>
      <c r="UKZ6" s="414"/>
      <c r="ULA6" s="414"/>
      <c r="ULB6" s="414"/>
      <c r="ULC6" s="414"/>
      <c r="ULD6" s="414"/>
      <c r="ULE6" s="414"/>
      <c r="ULF6" s="414"/>
      <c r="ULG6" s="414"/>
      <c r="ULH6" s="414"/>
      <c r="ULI6" s="414"/>
      <c r="ULJ6" s="414"/>
      <c r="ULK6" s="414"/>
      <c r="ULL6" s="414"/>
      <c r="ULM6" s="414"/>
      <c r="ULN6" s="414"/>
      <c r="ULO6" s="414"/>
      <c r="ULP6" s="414"/>
      <c r="ULQ6" s="414"/>
      <c r="ULR6" s="414"/>
      <c r="ULS6" s="414"/>
      <c r="ULT6" s="414"/>
      <c r="ULU6" s="414"/>
      <c r="ULV6" s="414"/>
      <c r="ULW6" s="414"/>
      <c r="ULX6" s="414"/>
      <c r="ULY6" s="414"/>
      <c r="ULZ6" s="414"/>
      <c r="UMA6" s="414"/>
      <c r="UMB6" s="414"/>
      <c r="UMC6" s="414"/>
      <c r="UMD6" s="414"/>
      <c r="UME6" s="414"/>
      <c r="UMF6" s="414"/>
      <c r="UMG6" s="414"/>
      <c r="UMH6" s="414"/>
      <c r="UMI6" s="414"/>
      <c r="UMJ6" s="414"/>
      <c r="UMK6" s="414"/>
      <c r="UML6" s="414"/>
      <c r="UMM6" s="414"/>
      <c r="UMN6" s="414"/>
      <c r="UMO6" s="414"/>
      <c r="UMP6" s="414"/>
      <c r="UMQ6" s="414"/>
      <c r="UMR6" s="414"/>
      <c r="UMS6" s="414"/>
      <c r="UMT6" s="414"/>
      <c r="UMU6" s="414"/>
      <c r="UMV6" s="414"/>
      <c r="UMW6" s="414"/>
      <c r="UMX6" s="414"/>
      <c r="UMY6" s="414"/>
      <c r="UMZ6" s="414"/>
      <c r="UNA6" s="414"/>
      <c r="UNB6" s="414"/>
      <c r="UNC6" s="414"/>
      <c r="UND6" s="414"/>
      <c r="UNE6" s="414"/>
      <c r="UNF6" s="414"/>
      <c r="UNG6" s="414"/>
      <c r="UNH6" s="414"/>
      <c r="UNI6" s="414"/>
      <c r="UNJ6" s="414"/>
      <c r="UNK6" s="414"/>
      <c r="UNL6" s="414"/>
      <c r="UNM6" s="414"/>
      <c r="UNN6" s="414"/>
      <c r="UNO6" s="414"/>
      <c r="UNP6" s="414"/>
      <c r="UNQ6" s="414"/>
      <c r="UNR6" s="414"/>
      <c r="UNS6" s="414"/>
      <c r="UNT6" s="414"/>
      <c r="UNU6" s="414"/>
      <c r="UNV6" s="414"/>
      <c r="UNW6" s="414"/>
      <c r="UNX6" s="414"/>
      <c r="UNY6" s="414"/>
      <c r="UNZ6" s="414"/>
      <c r="UOA6" s="414"/>
      <c r="UOB6" s="414"/>
      <c r="UOC6" s="414"/>
      <c r="UOD6" s="414"/>
      <c r="UOE6" s="414"/>
      <c r="UOF6" s="414"/>
      <c r="UOG6" s="414"/>
      <c r="UOH6" s="414"/>
      <c r="UOI6" s="414"/>
      <c r="UOJ6" s="414"/>
      <c r="UOK6" s="414"/>
      <c r="UOL6" s="414"/>
      <c r="UOM6" s="414"/>
      <c r="UON6" s="414"/>
      <c r="UOO6" s="414"/>
      <c r="UOP6" s="414"/>
      <c r="UOQ6" s="414"/>
      <c r="UOR6" s="414"/>
      <c r="UOS6" s="414"/>
      <c r="UOT6" s="414"/>
      <c r="UOU6" s="414"/>
      <c r="UOV6" s="414"/>
      <c r="UOW6" s="414"/>
      <c r="UOX6" s="414"/>
      <c r="UOY6" s="414"/>
      <c r="UOZ6" s="414"/>
      <c r="UPA6" s="414"/>
      <c r="UPB6" s="414"/>
      <c r="UPC6" s="414"/>
      <c r="UPD6" s="414"/>
      <c r="UPE6" s="414"/>
      <c r="UPF6" s="414"/>
      <c r="UPG6" s="414"/>
      <c r="UPH6" s="414"/>
      <c r="UPI6" s="414"/>
      <c r="UPJ6" s="414"/>
      <c r="UPK6" s="414"/>
      <c r="UPL6" s="414"/>
      <c r="UPM6" s="414"/>
      <c r="UPN6" s="414"/>
      <c r="UPO6" s="414"/>
      <c r="UPP6" s="414"/>
      <c r="UPQ6" s="414"/>
      <c r="UPR6" s="414"/>
      <c r="UPS6" s="414"/>
      <c r="UPT6" s="414"/>
      <c r="UPU6" s="414"/>
      <c r="UPV6" s="414"/>
      <c r="UPW6" s="414"/>
      <c r="UPX6" s="414"/>
      <c r="UPY6" s="414"/>
      <c r="UPZ6" s="414"/>
      <c r="UQA6" s="414"/>
      <c r="UQB6" s="414"/>
      <c r="UQC6" s="414"/>
      <c r="UQD6" s="414"/>
      <c r="UQE6" s="414"/>
      <c r="UQF6" s="414"/>
      <c r="UQG6" s="414"/>
      <c r="UQH6" s="414"/>
      <c r="UQI6" s="414"/>
      <c r="UQJ6" s="414"/>
      <c r="UQK6" s="414"/>
      <c r="UQL6" s="414"/>
      <c r="UQM6" s="414"/>
      <c r="UQN6" s="414"/>
      <c r="UQO6" s="414"/>
      <c r="UQP6" s="414"/>
      <c r="UQQ6" s="414"/>
      <c r="UQR6" s="414"/>
      <c r="UQS6" s="414"/>
      <c r="UQT6" s="414"/>
      <c r="UQU6" s="414"/>
      <c r="UQV6" s="414"/>
      <c r="UQW6" s="414"/>
      <c r="UQX6" s="414"/>
      <c r="UQY6" s="414"/>
      <c r="UQZ6" s="414"/>
      <c r="URA6" s="414"/>
      <c r="URB6" s="414"/>
      <c r="URC6" s="414"/>
      <c r="URD6" s="414"/>
      <c r="URE6" s="414"/>
      <c r="URF6" s="414"/>
      <c r="URG6" s="414"/>
      <c r="URH6" s="414"/>
      <c r="URI6" s="414"/>
      <c r="URJ6" s="414"/>
      <c r="URK6" s="414"/>
      <c r="URL6" s="414"/>
      <c r="URM6" s="414"/>
      <c r="URN6" s="414"/>
      <c r="URO6" s="414"/>
      <c r="URP6" s="414"/>
      <c r="URQ6" s="414"/>
      <c r="URR6" s="414"/>
      <c r="URS6" s="414"/>
      <c r="URT6" s="414"/>
      <c r="URU6" s="414"/>
      <c r="URV6" s="414"/>
      <c r="URW6" s="414"/>
      <c r="URX6" s="414"/>
      <c r="URY6" s="414"/>
      <c r="URZ6" s="414"/>
      <c r="USA6" s="414"/>
      <c r="USB6" s="414"/>
      <c r="USC6" s="414"/>
      <c r="USD6" s="414"/>
      <c r="USE6" s="414"/>
      <c r="USF6" s="414"/>
      <c r="USG6" s="414"/>
      <c r="USH6" s="414"/>
      <c r="USI6" s="414"/>
      <c r="USJ6" s="414"/>
      <c r="USK6" s="414"/>
      <c r="USL6" s="414"/>
      <c r="USM6" s="414"/>
      <c r="USN6" s="414"/>
      <c r="USO6" s="414"/>
      <c r="USP6" s="414"/>
      <c r="USQ6" s="414"/>
      <c r="USR6" s="414"/>
      <c r="USS6" s="414"/>
      <c r="UST6" s="414"/>
      <c r="USU6" s="414"/>
      <c r="USV6" s="414"/>
      <c r="USW6" s="414"/>
      <c r="USX6" s="414"/>
      <c r="USY6" s="414"/>
      <c r="USZ6" s="414"/>
      <c r="UTA6" s="414"/>
      <c r="UTB6" s="414"/>
      <c r="UTC6" s="414"/>
      <c r="UTD6" s="414"/>
      <c r="UTE6" s="414"/>
      <c r="UTF6" s="414"/>
      <c r="UTG6" s="414"/>
      <c r="UTH6" s="414"/>
      <c r="UTI6" s="414"/>
      <c r="UTJ6" s="414"/>
      <c r="UTK6" s="414"/>
      <c r="UTL6" s="414"/>
      <c r="UTM6" s="414"/>
      <c r="UTN6" s="414"/>
      <c r="UTO6" s="414"/>
      <c r="UTP6" s="414"/>
      <c r="UTQ6" s="414"/>
      <c r="UTR6" s="414"/>
      <c r="UTS6" s="414"/>
      <c r="UTT6" s="414"/>
      <c r="UTU6" s="414"/>
      <c r="UTV6" s="414"/>
      <c r="UTW6" s="414"/>
      <c r="UTX6" s="414"/>
      <c r="UTY6" s="414"/>
      <c r="UTZ6" s="414"/>
      <c r="UUA6" s="414"/>
      <c r="UUB6" s="414"/>
      <c r="UUC6" s="414"/>
      <c r="UUD6" s="414"/>
      <c r="UUE6" s="414"/>
      <c r="UUF6" s="414"/>
      <c r="UUG6" s="414"/>
      <c r="UUH6" s="414"/>
      <c r="UUI6" s="414"/>
      <c r="UUJ6" s="414"/>
      <c r="UUK6" s="414"/>
      <c r="UUL6" s="414"/>
      <c r="UUM6" s="414"/>
      <c r="UUN6" s="414"/>
      <c r="UUO6" s="414"/>
      <c r="UUP6" s="414"/>
      <c r="UUQ6" s="414"/>
      <c r="UUR6" s="414"/>
      <c r="UUS6" s="414"/>
      <c r="UUT6" s="414"/>
      <c r="UUU6" s="414"/>
      <c r="UUV6" s="414"/>
      <c r="UUW6" s="414"/>
      <c r="UUX6" s="414"/>
      <c r="UUY6" s="414"/>
      <c r="UUZ6" s="414"/>
      <c r="UVA6" s="414"/>
      <c r="UVB6" s="414"/>
      <c r="UVC6" s="414"/>
      <c r="UVD6" s="414"/>
      <c r="UVE6" s="414"/>
      <c r="UVF6" s="414"/>
      <c r="UVG6" s="414"/>
      <c r="UVH6" s="414"/>
      <c r="UVI6" s="414"/>
      <c r="UVJ6" s="414"/>
      <c r="UVK6" s="414"/>
      <c r="UVL6" s="414"/>
      <c r="UVM6" s="414"/>
      <c r="UVN6" s="414"/>
      <c r="UVO6" s="414"/>
      <c r="UVP6" s="414"/>
      <c r="UVQ6" s="414"/>
      <c r="UVR6" s="414"/>
      <c r="UVS6" s="414"/>
      <c r="UVT6" s="414"/>
      <c r="UVU6" s="414"/>
      <c r="UVV6" s="414"/>
      <c r="UVW6" s="414"/>
      <c r="UVX6" s="414"/>
      <c r="UVY6" s="414"/>
      <c r="UVZ6" s="414"/>
      <c r="UWA6" s="414"/>
      <c r="UWB6" s="414"/>
      <c r="UWC6" s="414"/>
      <c r="UWD6" s="414"/>
      <c r="UWE6" s="414"/>
      <c r="UWF6" s="414"/>
      <c r="UWG6" s="414"/>
      <c r="UWH6" s="414"/>
      <c r="UWI6" s="414"/>
      <c r="UWJ6" s="414"/>
      <c r="UWK6" s="414"/>
      <c r="UWL6" s="414"/>
      <c r="UWM6" s="414"/>
      <c r="UWN6" s="414"/>
      <c r="UWO6" s="414"/>
      <c r="UWP6" s="414"/>
      <c r="UWQ6" s="414"/>
      <c r="UWR6" s="414"/>
      <c r="UWS6" s="414"/>
      <c r="UWT6" s="414"/>
      <c r="UWU6" s="414"/>
      <c r="UWV6" s="414"/>
      <c r="UWW6" s="414"/>
      <c r="UWX6" s="414"/>
      <c r="UWY6" s="414"/>
      <c r="UWZ6" s="414"/>
      <c r="UXA6" s="414"/>
      <c r="UXB6" s="414"/>
      <c r="UXC6" s="414"/>
      <c r="UXD6" s="414"/>
      <c r="UXE6" s="414"/>
      <c r="UXF6" s="414"/>
      <c r="UXG6" s="414"/>
      <c r="UXH6" s="414"/>
      <c r="UXI6" s="414"/>
      <c r="UXJ6" s="414"/>
      <c r="UXK6" s="414"/>
      <c r="UXL6" s="414"/>
      <c r="UXM6" s="414"/>
      <c r="UXN6" s="414"/>
      <c r="UXO6" s="414"/>
      <c r="UXP6" s="414"/>
      <c r="UXQ6" s="414"/>
      <c r="UXR6" s="414"/>
      <c r="UXS6" s="414"/>
      <c r="UXT6" s="414"/>
      <c r="UXU6" s="414"/>
      <c r="UXV6" s="414"/>
      <c r="UXW6" s="414"/>
      <c r="UXX6" s="414"/>
      <c r="UXY6" s="414"/>
      <c r="UXZ6" s="414"/>
      <c r="UYA6" s="414"/>
      <c r="UYB6" s="414"/>
      <c r="UYC6" s="414"/>
      <c r="UYD6" s="414"/>
      <c r="UYE6" s="414"/>
      <c r="UYF6" s="414"/>
      <c r="UYG6" s="414"/>
      <c r="UYH6" s="414"/>
      <c r="UYI6" s="414"/>
      <c r="UYJ6" s="414"/>
      <c r="UYK6" s="414"/>
      <c r="UYL6" s="414"/>
      <c r="UYM6" s="414"/>
      <c r="UYN6" s="414"/>
      <c r="UYO6" s="414"/>
      <c r="UYP6" s="414"/>
      <c r="UYQ6" s="414"/>
      <c r="UYR6" s="414"/>
      <c r="UYS6" s="414"/>
      <c r="UYT6" s="414"/>
      <c r="UYU6" s="414"/>
      <c r="UYV6" s="414"/>
      <c r="UYW6" s="414"/>
      <c r="UYX6" s="414"/>
      <c r="UYY6" s="414"/>
      <c r="UYZ6" s="414"/>
      <c r="UZA6" s="414"/>
      <c r="UZB6" s="414"/>
      <c r="UZC6" s="414"/>
      <c r="UZD6" s="414"/>
      <c r="UZE6" s="414"/>
      <c r="UZF6" s="414"/>
      <c r="UZG6" s="414"/>
      <c r="UZH6" s="414"/>
      <c r="UZI6" s="414"/>
      <c r="UZJ6" s="414"/>
      <c r="UZK6" s="414"/>
      <c r="UZL6" s="414"/>
      <c r="UZM6" s="414"/>
      <c r="UZN6" s="414"/>
      <c r="UZO6" s="414"/>
      <c r="UZP6" s="414"/>
      <c r="UZQ6" s="414"/>
      <c r="UZR6" s="414"/>
      <c r="UZS6" s="414"/>
      <c r="UZT6" s="414"/>
      <c r="UZU6" s="414"/>
      <c r="UZV6" s="414"/>
      <c r="UZW6" s="414"/>
      <c r="UZX6" s="414"/>
      <c r="UZY6" s="414"/>
      <c r="UZZ6" s="414"/>
      <c r="VAA6" s="414"/>
      <c r="VAB6" s="414"/>
      <c r="VAC6" s="414"/>
      <c r="VAD6" s="414"/>
      <c r="VAE6" s="414"/>
      <c r="VAF6" s="414"/>
      <c r="VAG6" s="414"/>
      <c r="VAH6" s="414"/>
      <c r="VAI6" s="414"/>
      <c r="VAJ6" s="414"/>
      <c r="VAK6" s="414"/>
      <c r="VAL6" s="414"/>
      <c r="VAM6" s="414"/>
      <c r="VAN6" s="414"/>
      <c r="VAO6" s="414"/>
      <c r="VAP6" s="414"/>
      <c r="VAQ6" s="414"/>
      <c r="VAR6" s="414"/>
      <c r="VAS6" s="414"/>
      <c r="VAT6" s="414"/>
      <c r="VAU6" s="414"/>
      <c r="VAV6" s="414"/>
      <c r="VAW6" s="414"/>
      <c r="VAX6" s="414"/>
      <c r="VAY6" s="414"/>
      <c r="VAZ6" s="414"/>
      <c r="VBA6" s="414"/>
      <c r="VBB6" s="414"/>
      <c r="VBC6" s="414"/>
      <c r="VBD6" s="414"/>
      <c r="VBE6" s="414"/>
      <c r="VBF6" s="414"/>
      <c r="VBG6" s="414"/>
      <c r="VBH6" s="414"/>
      <c r="VBI6" s="414"/>
      <c r="VBJ6" s="414"/>
      <c r="VBK6" s="414"/>
      <c r="VBL6" s="414"/>
      <c r="VBM6" s="414"/>
      <c r="VBN6" s="414"/>
      <c r="VBO6" s="414"/>
      <c r="VBP6" s="414"/>
      <c r="VBQ6" s="414"/>
      <c r="VBR6" s="414"/>
      <c r="VBS6" s="414"/>
      <c r="VBT6" s="414"/>
      <c r="VBU6" s="414"/>
      <c r="VBV6" s="414"/>
      <c r="VBW6" s="414"/>
      <c r="VBX6" s="414"/>
      <c r="VBY6" s="414"/>
      <c r="VBZ6" s="414"/>
      <c r="VCA6" s="414"/>
      <c r="VCB6" s="414"/>
      <c r="VCC6" s="414"/>
      <c r="VCD6" s="414"/>
      <c r="VCE6" s="414"/>
      <c r="VCF6" s="414"/>
      <c r="VCG6" s="414"/>
      <c r="VCH6" s="414"/>
      <c r="VCI6" s="414"/>
      <c r="VCJ6" s="414"/>
      <c r="VCK6" s="414"/>
      <c r="VCL6" s="414"/>
      <c r="VCM6" s="414"/>
      <c r="VCN6" s="414"/>
      <c r="VCO6" s="414"/>
      <c r="VCP6" s="414"/>
      <c r="VCQ6" s="414"/>
      <c r="VCR6" s="414"/>
      <c r="VCS6" s="414"/>
      <c r="VCT6" s="414"/>
      <c r="VCU6" s="414"/>
      <c r="VCV6" s="414"/>
      <c r="VCW6" s="414"/>
      <c r="VCX6" s="414"/>
      <c r="VCY6" s="414"/>
      <c r="VCZ6" s="414"/>
      <c r="VDA6" s="414"/>
      <c r="VDB6" s="414"/>
      <c r="VDC6" s="414"/>
      <c r="VDD6" s="414"/>
      <c r="VDE6" s="414"/>
      <c r="VDF6" s="414"/>
      <c r="VDG6" s="414"/>
      <c r="VDH6" s="414"/>
      <c r="VDI6" s="414"/>
      <c r="VDJ6" s="414"/>
      <c r="VDK6" s="414"/>
      <c r="VDL6" s="414"/>
      <c r="VDM6" s="414"/>
      <c r="VDN6" s="414"/>
      <c r="VDO6" s="414"/>
      <c r="VDP6" s="414"/>
      <c r="VDQ6" s="414"/>
      <c r="VDR6" s="414"/>
      <c r="VDS6" s="414"/>
      <c r="VDT6" s="414"/>
      <c r="VDU6" s="414"/>
      <c r="VDV6" s="414"/>
      <c r="VDW6" s="414"/>
      <c r="VDX6" s="414"/>
      <c r="VDY6" s="414"/>
      <c r="VDZ6" s="414"/>
      <c r="VEA6" s="414"/>
      <c r="VEB6" s="414"/>
      <c r="VEC6" s="414"/>
      <c r="VED6" s="414"/>
      <c r="VEE6" s="414"/>
      <c r="VEF6" s="414"/>
      <c r="VEG6" s="414"/>
      <c r="VEH6" s="414"/>
      <c r="VEI6" s="414"/>
      <c r="VEJ6" s="414"/>
      <c r="VEK6" s="414"/>
      <c r="VEL6" s="414"/>
      <c r="VEM6" s="414"/>
      <c r="VEN6" s="414"/>
      <c r="VEO6" s="414"/>
      <c r="VEP6" s="414"/>
      <c r="VEQ6" s="414"/>
      <c r="VER6" s="414"/>
      <c r="VES6" s="414"/>
      <c r="VET6" s="414"/>
      <c r="VEU6" s="414"/>
      <c r="VEV6" s="414"/>
      <c r="VEW6" s="414"/>
      <c r="VEX6" s="414"/>
      <c r="VEY6" s="414"/>
      <c r="VEZ6" s="414"/>
      <c r="VFA6" s="414"/>
      <c r="VFB6" s="414"/>
      <c r="VFC6" s="414"/>
      <c r="VFD6" s="414"/>
      <c r="VFE6" s="414"/>
      <c r="VFF6" s="414"/>
      <c r="VFG6" s="414"/>
      <c r="VFH6" s="414"/>
      <c r="VFI6" s="414"/>
      <c r="VFJ6" s="414"/>
      <c r="VFK6" s="414"/>
      <c r="VFL6" s="414"/>
      <c r="VFM6" s="414"/>
      <c r="VFN6" s="414"/>
      <c r="VFO6" s="414"/>
      <c r="VFP6" s="414"/>
      <c r="VFQ6" s="414"/>
      <c r="VFR6" s="414"/>
      <c r="VFS6" s="414"/>
      <c r="VFT6" s="414"/>
      <c r="VFU6" s="414"/>
      <c r="VFV6" s="414"/>
      <c r="VFW6" s="414"/>
      <c r="VFX6" s="414"/>
      <c r="VFY6" s="414"/>
      <c r="VFZ6" s="414"/>
      <c r="VGA6" s="414"/>
      <c r="VGB6" s="414"/>
      <c r="VGC6" s="414"/>
      <c r="VGD6" s="414"/>
      <c r="VGE6" s="414"/>
      <c r="VGF6" s="414"/>
      <c r="VGG6" s="414"/>
      <c r="VGH6" s="414"/>
      <c r="VGI6" s="414"/>
      <c r="VGJ6" s="414"/>
      <c r="VGK6" s="414"/>
      <c r="VGL6" s="414"/>
      <c r="VGM6" s="414"/>
      <c r="VGN6" s="414"/>
      <c r="VGO6" s="414"/>
      <c r="VGP6" s="414"/>
      <c r="VGQ6" s="414"/>
      <c r="VGR6" s="414"/>
      <c r="VGS6" s="414"/>
      <c r="VGT6" s="414"/>
      <c r="VGU6" s="414"/>
      <c r="VGV6" s="414"/>
      <c r="VGW6" s="414"/>
      <c r="VGX6" s="414"/>
      <c r="VGY6" s="414"/>
      <c r="VGZ6" s="414"/>
      <c r="VHA6" s="414"/>
      <c r="VHB6" s="414"/>
      <c r="VHC6" s="414"/>
      <c r="VHD6" s="414"/>
      <c r="VHE6" s="414"/>
      <c r="VHF6" s="414"/>
      <c r="VHG6" s="414"/>
      <c r="VHH6" s="414"/>
      <c r="VHI6" s="414"/>
      <c r="VHJ6" s="414"/>
      <c r="VHK6" s="414"/>
      <c r="VHL6" s="414"/>
      <c r="VHM6" s="414"/>
      <c r="VHN6" s="414"/>
      <c r="VHO6" s="414"/>
      <c r="VHP6" s="414"/>
      <c r="VHQ6" s="414"/>
      <c r="VHR6" s="414"/>
      <c r="VHS6" s="414"/>
      <c r="VHT6" s="414"/>
      <c r="VHU6" s="414"/>
      <c r="VHV6" s="414"/>
      <c r="VHW6" s="414"/>
      <c r="VHX6" s="414"/>
      <c r="VHY6" s="414"/>
      <c r="VHZ6" s="414"/>
      <c r="VIA6" s="414"/>
      <c r="VIB6" s="414"/>
      <c r="VIC6" s="414"/>
      <c r="VID6" s="414"/>
      <c r="VIE6" s="414"/>
      <c r="VIF6" s="414"/>
      <c r="VIG6" s="414"/>
      <c r="VIH6" s="414"/>
      <c r="VII6" s="414"/>
      <c r="VIJ6" s="414"/>
      <c r="VIK6" s="414"/>
      <c r="VIL6" s="414"/>
      <c r="VIM6" s="414"/>
      <c r="VIN6" s="414"/>
      <c r="VIO6" s="414"/>
      <c r="VIP6" s="414"/>
      <c r="VIQ6" s="414"/>
      <c r="VIR6" s="414"/>
      <c r="VIS6" s="414"/>
      <c r="VIT6" s="414"/>
      <c r="VIU6" s="414"/>
      <c r="VIV6" s="414"/>
      <c r="VIW6" s="414"/>
      <c r="VIX6" s="414"/>
      <c r="VIY6" s="414"/>
      <c r="VIZ6" s="414"/>
      <c r="VJA6" s="414"/>
      <c r="VJB6" s="414"/>
      <c r="VJC6" s="414"/>
      <c r="VJD6" s="414"/>
      <c r="VJE6" s="414"/>
      <c r="VJF6" s="414"/>
      <c r="VJG6" s="414"/>
      <c r="VJH6" s="414"/>
      <c r="VJI6" s="414"/>
      <c r="VJJ6" s="414"/>
      <c r="VJK6" s="414"/>
      <c r="VJL6" s="414"/>
      <c r="VJM6" s="414"/>
      <c r="VJN6" s="414"/>
      <c r="VJO6" s="414"/>
      <c r="VJP6" s="414"/>
      <c r="VJQ6" s="414"/>
      <c r="VJR6" s="414"/>
      <c r="VJS6" s="414"/>
      <c r="VJT6" s="414"/>
      <c r="VJU6" s="414"/>
      <c r="VJV6" s="414"/>
      <c r="VJW6" s="414"/>
      <c r="VJX6" s="414"/>
      <c r="VJY6" s="414"/>
      <c r="VJZ6" s="414"/>
      <c r="VKA6" s="414"/>
      <c r="VKB6" s="414"/>
      <c r="VKC6" s="414"/>
      <c r="VKD6" s="414"/>
      <c r="VKE6" s="414"/>
      <c r="VKF6" s="414"/>
      <c r="VKG6" s="414"/>
      <c r="VKH6" s="414"/>
      <c r="VKI6" s="414"/>
      <c r="VKJ6" s="414"/>
      <c r="VKK6" s="414"/>
      <c r="VKL6" s="414"/>
      <c r="VKM6" s="414"/>
      <c r="VKN6" s="414"/>
      <c r="VKO6" s="414"/>
      <c r="VKP6" s="414"/>
      <c r="VKQ6" s="414"/>
      <c r="VKR6" s="414"/>
      <c r="VKS6" s="414"/>
      <c r="VKT6" s="414"/>
      <c r="VKU6" s="414"/>
      <c r="VKV6" s="414"/>
      <c r="VKW6" s="414"/>
      <c r="VKX6" s="414"/>
      <c r="VKY6" s="414"/>
      <c r="VKZ6" s="414"/>
      <c r="VLA6" s="414"/>
      <c r="VLB6" s="414"/>
      <c r="VLC6" s="414"/>
      <c r="VLD6" s="414"/>
      <c r="VLE6" s="414"/>
      <c r="VLF6" s="414"/>
      <c r="VLG6" s="414"/>
      <c r="VLH6" s="414"/>
      <c r="VLI6" s="414"/>
      <c r="VLJ6" s="414"/>
      <c r="VLK6" s="414"/>
      <c r="VLL6" s="414"/>
      <c r="VLM6" s="414"/>
      <c r="VLN6" s="414"/>
      <c r="VLO6" s="414"/>
      <c r="VLP6" s="414"/>
      <c r="VLQ6" s="414"/>
      <c r="VLR6" s="414"/>
      <c r="VLS6" s="414"/>
      <c r="VLT6" s="414"/>
      <c r="VLU6" s="414"/>
      <c r="VLV6" s="414"/>
      <c r="VLW6" s="414"/>
      <c r="VLX6" s="414"/>
      <c r="VLY6" s="414"/>
      <c r="VLZ6" s="414"/>
      <c r="VMA6" s="414"/>
      <c r="VMB6" s="414"/>
      <c r="VMC6" s="414"/>
      <c r="VMD6" s="414"/>
      <c r="VME6" s="414"/>
      <c r="VMF6" s="414"/>
      <c r="VMG6" s="414"/>
      <c r="VMH6" s="414"/>
      <c r="VMI6" s="414"/>
      <c r="VMJ6" s="414"/>
      <c r="VMK6" s="414"/>
      <c r="VML6" s="414"/>
      <c r="VMM6" s="414"/>
      <c r="VMN6" s="414"/>
      <c r="VMO6" s="414"/>
      <c r="VMP6" s="414"/>
      <c r="VMQ6" s="414"/>
      <c r="VMR6" s="414"/>
      <c r="VMS6" s="414"/>
      <c r="VMT6" s="414"/>
      <c r="VMU6" s="414"/>
      <c r="VMV6" s="414"/>
      <c r="VMW6" s="414"/>
      <c r="VMX6" s="414"/>
      <c r="VMY6" s="414"/>
      <c r="VMZ6" s="414"/>
      <c r="VNA6" s="414"/>
      <c r="VNB6" s="414"/>
      <c r="VNC6" s="414"/>
      <c r="VND6" s="414"/>
      <c r="VNE6" s="414"/>
      <c r="VNF6" s="414"/>
      <c r="VNG6" s="414"/>
      <c r="VNH6" s="414"/>
      <c r="VNI6" s="414"/>
      <c r="VNJ6" s="414"/>
      <c r="VNK6" s="414"/>
      <c r="VNL6" s="414"/>
      <c r="VNM6" s="414"/>
      <c r="VNN6" s="414"/>
      <c r="VNO6" s="414"/>
      <c r="VNP6" s="414"/>
      <c r="VNQ6" s="414"/>
      <c r="VNR6" s="414"/>
      <c r="VNS6" s="414"/>
      <c r="VNT6" s="414"/>
      <c r="VNU6" s="414"/>
      <c r="VNV6" s="414"/>
      <c r="VNW6" s="414"/>
      <c r="VNX6" s="414"/>
      <c r="VNY6" s="414"/>
      <c r="VNZ6" s="414"/>
      <c r="VOA6" s="414"/>
      <c r="VOB6" s="414"/>
      <c r="VOC6" s="414"/>
      <c r="VOD6" s="414"/>
      <c r="VOE6" s="414"/>
      <c r="VOF6" s="414"/>
      <c r="VOG6" s="414"/>
      <c r="VOH6" s="414"/>
      <c r="VOI6" s="414"/>
      <c r="VOJ6" s="414"/>
      <c r="VOK6" s="414"/>
      <c r="VOL6" s="414"/>
      <c r="VOM6" s="414"/>
      <c r="VON6" s="414"/>
      <c r="VOO6" s="414"/>
      <c r="VOP6" s="414"/>
      <c r="VOQ6" s="414"/>
      <c r="VOR6" s="414"/>
      <c r="VOS6" s="414"/>
      <c r="VOT6" s="414"/>
      <c r="VOU6" s="414"/>
      <c r="VOV6" s="414"/>
      <c r="VOW6" s="414"/>
      <c r="VOX6" s="414"/>
      <c r="VOY6" s="414"/>
      <c r="VOZ6" s="414"/>
      <c r="VPA6" s="414"/>
      <c r="VPB6" s="414"/>
      <c r="VPC6" s="414"/>
      <c r="VPD6" s="414"/>
      <c r="VPE6" s="414"/>
      <c r="VPF6" s="414"/>
      <c r="VPG6" s="414"/>
      <c r="VPH6" s="414"/>
      <c r="VPI6" s="414"/>
      <c r="VPJ6" s="414"/>
      <c r="VPK6" s="414"/>
      <c r="VPL6" s="414"/>
      <c r="VPM6" s="414"/>
      <c r="VPN6" s="414"/>
      <c r="VPO6" s="414"/>
      <c r="VPP6" s="414"/>
      <c r="VPQ6" s="414"/>
      <c r="VPR6" s="414"/>
      <c r="VPS6" s="414"/>
      <c r="VPT6" s="414"/>
      <c r="VPU6" s="414"/>
      <c r="VPV6" s="414"/>
      <c r="VPW6" s="414"/>
      <c r="VPX6" s="414"/>
      <c r="VPY6" s="414"/>
      <c r="VPZ6" s="414"/>
      <c r="VQA6" s="414"/>
      <c r="VQB6" s="414"/>
      <c r="VQC6" s="414"/>
      <c r="VQD6" s="414"/>
      <c r="VQE6" s="414"/>
      <c r="VQF6" s="414"/>
      <c r="VQG6" s="414"/>
      <c r="VQH6" s="414"/>
      <c r="VQI6" s="414"/>
      <c r="VQJ6" s="414"/>
      <c r="VQK6" s="414"/>
      <c r="VQL6" s="414"/>
      <c r="VQM6" s="414"/>
      <c r="VQN6" s="414"/>
      <c r="VQO6" s="414"/>
      <c r="VQP6" s="414"/>
      <c r="VQQ6" s="414"/>
      <c r="VQR6" s="414"/>
      <c r="VQS6" s="414"/>
      <c r="VQT6" s="414"/>
      <c r="VQU6" s="414"/>
      <c r="VQV6" s="414"/>
      <c r="VQW6" s="414"/>
      <c r="VQX6" s="414"/>
      <c r="VQY6" s="414"/>
      <c r="VQZ6" s="414"/>
      <c r="VRA6" s="414"/>
      <c r="VRB6" s="414"/>
      <c r="VRC6" s="414"/>
      <c r="VRD6" s="414"/>
      <c r="VRE6" s="414"/>
      <c r="VRF6" s="414"/>
      <c r="VRG6" s="414"/>
      <c r="VRH6" s="414"/>
      <c r="VRI6" s="414"/>
      <c r="VRJ6" s="414"/>
      <c r="VRK6" s="414"/>
      <c r="VRL6" s="414"/>
      <c r="VRM6" s="414"/>
      <c r="VRN6" s="414"/>
      <c r="VRO6" s="414"/>
      <c r="VRP6" s="414"/>
      <c r="VRQ6" s="414"/>
      <c r="VRR6" s="414"/>
      <c r="VRS6" s="414"/>
      <c r="VRT6" s="414"/>
      <c r="VRU6" s="414"/>
      <c r="VRV6" s="414"/>
      <c r="VRW6" s="414"/>
      <c r="VRX6" s="414"/>
      <c r="VRY6" s="414"/>
      <c r="VRZ6" s="414"/>
      <c r="VSA6" s="414"/>
      <c r="VSB6" s="414"/>
      <c r="VSC6" s="414"/>
      <c r="VSD6" s="414"/>
      <c r="VSE6" s="414"/>
      <c r="VSF6" s="414"/>
      <c r="VSG6" s="414"/>
      <c r="VSH6" s="414"/>
      <c r="VSI6" s="414"/>
      <c r="VSJ6" s="414"/>
      <c r="VSK6" s="414"/>
      <c r="VSL6" s="414"/>
      <c r="VSM6" s="414"/>
      <c r="VSN6" s="414"/>
      <c r="VSO6" s="414"/>
      <c r="VSP6" s="414"/>
      <c r="VSQ6" s="414"/>
      <c r="VSR6" s="414"/>
      <c r="VSS6" s="414"/>
      <c r="VST6" s="414"/>
      <c r="VSU6" s="414"/>
      <c r="VSV6" s="414"/>
      <c r="VSW6" s="414"/>
      <c r="VSX6" s="414"/>
      <c r="VSY6" s="414"/>
      <c r="VSZ6" s="414"/>
      <c r="VTA6" s="414"/>
      <c r="VTB6" s="414"/>
      <c r="VTC6" s="414"/>
      <c r="VTD6" s="414"/>
      <c r="VTE6" s="414"/>
      <c r="VTF6" s="414"/>
      <c r="VTG6" s="414"/>
      <c r="VTH6" s="414"/>
      <c r="VTI6" s="414"/>
      <c r="VTJ6" s="414"/>
      <c r="VTK6" s="414"/>
      <c r="VTL6" s="414"/>
      <c r="VTM6" s="414"/>
      <c r="VTN6" s="414"/>
      <c r="VTO6" s="414"/>
      <c r="VTP6" s="414"/>
      <c r="VTQ6" s="414"/>
      <c r="VTR6" s="414"/>
      <c r="VTS6" s="414"/>
      <c r="VTT6" s="414"/>
      <c r="VTU6" s="414"/>
      <c r="VTV6" s="414"/>
      <c r="VTW6" s="414"/>
      <c r="VTX6" s="414"/>
      <c r="VTY6" s="414"/>
      <c r="VTZ6" s="414"/>
      <c r="VUA6" s="414"/>
      <c r="VUB6" s="414"/>
      <c r="VUC6" s="414"/>
      <c r="VUD6" s="414"/>
      <c r="VUE6" s="414"/>
      <c r="VUF6" s="414"/>
      <c r="VUG6" s="414"/>
      <c r="VUH6" s="414"/>
      <c r="VUI6" s="414"/>
      <c r="VUJ6" s="414"/>
      <c r="VUK6" s="414"/>
      <c r="VUL6" s="414"/>
      <c r="VUM6" s="414"/>
      <c r="VUN6" s="414"/>
      <c r="VUO6" s="414"/>
      <c r="VUP6" s="414"/>
      <c r="VUQ6" s="414"/>
      <c r="VUR6" s="414"/>
      <c r="VUS6" s="414"/>
      <c r="VUT6" s="414"/>
      <c r="VUU6" s="414"/>
      <c r="VUV6" s="414"/>
      <c r="VUW6" s="414"/>
      <c r="VUX6" s="414"/>
      <c r="VUY6" s="414"/>
      <c r="VUZ6" s="414"/>
      <c r="VVA6" s="414"/>
      <c r="VVB6" s="414"/>
      <c r="VVC6" s="414"/>
      <c r="VVD6" s="414"/>
      <c r="VVE6" s="414"/>
      <c r="VVF6" s="414"/>
      <c r="VVG6" s="414"/>
      <c r="VVH6" s="414"/>
      <c r="VVI6" s="414"/>
      <c r="VVJ6" s="414"/>
      <c r="VVK6" s="414"/>
      <c r="VVL6" s="414"/>
      <c r="VVM6" s="414"/>
      <c r="VVN6" s="414"/>
      <c r="VVO6" s="414"/>
      <c r="VVP6" s="414"/>
      <c r="VVQ6" s="414"/>
      <c r="VVR6" s="414"/>
      <c r="VVS6" s="414"/>
      <c r="VVT6" s="414"/>
      <c r="VVU6" s="414"/>
      <c r="VVV6" s="414"/>
      <c r="VVW6" s="414"/>
      <c r="VVX6" s="414"/>
      <c r="VVY6" s="414"/>
      <c r="VVZ6" s="414"/>
      <c r="VWA6" s="414"/>
      <c r="VWB6" s="414"/>
      <c r="VWC6" s="414"/>
      <c r="VWD6" s="414"/>
      <c r="VWE6" s="414"/>
      <c r="VWF6" s="414"/>
      <c r="VWG6" s="414"/>
      <c r="VWH6" s="414"/>
      <c r="VWI6" s="414"/>
      <c r="VWJ6" s="414"/>
      <c r="VWK6" s="414"/>
      <c r="VWL6" s="414"/>
      <c r="VWM6" s="414"/>
      <c r="VWN6" s="414"/>
      <c r="VWO6" s="414"/>
      <c r="VWP6" s="414"/>
      <c r="VWQ6" s="414"/>
      <c r="VWR6" s="414"/>
      <c r="VWS6" s="414"/>
      <c r="VWT6" s="414"/>
      <c r="VWU6" s="414"/>
      <c r="VWV6" s="414"/>
      <c r="VWW6" s="414"/>
      <c r="VWX6" s="414"/>
      <c r="VWY6" s="414"/>
      <c r="VWZ6" s="414"/>
      <c r="VXA6" s="414"/>
      <c r="VXB6" s="414"/>
      <c r="VXC6" s="414"/>
      <c r="VXD6" s="414"/>
      <c r="VXE6" s="414"/>
      <c r="VXF6" s="414"/>
      <c r="VXG6" s="414"/>
      <c r="VXH6" s="414"/>
      <c r="VXI6" s="414"/>
      <c r="VXJ6" s="414"/>
      <c r="VXK6" s="414"/>
      <c r="VXL6" s="414"/>
      <c r="VXM6" s="414"/>
      <c r="VXN6" s="414"/>
      <c r="VXO6" s="414"/>
      <c r="VXP6" s="414"/>
      <c r="VXQ6" s="414"/>
      <c r="VXR6" s="414"/>
      <c r="VXS6" s="414"/>
      <c r="VXT6" s="414"/>
      <c r="VXU6" s="414"/>
      <c r="VXV6" s="414"/>
      <c r="VXW6" s="414"/>
      <c r="VXX6" s="414"/>
      <c r="VXY6" s="414"/>
      <c r="VXZ6" s="414"/>
      <c r="VYA6" s="414"/>
      <c r="VYB6" s="414"/>
      <c r="VYC6" s="414"/>
      <c r="VYD6" s="414"/>
      <c r="VYE6" s="414"/>
      <c r="VYF6" s="414"/>
      <c r="VYG6" s="414"/>
      <c r="VYH6" s="414"/>
      <c r="VYI6" s="414"/>
      <c r="VYJ6" s="414"/>
      <c r="VYK6" s="414"/>
      <c r="VYL6" s="414"/>
      <c r="VYM6" s="414"/>
      <c r="VYN6" s="414"/>
      <c r="VYO6" s="414"/>
      <c r="VYP6" s="414"/>
      <c r="VYQ6" s="414"/>
      <c r="VYR6" s="414"/>
      <c r="VYS6" s="414"/>
      <c r="VYT6" s="414"/>
      <c r="VYU6" s="414"/>
      <c r="VYV6" s="414"/>
      <c r="VYW6" s="414"/>
      <c r="VYX6" s="414"/>
      <c r="VYY6" s="414"/>
      <c r="VYZ6" s="414"/>
      <c r="VZA6" s="414"/>
      <c r="VZB6" s="414"/>
      <c r="VZC6" s="414"/>
      <c r="VZD6" s="414"/>
      <c r="VZE6" s="414"/>
      <c r="VZF6" s="414"/>
      <c r="VZG6" s="414"/>
      <c r="VZH6" s="414"/>
      <c r="VZI6" s="414"/>
      <c r="VZJ6" s="414"/>
      <c r="VZK6" s="414"/>
      <c r="VZL6" s="414"/>
      <c r="VZM6" s="414"/>
      <c r="VZN6" s="414"/>
      <c r="VZO6" s="414"/>
      <c r="VZP6" s="414"/>
      <c r="VZQ6" s="414"/>
      <c r="VZR6" s="414"/>
      <c r="VZS6" s="414"/>
      <c r="VZT6" s="414"/>
      <c r="VZU6" s="414"/>
      <c r="VZV6" s="414"/>
      <c r="VZW6" s="414"/>
      <c r="VZX6" s="414"/>
      <c r="VZY6" s="414"/>
      <c r="VZZ6" s="414"/>
      <c r="WAA6" s="414"/>
      <c r="WAB6" s="414"/>
      <c r="WAC6" s="414"/>
      <c r="WAD6" s="414"/>
      <c r="WAE6" s="414"/>
      <c r="WAF6" s="414"/>
      <c r="WAG6" s="414"/>
      <c r="WAH6" s="414"/>
      <c r="WAI6" s="414"/>
      <c r="WAJ6" s="414"/>
      <c r="WAK6" s="414"/>
      <c r="WAL6" s="414"/>
      <c r="WAM6" s="414"/>
      <c r="WAN6" s="414"/>
      <c r="WAO6" s="414"/>
      <c r="WAP6" s="414"/>
      <c r="WAQ6" s="414"/>
      <c r="WAR6" s="414"/>
      <c r="WAS6" s="414"/>
      <c r="WAT6" s="414"/>
      <c r="WAU6" s="414"/>
      <c r="WAV6" s="414"/>
      <c r="WAW6" s="414"/>
      <c r="WAX6" s="414"/>
      <c r="WAY6" s="414"/>
      <c r="WAZ6" s="414"/>
      <c r="WBA6" s="414"/>
      <c r="WBB6" s="414"/>
      <c r="WBC6" s="414"/>
      <c r="WBD6" s="414"/>
      <c r="WBE6" s="414"/>
      <c r="WBF6" s="414"/>
      <c r="WBG6" s="414"/>
      <c r="WBH6" s="414"/>
      <c r="WBI6" s="414"/>
      <c r="WBJ6" s="414"/>
      <c r="WBK6" s="414"/>
      <c r="WBL6" s="414"/>
      <c r="WBM6" s="414"/>
      <c r="WBN6" s="414"/>
      <c r="WBO6" s="414"/>
      <c r="WBP6" s="414"/>
      <c r="WBQ6" s="414"/>
      <c r="WBR6" s="414"/>
      <c r="WBS6" s="414"/>
      <c r="WBT6" s="414"/>
      <c r="WBU6" s="414"/>
      <c r="WBV6" s="414"/>
      <c r="WBW6" s="414"/>
      <c r="WBX6" s="414"/>
      <c r="WBY6" s="414"/>
      <c r="WBZ6" s="414"/>
      <c r="WCA6" s="414"/>
      <c r="WCB6" s="414"/>
      <c r="WCC6" s="414"/>
      <c r="WCD6" s="414"/>
      <c r="WCE6" s="414"/>
      <c r="WCF6" s="414"/>
      <c r="WCG6" s="414"/>
      <c r="WCH6" s="414"/>
      <c r="WCI6" s="414"/>
      <c r="WCJ6" s="414"/>
      <c r="WCK6" s="414"/>
      <c r="WCL6" s="414"/>
      <c r="WCM6" s="414"/>
      <c r="WCN6" s="414"/>
      <c r="WCO6" s="414"/>
      <c r="WCP6" s="414"/>
      <c r="WCQ6" s="414"/>
      <c r="WCR6" s="414"/>
      <c r="WCS6" s="414"/>
      <c r="WCT6" s="414"/>
      <c r="WCU6" s="414"/>
      <c r="WCV6" s="414"/>
      <c r="WCW6" s="414"/>
      <c r="WCX6" s="414"/>
      <c r="WCY6" s="414"/>
      <c r="WCZ6" s="414"/>
      <c r="WDA6" s="414"/>
      <c r="WDB6" s="414"/>
      <c r="WDC6" s="414"/>
      <c r="WDD6" s="414"/>
      <c r="WDE6" s="414"/>
      <c r="WDF6" s="414"/>
      <c r="WDG6" s="414"/>
      <c r="WDH6" s="414"/>
      <c r="WDI6" s="414"/>
      <c r="WDJ6" s="414"/>
      <c r="WDK6" s="414"/>
      <c r="WDL6" s="414"/>
      <c r="WDM6" s="414"/>
      <c r="WDN6" s="414"/>
      <c r="WDO6" s="414"/>
      <c r="WDP6" s="414"/>
      <c r="WDQ6" s="414"/>
      <c r="WDR6" s="414"/>
      <c r="WDS6" s="414"/>
      <c r="WDT6" s="414"/>
      <c r="WDU6" s="414"/>
      <c r="WDV6" s="414"/>
      <c r="WDW6" s="414"/>
      <c r="WDX6" s="414"/>
      <c r="WDY6" s="414"/>
      <c r="WDZ6" s="414"/>
      <c r="WEA6" s="414"/>
      <c r="WEB6" s="414"/>
      <c r="WEC6" s="414"/>
      <c r="WED6" s="414"/>
      <c r="WEE6" s="414"/>
      <c r="WEF6" s="414"/>
      <c r="WEG6" s="414"/>
      <c r="WEH6" s="414"/>
      <c r="WEI6" s="414"/>
      <c r="WEJ6" s="414"/>
      <c r="WEK6" s="414"/>
      <c r="WEL6" s="414"/>
      <c r="WEM6" s="414"/>
      <c r="WEN6" s="414"/>
      <c r="WEO6" s="414"/>
      <c r="WEP6" s="414"/>
      <c r="WEQ6" s="414"/>
      <c r="WER6" s="414"/>
      <c r="WES6" s="414"/>
      <c r="WET6" s="414"/>
      <c r="WEU6" s="414"/>
      <c r="WEV6" s="414"/>
      <c r="WEW6" s="414"/>
      <c r="WEX6" s="414"/>
      <c r="WEY6" s="414"/>
      <c r="WEZ6" s="414"/>
      <c r="WFA6" s="414"/>
      <c r="WFB6" s="414"/>
      <c r="WFC6" s="414"/>
      <c r="WFD6" s="414"/>
      <c r="WFE6" s="414"/>
      <c r="WFF6" s="414"/>
      <c r="WFG6" s="414"/>
      <c r="WFH6" s="414"/>
      <c r="WFI6" s="414"/>
      <c r="WFJ6" s="414"/>
      <c r="WFK6" s="414"/>
      <c r="WFL6" s="414"/>
      <c r="WFM6" s="414"/>
      <c r="WFN6" s="414"/>
      <c r="WFO6" s="414"/>
      <c r="WFP6" s="414"/>
      <c r="WFQ6" s="414"/>
      <c r="WFR6" s="414"/>
      <c r="WFS6" s="414"/>
      <c r="WFT6" s="414"/>
      <c r="WFU6" s="414"/>
      <c r="WFV6" s="414"/>
      <c r="WFW6" s="414"/>
      <c r="WFX6" s="414"/>
      <c r="WFY6" s="414"/>
      <c r="WFZ6" s="414"/>
      <c r="WGA6" s="414"/>
      <c r="WGB6" s="414"/>
      <c r="WGC6" s="414"/>
      <c r="WGD6" s="414"/>
      <c r="WGE6" s="414"/>
      <c r="WGF6" s="414"/>
      <c r="WGG6" s="414"/>
      <c r="WGH6" s="414"/>
      <c r="WGI6" s="414"/>
      <c r="WGJ6" s="414"/>
      <c r="WGK6" s="414"/>
      <c r="WGL6" s="414"/>
      <c r="WGM6" s="414"/>
      <c r="WGN6" s="414"/>
      <c r="WGO6" s="414"/>
      <c r="WGP6" s="414"/>
      <c r="WGQ6" s="414"/>
      <c r="WGR6" s="414"/>
      <c r="WGS6" s="414"/>
      <c r="WGT6" s="414"/>
      <c r="WGU6" s="414"/>
      <c r="WGV6" s="414"/>
      <c r="WGW6" s="414"/>
      <c r="WGX6" s="414"/>
      <c r="WGY6" s="414"/>
      <c r="WGZ6" s="414"/>
      <c r="WHA6" s="414"/>
      <c r="WHB6" s="414"/>
      <c r="WHC6" s="414"/>
      <c r="WHD6" s="414"/>
      <c r="WHE6" s="414"/>
      <c r="WHF6" s="414"/>
      <c r="WHG6" s="414"/>
      <c r="WHH6" s="414"/>
      <c r="WHI6" s="414"/>
      <c r="WHJ6" s="414"/>
      <c r="WHK6" s="414"/>
      <c r="WHL6" s="414"/>
      <c r="WHM6" s="414"/>
      <c r="WHN6" s="414"/>
      <c r="WHO6" s="414"/>
      <c r="WHP6" s="414"/>
      <c r="WHQ6" s="414"/>
      <c r="WHR6" s="414"/>
      <c r="WHS6" s="414"/>
      <c r="WHT6" s="414"/>
      <c r="WHU6" s="414"/>
      <c r="WHV6" s="414"/>
      <c r="WHW6" s="414"/>
      <c r="WHX6" s="414"/>
      <c r="WHY6" s="414"/>
      <c r="WHZ6" s="414"/>
      <c r="WIA6" s="414"/>
      <c r="WIB6" s="414"/>
      <c r="WIC6" s="414"/>
      <c r="WID6" s="414"/>
      <c r="WIE6" s="414"/>
      <c r="WIF6" s="414"/>
      <c r="WIG6" s="414"/>
      <c r="WIH6" s="414"/>
      <c r="WII6" s="414"/>
      <c r="WIJ6" s="414"/>
      <c r="WIK6" s="414"/>
      <c r="WIL6" s="414"/>
      <c r="WIM6" s="414"/>
      <c r="WIN6" s="414"/>
      <c r="WIO6" s="414"/>
      <c r="WIP6" s="414"/>
      <c r="WIQ6" s="414"/>
      <c r="WIR6" s="414"/>
      <c r="WIS6" s="414"/>
      <c r="WIT6" s="414"/>
      <c r="WIU6" s="414"/>
      <c r="WIV6" s="414"/>
      <c r="WIW6" s="414"/>
      <c r="WIX6" s="414"/>
      <c r="WIY6" s="414"/>
      <c r="WIZ6" s="414"/>
      <c r="WJA6" s="414"/>
      <c r="WJB6" s="414"/>
      <c r="WJC6" s="414"/>
      <c r="WJD6" s="414"/>
      <c r="WJE6" s="414"/>
      <c r="WJF6" s="414"/>
      <c r="WJG6" s="414"/>
      <c r="WJH6" s="414"/>
      <c r="WJI6" s="414"/>
      <c r="WJJ6" s="414"/>
      <c r="WJK6" s="414"/>
      <c r="WJL6" s="414"/>
      <c r="WJM6" s="414"/>
      <c r="WJN6" s="414"/>
      <c r="WJO6" s="414"/>
      <c r="WJP6" s="414"/>
      <c r="WJQ6" s="414"/>
      <c r="WJR6" s="414"/>
      <c r="WJS6" s="414"/>
      <c r="WJT6" s="414"/>
      <c r="WJU6" s="414"/>
      <c r="WJV6" s="414"/>
      <c r="WJW6" s="414"/>
      <c r="WJX6" s="414"/>
      <c r="WJY6" s="414"/>
      <c r="WJZ6" s="414"/>
      <c r="WKA6" s="414"/>
      <c r="WKB6" s="414"/>
      <c r="WKC6" s="414"/>
      <c r="WKD6" s="414"/>
      <c r="WKE6" s="414"/>
      <c r="WKF6" s="414"/>
      <c r="WKG6" s="414"/>
      <c r="WKH6" s="414"/>
      <c r="WKI6" s="414"/>
      <c r="WKJ6" s="414"/>
      <c r="WKK6" s="414"/>
      <c r="WKL6" s="414"/>
      <c r="WKM6" s="414"/>
      <c r="WKN6" s="414"/>
      <c r="WKO6" s="414"/>
      <c r="WKP6" s="414"/>
      <c r="WKQ6" s="414"/>
      <c r="WKR6" s="414"/>
      <c r="WKS6" s="414"/>
      <c r="WKT6" s="414"/>
      <c r="WKU6" s="414"/>
      <c r="WKV6" s="414"/>
      <c r="WKW6" s="414"/>
      <c r="WKX6" s="414"/>
      <c r="WKY6" s="414"/>
      <c r="WKZ6" s="414"/>
      <c r="WLA6" s="414"/>
      <c r="WLB6" s="414"/>
      <c r="WLC6" s="414"/>
      <c r="WLD6" s="414"/>
      <c r="WLE6" s="414"/>
      <c r="WLF6" s="414"/>
      <c r="WLG6" s="414"/>
      <c r="WLH6" s="414"/>
      <c r="WLI6" s="414"/>
      <c r="WLJ6" s="414"/>
      <c r="WLK6" s="414"/>
      <c r="WLL6" s="414"/>
      <c r="WLM6" s="414"/>
      <c r="WLN6" s="414"/>
      <c r="WLO6" s="414"/>
      <c r="WLP6" s="414"/>
      <c r="WLQ6" s="414"/>
      <c r="WLR6" s="414"/>
      <c r="WLS6" s="414"/>
      <c r="WLT6" s="414"/>
      <c r="WLU6" s="414"/>
      <c r="WLV6" s="414"/>
      <c r="WLW6" s="414"/>
      <c r="WLX6" s="414"/>
      <c r="WLY6" s="414"/>
      <c r="WLZ6" s="414"/>
      <c r="WMA6" s="414"/>
      <c r="WMB6" s="414"/>
      <c r="WMC6" s="414"/>
      <c r="WMD6" s="414"/>
      <c r="WME6" s="414"/>
      <c r="WMF6" s="414"/>
      <c r="WMG6" s="414"/>
      <c r="WMH6" s="414"/>
      <c r="WMI6" s="414"/>
      <c r="WMJ6" s="414"/>
      <c r="WMK6" s="414"/>
      <c r="WML6" s="414"/>
      <c r="WMM6" s="414"/>
      <c r="WMN6" s="414"/>
      <c r="WMO6" s="414"/>
      <c r="WMP6" s="414"/>
      <c r="WMQ6" s="414"/>
      <c r="WMR6" s="414"/>
      <c r="WMS6" s="414"/>
      <c r="WMT6" s="414"/>
      <c r="WMU6" s="414"/>
      <c r="WMV6" s="414"/>
      <c r="WMW6" s="414"/>
      <c r="WMX6" s="414"/>
      <c r="WMY6" s="414"/>
      <c r="WMZ6" s="414"/>
      <c r="WNA6" s="414"/>
      <c r="WNB6" s="414"/>
      <c r="WNC6" s="414"/>
      <c r="WND6" s="414"/>
      <c r="WNE6" s="414"/>
      <c r="WNF6" s="414"/>
      <c r="WNG6" s="414"/>
      <c r="WNH6" s="414"/>
      <c r="WNI6" s="414"/>
      <c r="WNJ6" s="414"/>
      <c r="WNK6" s="414"/>
      <c r="WNL6" s="414"/>
      <c r="WNM6" s="414"/>
      <c r="WNN6" s="414"/>
      <c r="WNO6" s="414"/>
      <c r="WNP6" s="414"/>
      <c r="WNQ6" s="414"/>
      <c r="WNR6" s="414"/>
      <c r="WNS6" s="414"/>
      <c r="WNT6" s="414"/>
      <c r="WNU6" s="414"/>
      <c r="WNV6" s="414"/>
      <c r="WNW6" s="414"/>
      <c r="WNX6" s="414"/>
      <c r="WNY6" s="414"/>
      <c r="WNZ6" s="414"/>
      <c r="WOA6" s="414"/>
      <c r="WOB6" s="414"/>
      <c r="WOC6" s="414"/>
      <c r="WOD6" s="414"/>
      <c r="WOE6" s="414"/>
      <c r="WOF6" s="414"/>
      <c r="WOG6" s="414"/>
      <c r="WOH6" s="414"/>
      <c r="WOI6" s="414"/>
      <c r="WOJ6" s="414"/>
      <c r="WOK6" s="414"/>
      <c r="WOL6" s="414"/>
      <c r="WOM6" s="414"/>
      <c r="WON6" s="414"/>
      <c r="WOO6" s="414"/>
      <c r="WOP6" s="414"/>
      <c r="WOQ6" s="414"/>
      <c r="WOR6" s="414"/>
      <c r="WOS6" s="414"/>
      <c r="WOT6" s="414"/>
      <c r="WOU6" s="414"/>
      <c r="WOV6" s="414"/>
      <c r="WOW6" s="414"/>
      <c r="WOX6" s="414"/>
      <c r="WOY6" s="414"/>
      <c r="WOZ6" s="414"/>
      <c r="WPA6" s="414"/>
      <c r="WPB6" s="414"/>
      <c r="WPC6" s="414"/>
      <c r="WPD6" s="414"/>
      <c r="WPE6" s="414"/>
      <c r="WPF6" s="414"/>
      <c r="WPG6" s="414"/>
      <c r="WPH6" s="414"/>
      <c r="WPI6" s="414"/>
      <c r="WPJ6" s="414"/>
      <c r="WPK6" s="414"/>
      <c r="WPL6" s="414"/>
      <c r="WPM6" s="414"/>
      <c r="WPN6" s="414"/>
      <c r="WPO6" s="414"/>
      <c r="WPP6" s="414"/>
      <c r="WPQ6" s="414"/>
      <c r="WPR6" s="414"/>
      <c r="WPS6" s="414"/>
      <c r="WPT6" s="414"/>
      <c r="WPU6" s="414"/>
      <c r="WPV6" s="414"/>
      <c r="WPW6" s="414"/>
      <c r="WPX6" s="414"/>
      <c r="WPY6" s="414"/>
      <c r="WPZ6" s="414"/>
      <c r="WQA6" s="414"/>
      <c r="WQB6" s="414"/>
      <c r="WQC6" s="414"/>
      <c r="WQD6" s="414"/>
      <c r="WQE6" s="414"/>
      <c r="WQF6" s="414"/>
      <c r="WQG6" s="414"/>
      <c r="WQH6" s="414"/>
      <c r="WQI6" s="414"/>
      <c r="WQJ6" s="414"/>
      <c r="WQK6" s="414"/>
      <c r="WQL6" s="414"/>
      <c r="WQM6" s="414"/>
      <c r="WQN6" s="414"/>
      <c r="WQO6" s="414"/>
      <c r="WQP6" s="414"/>
      <c r="WQQ6" s="414"/>
      <c r="WQR6" s="414"/>
      <c r="WQS6" s="414"/>
      <c r="WQT6" s="414"/>
      <c r="WQU6" s="414"/>
      <c r="WQV6" s="414"/>
      <c r="WQW6" s="414"/>
      <c r="WQX6" s="414"/>
      <c r="WQY6" s="414"/>
      <c r="WQZ6" s="414"/>
      <c r="WRA6" s="414"/>
      <c r="WRB6" s="414"/>
      <c r="WRC6" s="414"/>
      <c r="WRD6" s="414"/>
      <c r="WRE6" s="414"/>
      <c r="WRF6" s="414"/>
      <c r="WRG6" s="414"/>
      <c r="WRH6" s="414"/>
      <c r="WRI6" s="414"/>
      <c r="WRJ6" s="414"/>
      <c r="WRK6" s="414"/>
      <c r="WRL6" s="414"/>
      <c r="WRM6" s="414"/>
      <c r="WRN6" s="414"/>
      <c r="WRO6" s="414"/>
      <c r="WRP6" s="414"/>
      <c r="WRQ6" s="414"/>
      <c r="WRR6" s="414"/>
      <c r="WRS6" s="414"/>
      <c r="WRT6" s="414"/>
      <c r="WRU6" s="414"/>
      <c r="WRV6" s="414"/>
      <c r="WRW6" s="414"/>
      <c r="WRX6" s="414"/>
      <c r="WRY6" s="414"/>
      <c r="WRZ6" s="414"/>
      <c r="WSA6" s="414"/>
      <c r="WSB6" s="414"/>
      <c r="WSC6" s="414"/>
      <c r="WSD6" s="414"/>
      <c r="WSE6" s="414"/>
      <c r="WSF6" s="414"/>
      <c r="WSG6" s="414"/>
      <c r="WSH6" s="414"/>
      <c r="WSI6" s="414"/>
      <c r="WSJ6" s="414"/>
      <c r="WSK6" s="414"/>
      <c r="WSL6" s="414"/>
      <c r="WSM6" s="414"/>
      <c r="WSN6" s="414"/>
      <c r="WSO6" s="414"/>
      <c r="WSP6" s="414"/>
      <c r="WSQ6" s="414"/>
      <c r="WSR6" s="414"/>
      <c r="WSS6" s="414"/>
      <c r="WST6" s="414"/>
      <c r="WSU6" s="414"/>
      <c r="WSV6" s="414"/>
      <c r="WSW6" s="414"/>
      <c r="WSX6" s="414"/>
      <c r="WSY6" s="414"/>
      <c r="WSZ6" s="414"/>
      <c r="WTA6" s="414"/>
      <c r="WTB6" s="414"/>
      <c r="WTC6" s="414"/>
      <c r="WTD6" s="414"/>
      <c r="WTE6" s="414"/>
      <c r="WTF6" s="414"/>
      <c r="WTG6" s="414"/>
      <c r="WTH6" s="414"/>
      <c r="WTI6" s="414"/>
      <c r="WTJ6" s="414"/>
      <c r="WTK6" s="414"/>
      <c r="WTL6" s="414"/>
      <c r="WTM6" s="414"/>
      <c r="WTN6" s="414"/>
      <c r="WTO6" s="414"/>
      <c r="WTP6" s="414"/>
      <c r="WTQ6" s="414"/>
      <c r="WTR6" s="414"/>
      <c r="WTS6" s="414"/>
      <c r="WTT6" s="414"/>
      <c r="WTU6" s="414"/>
      <c r="WTV6" s="414"/>
      <c r="WTW6" s="414"/>
      <c r="WTX6" s="414"/>
      <c r="WTY6" s="414"/>
      <c r="WTZ6" s="414"/>
      <c r="WUA6" s="414"/>
      <c r="WUB6" s="414"/>
      <c r="WUC6" s="414"/>
      <c r="WUD6" s="414"/>
      <c r="WUE6" s="414"/>
      <c r="WUF6" s="414"/>
      <c r="WUG6" s="414"/>
      <c r="WUH6" s="414"/>
      <c r="WUI6" s="414"/>
      <c r="WUJ6" s="414"/>
      <c r="WUK6" s="414"/>
      <c r="WUL6" s="414"/>
      <c r="WUM6" s="414"/>
      <c r="WUN6" s="414"/>
      <c r="WUO6" s="414"/>
      <c r="WUP6" s="414"/>
      <c r="WUQ6" s="414"/>
      <c r="WUR6" s="414"/>
      <c r="WUS6" s="414"/>
      <c r="WUT6" s="414"/>
      <c r="WUU6" s="414"/>
      <c r="WUV6" s="414"/>
      <c r="WUW6" s="414"/>
      <c r="WUX6" s="414"/>
      <c r="WUY6" s="414"/>
      <c r="WUZ6" s="414"/>
      <c r="WVA6" s="414"/>
      <c r="WVB6" s="414"/>
      <c r="WVC6" s="414"/>
      <c r="WVD6" s="414"/>
      <c r="WVE6" s="414"/>
      <c r="WVF6" s="414"/>
      <c r="WVG6" s="414"/>
      <c r="WVH6" s="414"/>
      <c r="WVI6" s="414"/>
      <c r="WVJ6" s="414"/>
      <c r="WVK6" s="414"/>
      <c r="WVL6" s="414"/>
      <c r="WVM6" s="414"/>
      <c r="WVN6" s="414"/>
      <c r="WVO6" s="414"/>
      <c r="WVP6" s="414"/>
      <c r="WVQ6" s="414"/>
      <c r="WVR6" s="414"/>
      <c r="WVS6" s="414"/>
      <c r="WVT6" s="414"/>
      <c r="WVU6" s="414"/>
      <c r="WVV6" s="414"/>
      <c r="WVW6" s="414"/>
      <c r="WVX6" s="414"/>
      <c r="WVY6" s="414"/>
      <c r="WVZ6" s="414"/>
      <c r="WWA6" s="414"/>
      <c r="WWB6" s="414"/>
      <c r="WWC6" s="414"/>
      <c r="WWD6" s="414"/>
      <c r="WWE6" s="414"/>
      <c r="WWF6" s="414"/>
      <c r="WWG6" s="414"/>
      <c r="WWH6" s="414"/>
      <c r="WWI6" s="414"/>
      <c r="WWJ6" s="414"/>
      <c r="WWK6" s="414"/>
      <c r="WWL6" s="414"/>
      <c r="WWM6" s="414"/>
      <c r="WWN6" s="414"/>
      <c r="WWO6" s="414"/>
      <c r="WWP6" s="414"/>
      <c r="WWQ6" s="414"/>
      <c r="WWR6" s="414"/>
      <c r="WWS6" s="414"/>
      <c r="WWT6" s="414"/>
      <c r="WWU6" s="414"/>
      <c r="WWV6" s="414"/>
      <c r="WWW6" s="414"/>
      <c r="WWX6" s="414"/>
      <c r="WWY6" s="414"/>
      <c r="WWZ6" s="414"/>
      <c r="WXA6" s="414"/>
      <c r="WXB6" s="414"/>
      <c r="WXC6" s="414"/>
      <c r="WXD6" s="414"/>
      <c r="WXE6" s="414"/>
      <c r="WXF6" s="414"/>
      <c r="WXG6" s="414"/>
      <c r="WXH6" s="414"/>
      <c r="WXI6" s="414"/>
      <c r="WXJ6" s="414"/>
      <c r="WXK6" s="414"/>
      <c r="WXL6" s="414"/>
      <c r="WXM6" s="414"/>
      <c r="WXN6" s="414"/>
      <c r="WXO6" s="414"/>
      <c r="WXP6" s="414"/>
      <c r="WXQ6" s="414"/>
      <c r="WXR6" s="414"/>
      <c r="WXS6" s="414"/>
      <c r="WXT6" s="414"/>
      <c r="WXU6" s="414"/>
      <c r="WXV6" s="414"/>
      <c r="WXW6" s="414"/>
      <c r="WXX6" s="414"/>
      <c r="WXY6" s="414"/>
      <c r="WXZ6" s="414"/>
      <c r="WYA6" s="414"/>
      <c r="WYB6" s="414"/>
      <c r="WYC6" s="414"/>
      <c r="WYD6" s="414"/>
      <c r="WYE6" s="414"/>
      <c r="WYF6" s="414"/>
      <c r="WYG6" s="414"/>
      <c r="WYH6" s="414"/>
      <c r="WYI6" s="414"/>
      <c r="WYJ6" s="414"/>
      <c r="WYK6" s="414"/>
      <c r="WYL6" s="414"/>
      <c r="WYM6" s="414"/>
      <c r="WYN6" s="414"/>
      <c r="WYO6" s="414"/>
      <c r="WYP6" s="414"/>
      <c r="WYQ6" s="414"/>
      <c r="WYR6" s="414"/>
      <c r="WYS6" s="414"/>
      <c r="WYT6" s="414"/>
      <c r="WYU6" s="414"/>
      <c r="WYV6" s="414"/>
      <c r="WYW6" s="414"/>
      <c r="WYX6" s="414"/>
      <c r="WYY6" s="414"/>
      <c r="WYZ6" s="414"/>
      <c r="WZA6" s="414"/>
      <c r="WZB6" s="414"/>
      <c r="WZC6" s="414"/>
      <c r="WZD6" s="414"/>
      <c r="WZE6" s="414"/>
      <c r="WZF6" s="414"/>
      <c r="WZG6" s="414"/>
      <c r="WZH6" s="414"/>
      <c r="WZI6" s="414"/>
      <c r="WZJ6" s="414"/>
      <c r="WZK6" s="414"/>
      <c r="WZL6" s="414"/>
      <c r="WZM6" s="414"/>
      <c r="WZN6" s="414"/>
      <c r="WZO6" s="414"/>
      <c r="WZP6" s="414"/>
      <c r="WZQ6" s="414"/>
      <c r="WZR6" s="414"/>
      <c r="WZS6" s="414"/>
      <c r="WZT6" s="414"/>
      <c r="WZU6" s="414"/>
      <c r="WZV6" s="414"/>
      <c r="WZW6" s="414"/>
      <c r="WZX6" s="414"/>
      <c r="WZY6" s="414"/>
      <c r="WZZ6" s="414"/>
      <c r="XAA6" s="414"/>
      <c r="XAB6" s="414"/>
      <c r="XAC6" s="414"/>
      <c r="XAD6" s="414"/>
      <c r="XAE6" s="414"/>
      <c r="XAF6" s="414"/>
      <c r="XAG6" s="414"/>
      <c r="XAH6" s="414"/>
      <c r="XAI6" s="414"/>
      <c r="XAJ6" s="414"/>
      <c r="XAK6" s="414"/>
      <c r="XAL6" s="414"/>
      <c r="XAM6" s="414"/>
      <c r="XAN6" s="414"/>
      <c r="XAO6" s="414"/>
      <c r="XAP6" s="414"/>
      <c r="XAQ6" s="414"/>
      <c r="XAR6" s="414"/>
      <c r="XAS6" s="414"/>
      <c r="XAT6" s="414"/>
      <c r="XAU6" s="414"/>
      <c r="XAV6" s="414"/>
      <c r="XAW6" s="414"/>
      <c r="XAX6" s="414"/>
      <c r="XAY6" s="414"/>
      <c r="XAZ6" s="414"/>
      <c r="XBA6" s="414"/>
      <c r="XBB6" s="414"/>
      <c r="XBC6" s="414"/>
      <c r="XBD6" s="414"/>
      <c r="XBE6" s="414"/>
      <c r="XBF6" s="414"/>
      <c r="XBG6" s="414"/>
      <c r="XBH6" s="414"/>
      <c r="XBI6" s="414"/>
      <c r="XBJ6" s="414"/>
      <c r="XBK6" s="414"/>
      <c r="XBL6" s="414"/>
      <c r="XBM6" s="414"/>
      <c r="XBN6" s="414"/>
      <c r="XBO6" s="414"/>
      <c r="XBP6" s="414"/>
      <c r="XBQ6" s="414"/>
      <c r="XBR6" s="414"/>
      <c r="XBS6" s="414"/>
      <c r="XBT6" s="414"/>
      <c r="XBU6" s="414"/>
      <c r="XBV6" s="414"/>
      <c r="XBW6" s="414"/>
      <c r="XBX6" s="414"/>
      <c r="XBY6" s="414"/>
      <c r="XBZ6" s="414"/>
      <c r="XCA6" s="414"/>
      <c r="XCB6" s="414"/>
      <c r="XCC6" s="414"/>
      <c r="XCD6" s="414"/>
      <c r="XCE6" s="414"/>
      <c r="XCF6" s="414"/>
      <c r="XCG6" s="414"/>
      <c r="XCH6" s="414"/>
      <c r="XCI6" s="414"/>
      <c r="XCJ6" s="414"/>
      <c r="XCK6" s="414"/>
      <c r="XCL6" s="414"/>
      <c r="XCM6" s="414"/>
      <c r="XCN6" s="414"/>
      <c r="XCO6" s="414"/>
      <c r="XCP6" s="414"/>
      <c r="XCQ6" s="414"/>
      <c r="XCR6" s="414"/>
      <c r="XCS6" s="414"/>
      <c r="XCT6" s="414"/>
      <c r="XCU6" s="414"/>
      <c r="XCV6" s="414"/>
      <c r="XCW6" s="414"/>
      <c r="XCX6" s="414"/>
      <c r="XCY6" s="414"/>
      <c r="XCZ6" s="414"/>
      <c r="XDA6" s="414"/>
      <c r="XDB6" s="414"/>
      <c r="XDC6" s="414"/>
      <c r="XDD6" s="414"/>
      <c r="XDE6" s="414"/>
      <c r="XDF6" s="414"/>
      <c r="XDG6" s="414"/>
      <c r="XDH6" s="414"/>
      <c r="XDI6" s="414"/>
      <c r="XDJ6" s="414"/>
      <c r="XDK6" s="414"/>
      <c r="XDL6" s="414"/>
      <c r="XDM6" s="414"/>
      <c r="XDN6" s="414"/>
      <c r="XDO6" s="414"/>
      <c r="XDP6" s="414"/>
      <c r="XDQ6" s="414"/>
      <c r="XDR6" s="414"/>
      <c r="XDS6" s="414"/>
      <c r="XDT6" s="414"/>
      <c r="XDU6" s="414"/>
      <c r="XDV6" s="414"/>
      <c r="XDW6" s="414"/>
      <c r="XDX6" s="414"/>
      <c r="XDY6" s="414"/>
      <c r="XDZ6" s="414"/>
      <c r="XEA6" s="414"/>
      <c r="XEB6" s="414"/>
      <c r="XEC6" s="414"/>
      <c r="XED6" s="414"/>
      <c r="XEE6" s="414"/>
      <c r="XEF6" s="414"/>
      <c r="XEG6" s="414"/>
      <c r="XEH6" s="414"/>
      <c r="XEI6" s="414"/>
      <c r="XEJ6" s="414"/>
      <c r="XEK6" s="414"/>
      <c r="XEL6" s="414"/>
      <c r="XEM6" s="414"/>
      <c r="XEN6" s="414"/>
      <c r="XEO6" s="414"/>
      <c r="XEP6" s="414"/>
      <c r="XEQ6" s="414"/>
      <c r="XER6" s="414"/>
      <c r="XES6" s="414"/>
      <c r="XET6" s="414"/>
      <c r="XEU6" s="414"/>
      <c r="XEV6" s="414"/>
      <c r="XEW6" s="414"/>
      <c r="XEX6" s="414"/>
      <c r="XEY6" s="414"/>
      <c r="XEZ6" s="414"/>
      <c r="XFA6" s="414"/>
      <c r="XFB6" s="414"/>
      <c r="XFC6" s="414"/>
      <c r="XFD6" s="414"/>
    </row>
    <row r="7" spans="1:16384" s="414" customFormat="1" ht="15" x14ac:dyDescent="0.25">
      <c r="A7" s="951" t="s">
        <v>190</v>
      </c>
      <c r="B7" s="591" t="s">
        <v>252</v>
      </c>
      <c r="C7" s="591" t="s">
        <v>213</v>
      </c>
      <c r="D7" s="157">
        <v>0.5</v>
      </c>
      <c r="E7" s="157">
        <v>0.5</v>
      </c>
      <c r="F7" s="157">
        <v>0.4</v>
      </c>
      <c r="G7" s="157">
        <v>0</v>
      </c>
      <c r="H7" s="157">
        <v>0.1</v>
      </c>
      <c r="I7" s="157">
        <v>0</v>
      </c>
      <c r="J7" s="157">
        <v>0</v>
      </c>
      <c r="K7" s="157">
        <v>0</v>
      </c>
      <c r="L7" s="157">
        <v>0</v>
      </c>
      <c r="M7"/>
      <c r="N7" s="58"/>
      <c r="O7" s="58"/>
      <c r="P7" s="58"/>
    </row>
    <row r="8" spans="1:16384" s="414" customFormat="1" ht="15" x14ac:dyDescent="0.25">
      <c r="A8" s="952"/>
      <c r="B8" s="591" t="s">
        <v>275</v>
      </c>
      <c r="C8" s="591" t="s">
        <v>134</v>
      </c>
      <c r="D8" s="157">
        <v>0.9</v>
      </c>
      <c r="E8" s="157">
        <v>0.9</v>
      </c>
      <c r="F8" s="157">
        <v>0.91</v>
      </c>
      <c r="G8" s="157">
        <v>0</v>
      </c>
      <c r="H8" s="157">
        <v>0.92</v>
      </c>
      <c r="I8" s="157">
        <v>0</v>
      </c>
      <c r="J8" s="157">
        <v>0.93</v>
      </c>
      <c r="K8" s="157">
        <v>0</v>
      </c>
      <c r="L8" s="157">
        <v>0</v>
      </c>
      <c r="M8"/>
      <c r="N8" s="58"/>
      <c r="O8" s="58"/>
      <c r="P8" s="58"/>
    </row>
    <row r="9" spans="1:16384" s="414" customFormat="1" ht="15" x14ac:dyDescent="0.25">
      <c r="A9" s="952"/>
      <c r="B9" s="591" t="s">
        <v>476</v>
      </c>
      <c r="C9" s="591" t="s">
        <v>134</v>
      </c>
      <c r="D9" s="157">
        <v>1</v>
      </c>
      <c r="E9" s="157">
        <v>1</v>
      </c>
      <c r="F9" s="157">
        <v>1</v>
      </c>
      <c r="G9" s="157">
        <v>1</v>
      </c>
      <c r="H9" s="157">
        <v>1</v>
      </c>
      <c r="I9" s="157">
        <v>0</v>
      </c>
      <c r="J9" s="157">
        <v>1</v>
      </c>
      <c r="K9" s="157">
        <v>0</v>
      </c>
      <c r="L9" s="157">
        <v>0</v>
      </c>
      <c r="M9"/>
      <c r="N9" s="58"/>
      <c r="O9" s="58"/>
      <c r="P9" s="58"/>
    </row>
    <row r="10" spans="1:16384" s="414" customFormat="1" ht="15" x14ac:dyDescent="0.25">
      <c r="A10" s="952"/>
      <c r="B10" s="591" t="s">
        <v>540</v>
      </c>
      <c r="C10" s="591" t="s">
        <v>213</v>
      </c>
      <c r="D10" s="157">
        <v>1</v>
      </c>
      <c r="E10" s="157">
        <v>1</v>
      </c>
      <c r="F10" s="157">
        <v>0</v>
      </c>
      <c r="G10" s="157">
        <v>0</v>
      </c>
      <c r="H10" s="157">
        <v>0</v>
      </c>
      <c r="I10" s="157">
        <v>0</v>
      </c>
      <c r="J10" s="157">
        <v>0</v>
      </c>
      <c r="K10" s="157">
        <v>0</v>
      </c>
      <c r="L10" s="157">
        <v>0</v>
      </c>
      <c r="M10"/>
      <c r="N10" s="58"/>
      <c r="O10" s="58"/>
      <c r="P10" s="58"/>
    </row>
    <row r="11" spans="1:16384" s="414" customFormat="1" ht="15" x14ac:dyDescent="0.25">
      <c r="A11" s="952"/>
      <c r="B11" s="591" t="s">
        <v>739</v>
      </c>
      <c r="C11" s="591" t="s">
        <v>134</v>
      </c>
      <c r="D11" s="157">
        <v>1</v>
      </c>
      <c r="E11" s="157">
        <v>1</v>
      </c>
      <c r="F11" s="157">
        <v>1</v>
      </c>
      <c r="G11" s="157">
        <v>1</v>
      </c>
      <c r="H11" s="157">
        <v>1</v>
      </c>
      <c r="I11" s="157">
        <v>0</v>
      </c>
      <c r="J11" s="157">
        <v>1</v>
      </c>
      <c r="K11" s="157">
        <v>0</v>
      </c>
      <c r="L11" s="157">
        <v>0</v>
      </c>
      <c r="M11"/>
      <c r="N11" s="58"/>
      <c r="O11" s="58"/>
      <c r="P11" s="58"/>
    </row>
    <row r="12" spans="1:16384" s="414" customFormat="1" ht="15" x14ac:dyDescent="0.25">
      <c r="A12" s="952"/>
      <c r="B12" s="591" t="s">
        <v>748</v>
      </c>
      <c r="C12" s="591" t="s">
        <v>231</v>
      </c>
      <c r="D12" s="157">
        <v>0.25</v>
      </c>
      <c r="E12" s="157">
        <v>0.25</v>
      </c>
      <c r="F12" s="157">
        <v>0.75</v>
      </c>
      <c r="G12" s="157">
        <v>0</v>
      </c>
      <c r="H12" s="157">
        <v>0.9</v>
      </c>
      <c r="I12" s="157">
        <v>0</v>
      </c>
      <c r="J12" s="157">
        <v>1</v>
      </c>
      <c r="K12" s="157">
        <v>0</v>
      </c>
      <c r="L12" s="157">
        <v>0</v>
      </c>
      <c r="M12"/>
      <c r="N12" s="58"/>
      <c r="O12" s="58"/>
      <c r="P12" s="58"/>
    </row>
    <row r="13" spans="1:16384" s="414" customFormat="1" ht="15" x14ac:dyDescent="0.25">
      <c r="A13" s="952"/>
      <c r="B13" s="591" t="s">
        <v>749</v>
      </c>
      <c r="C13" s="591" t="s">
        <v>134</v>
      </c>
      <c r="D13" s="157">
        <v>1</v>
      </c>
      <c r="E13" s="157">
        <v>1</v>
      </c>
      <c r="F13" s="157">
        <v>1</v>
      </c>
      <c r="G13" s="157">
        <v>0.94</v>
      </c>
      <c r="H13" s="157">
        <v>1</v>
      </c>
      <c r="I13" s="157">
        <v>0</v>
      </c>
      <c r="J13" s="157">
        <v>1</v>
      </c>
      <c r="K13" s="157">
        <v>0</v>
      </c>
      <c r="L13" s="157">
        <v>0</v>
      </c>
      <c r="M13"/>
      <c r="N13" s="419"/>
      <c r="O13" s="58"/>
      <c r="P13" s="58"/>
    </row>
    <row r="14" spans="1:16384" s="414" customFormat="1" ht="15" x14ac:dyDescent="0.25">
      <c r="A14" s="952"/>
      <c r="B14" s="591" t="s">
        <v>740</v>
      </c>
      <c r="C14" s="591" t="s">
        <v>134</v>
      </c>
      <c r="D14" s="157">
        <v>1</v>
      </c>
      <c r="E14" s="157">
        <v>1</v>
      </c>
      <c r="F14" s="157">
        <v>1</v>
      </c>
      <c r="G14" s="157">
        <v>0.94</v>
      </c>
      <c r="H14" s="157">
        <v>1</v>
      </c>
      <c r="I14" s="157">
        <v>0</v>
      </c>
      <c r="J14" s="157">
        <v>1</v>
      </c>
      <c r="K14" s="157">
        <v>0</v>
      </c>
      <c r="L14" s="157">
        <v>0</v>
      </c>
      <c r="M14"/>
      <c r="N14" s="58"/>
      <c r="O14" s="58"/>
      <c r="P14" s="58"/>
    </row>
    <row r="15" spans="1:16384" s="414" customFormat="1" ht="15" x14ac:dyDescent="0.25">
      <c r="A15" s="952"/>
      <c r="B15" s="591" t="s">
        <v>765</v>
      </c>
      <c r="C15" s="591" t="s">
        <v>231</v>
      </c>
      <c r="D15" s="157">
        <v>0.9</v>
      </c>
      <c r="E15" s="157">
        <v>0.76890000000000003</v>
      </c>
      <c r="F15" s="157">
        <v>0.92</v>
      </c>
      <c r="G15" s="157">
        <v>0.35</v>
      </c>
      <c r="H15" s="157">
        <v>0.93</v>
      </c>
      <c r="I15" s="157">
        <v>0</v>
      </c>
      <c r="J15" s="157">
        <v>0.94</v>
      </c>
      <c r="K15" s="157">
        <v>0</v>
      </c>
      <c r="L15" s="157">
        <v>0</v>
      </c>
      <c r="M15"/>
      <c r="N15" s="58"/>
      <c r="O15" s="58"/>
      <c r="P15" s="58"/>
    </row>
    <row r="16" spans="1:16384" s="420" customFormat="1" ht="15" x14ac:dyDescent="0.25">
      <c r="A16" s="951" t="s">
        <v>110</v>
      </c>
      <c r="B16" s="591" t="s">
        <v>730</v>
      </c>
      <c r="C16" s="591" t="s">
        <v>213</v>
      </c>
      <c r="D16" s="157">
        <v>0.6</v>
      </c>
      <c r="E16" s="157">
        <v>0.6</v>
      </c>
      <c r="F16" s="157">
        <v>0.4</v>
      </c>
      <c r="G16" s="157">
        <v>0.1</v>
      </c>
      <c r="H16" s="157">
        <v>0</v>
      </c>
      <c r="I16" s="157">
        <v>0</v>
      </c>
      <c r="J16" s="157">
        <v>0</v>
      </c>
      <c r="K16" s="157">
        <v>0</v>
      </c>
      <c r="L16" s="157">
        <v>0</v>
      </c>
      <c r="M16"/>
      <c r="N16" s="58"/>
      <c r="O16" s="58"/>
      <c r="P16" s="58"/>
      <c r="Q16" s="414"/>
      <c r="R16" s="414"/>
      <c r="S16" s="414"/>
      <c r="T16" s="414"/>
      <c r="U16" s="414"/>
      <c r="V16" s="414"/>
      <c r="W16" s="414"/>
      <c r="X16" s="414"/>
      <c r="Y16" s="414"/>
      <c r="Z16" s="414"/>
      <c r="AA16" s="414"/>
      <c r="AB16" s="414"/>
      <c r="AC16" s="414"/>
      <c r="AD16" s="414"/>
      <c r="AE16" s="414"/>
      <c r="AF16" s="414"/>
      <c r="AG16" s="414"/>
      <c r="AH16" s="414"/>
      <c r="AI16" s="414"/>
      <c r="AJ16" s="414"/>
      <c r="AK16" s="414"/>
      <c r="AL16" s="414"/>
      <c r="AM16" s="414"/>
      <c r="AN16" s="414"/>
      <c r="AO16" s="414"/>
      <c r="AP16" s="414"/>
      <c r="AQ16" s="414"/>
      <c r="AR16" s="414"/>
      <c r="AS16" s="414"/>
      <c r="AT16" s="414"/>
      <c r="AU16" s="414"/>
      <c r="AV16" s="414"/>
      <c r="AW16" s="414"/>
      <c r="AX16" s="414"/>
      <c r="AY16" s="414"/>
      <c r="AZ16" s="414"/>
      <c r="BA16" s="414"/>
      <c r="BB16" s="414"/>
      <c r="BC16" s="414"/>
      <c r="BD16" s="414"/>
      <c r="BE16" s="414"/>
      <c r="BF16" s="414"/>
      <c r="BG16" s="414"/>
      <c r="BH16" s="414"/>
      <c r="BI16" s="414"/>
      <c r="BJ16" s="414"/>
      <c r="BK16" s="414"/>
      <c r="BL16" s="414"/>
      <c r="BM16" s="414"/>
      <c r="BN16" s="414"/>
      <c r="BO16" s="414"/>
      <c r="BP16" s="414"/>
      <c r="BQ16" s="414"/>
      <c r="BR16" s="414"/>
      <c r="BS16" s="414"/>
      <c r="BT16" s="414"/>
      <c r="BU16" s="414"/>
      <c r="BV16" s="414"/>
      <c r="BW16" s="414"/>
      <c r="BX16" s="414"/>
      <c r="BY16" s="414"/>
      <c r="BZ16" s="414"/>
      <c r="CA16" s="414"/>
      <c r="CB16" s="414"/>
      <c r="CC16" s="414"/>
      <c r="CD16" s="414"/>
      <c r="CE16" s="414"/>
      <c r="CF16" s="414"/>
      <c r="CG16" s="414"/>
      <c r="CH16" s="414"/>
      <c r="CI16" s="414"/>
      <c r="CJ16" s="414"/>
      <c r="CK16" s="414"/>
      <c r="CL16" s="414"/>
      <c r="CM16" s="414"/>
      <c r="CN16" s="414"/>
      <c r="CO16" s="414"/>
      <c r="CP16" s="414"/>
      <c r="CQ16" s="414"/>
      <c r="CR16" s="414"/>
      <c r="CS16" s="414"/>
      <c r="CT16" s="414"/>
      <c r="CU16" s="414"/>
      <c r="CV16" s="414"/>
      <c r="CW16" s="414"/>
      <c r="CX16" s="414"/>
      <c r="CY16" s="414"/>
      <c r="CZ16" s="414"/>
      <c r="DA16" s="414"/>
      <c r="DB16" s="414"/>
      <c r="DC16" s="414"/>
      <c r="DD16" s="414"/>
      <c r="DE16" s="414"/>
      <c r="DF16" s="414"/>
      <c r="DG16" s="414"/>
      <c r="DH16" s="414"/>
      <c r="DI16" s="414"/>
      <c r="DJ16" s="414"/>
      <c r="DK16" s="414"/>
      <c r="DL16" s="414"/>
      <c r="DM16" s="414"/>
      <c r="DN16" s="414"/>
      <c r="DO16" s="414"/>
      <c r="DP16" s="414"/>
      <c r="DQ16" s="414"/>
      <c r="DR16" s="414"/>
      <c r="DS16" s="414"/>
      <c r="DT16" s="414"/>
      <c r="DU16" s="414"/>
      <c r="DV16" s="414"/>
      <c r="DW16" s="414"/>
      <c r="DX16" s="414"/>
      <c r="DY16" s="414"/>
      <c r="DZ16" s="414"/>
      <c r="EA16" s="414"/>
      <c r="EB16" s="414"/>
      <c r="EC16" s="414"/>
      <c r="ED16" s="414"/>
      <c r="EE16" s="414"/>
      <c r="EF16" s="414"/>
      <c r="EG16" s="414"/>
      <c r="EH16" s="414"/>
      <c r="EI16" s="414"/>
      <c r="EJ16" s="414"/>
      <c r="EK16" s="414"/>
      <c r="EL16" s="414"/>
      <c r="EM16" s="414"/>
      <c r="EN16" s="414"/>
      <c r="EO16" s="414"/>
      <c r="EP16" s="414"/>
      <c r="EQ16" s="414"/>
      <c r="ER16" s="414"/>
      <c r="ES16" s="414"/>
      <c r="ET16" s="414"/>
      <c r="EU16" s="414"/>
      <c r="EV16" s="414"/>
      <c r="EW16" s="414"/>
      <c r="EX16" s="414"/>
      <c r="EY16" s="414"/>
      <c r="EZ16" s="414"/>
      <c r="FA16" s="414"/>
      <c r="FB16" s="414"/>
      <c r="FC16" s="414"/>
      <c r="FD16" s="414"/>
      <c r="FE16" s="414"/>
      <c r="FF16" s="414"/>
      <c r="FG16" s="414"/>
      <c r="FH16" s="414"/>
      <c r="FI16" s="414"/>
      <c r="FJ16" s="414"/>
      <c r="FK16" s="414"/>
      <c r="FL16" s="414"/>
      <c r="FM16" s="414"/>
      <c r="FN16" s="414"/>
      <c r="FO16" s="414"/>
      <c r="FP16" s="414"/>
      <c r="FQ16" s="414"/>
      <c r="FR16" s="414"/>
      <c r="FS16" s="414"/>
      <c r="FT16" s="414"/>
      <c r="FU16" s="414"/>
      <c r="FV16" s="414"/>
      <c r="FW16" s="414"/>
      <c r="FX16" s="414"/>
      <c r="FY16" s="414"/>
      <c r="FZ16" s="414"/>
      <c r="GA16" s="414"/>
      <c r="GB16" s="414"/>
      <c r="GC16" s="414"/>
      <c r="GD16" s="414"/>
      <c r="GE16" s="414"/>
      <c r="GF16" s="414"/>
      <c r="GG16" s="414"/>
      <c r="GH16" s="414"/>
      <c r="GI16" s="414"/>
      <c r="GJ16" s="414"/>
      <c r="GK16" s="414"/>
      <c r="GL16" s="414"/>
      <c r="GM16" s="414"/>
      <c r="GN16" s="414"/>
      <c r="GO16" s="414"/>
      <c r="GP16" s="414"/>
      <c r="GQ16" s="414"/>
      <c r="GR16" s="414"/>
      <c r="GS16" s="414"/>
      <c r="GT16" s="414"/>
      <c r="GU16" s="414"/>
      <c r="GV16" s="414"/>
      <c r="GW16" s="414"/>
      <c r="GX16" s="414"/>
      <c r="GY16" s="414"/>
      <c r="GZ16" s="414"/>
      <c r="HA16" s="414"/>
      <c r="HB16" s="414"/>
      <c r="HC16" s="414"/>
      <c r="HD16" s="414"/>
      <c r="HE16" s="414"/>
      <c r="HF16" s="414"/>
      <c r="HG16" s="414"/>
      <c r="HH16" s="414"/>
      <c r="HI16" s="414"/>
      <c r="HJ16" s="414"/>
      <c r="HK16" s="414"/>
      <c r="HL16" s="414"/>
      <c r="HM16" s="414"/>
      <c r="HN16" s="414"/>
      <c r="HO16" s="414"/>
      <c r="HP16" s="414"/>
      <c r="HQ16" s="414"/>
      <c r="HR16" s="414"/>
      <c r="HS16" s="414"/>
      <c r="HT16" s="414"/>
      <c r="HU16" s="414"/>
      <c r="HV16" s="414"/>
      <c r="HW16" s="414"/>
      <c r="HX16" s="414"/>
      <c r="HY16" s="414"/>
      <c r="HZ16" s="414"/>
      <c r="IA16" s="414"/>
      <c r="IB16" s="414"/>
      <c r="IC16" s="414"/>
      <c r="ID16" s="414"/>
      <c r="IE16" s="414"/>
      <c r="IF16" s="414"/>
      <c r="IG16" s="414"/>
      <c r="IH16" s="414"/>
      <c r="II16" s="414"/>
      <c r="IJ16" s="414"/>
      <c r="IK16" s="414"/>
      <c r="IL16" s="414"/>
      <c r="IM16" s="414"/>
      <c r="IN16" s="414"/>
      <c r="IO16" s="414"/>
      <c r="IP16" s="414"/>
      <c r="IQ16" s="414"/>
      <c r="IR16" s="414"/>
      <c r="IS16" s="414"/>
      <c r="IT16" s="414"/>
      <c r="IU16" s="414"/>
      <c r="IV16" s="414"/>
      <c r="IW16" s="414"/>
      <c r="IX16" s="414"/>
      <c r="IY16" s="414"/>
      <c r="IZ16" s="414"/>
      <c r="JA16" s="414"/>
      <c r="JB16" s="414"/>
      <c r="JC16" s="414"/>
      <c r="JD16" s="414"/>
      <c r="JE16" s="414"/>
      <c r="JF16" s="414"/>
      <c r="JG16" s="414"/>
      <c r="JH16" s="414"/>
      <c r="JI16" s="414"/>
      <c r="JJ16" s="414"/>
      <c r="JK16" s="414"/>
      <c r="JL16" s="414"/>
      <c r="JM16" s="414"/>
      <c r="JN16" s="414"/>
      <c r="JO16" s="414"/>
      <c r="JP16" s="414"/>
      <c r="JQ16" s="414"/>
      <c r="JR16" s="414"/>
      <c r="JS16" s="414"/>
      <c r="JT16" s="414"/>
      <c r="JU16" s="414"/>
      <c r="JV16" s="414"/>
      <c r="JW16" s="414"/>
      <c r="JX16" s="414"/>
      <c r="JY16" s="414"/>
      <c r="JZ16" s="414"/>
      <c r="KA16" s="414"/>
      <c r="KB16" s="414"/>
      <c r="KC16" s="414"/>
      <c r="KD16" s="414"/>
      <c r="KE16" s="414"/>
      <c r="KF16" s="414"/>
      <c r="KG16" s="414"/>
      <c r="KH16" s="414"/>
      <c r="KI16" s="414"/>
      <c r="KJ16" s="414"/>
      <c r="KK16" s="414"/>
      <c r="KL16" s="414"/>
      <c r="KM16" s="414"/>
      <c r="KN16" s="414"/>
      <c r="KO16" s="414"/>
      <c r="KP16" s="414"/>
      <c r="KQ16" s="414"/>
      <c r="KR16" s="414"/>
      <c r="KS16" s="414"/>
      <c r="KT16" s="414"/>
      <c r="KU16" s="414"/>
      <c r="KV16" s="414"/>
      <c r="KW16" s="414"/>
      <c r="KX16" s="414"/>
      <c r="KY16" s="414"/>
      <c r="KZ16" s="414"/>
      <c r="LA16" s="414"/>
      <c r="LB16" s="414"/>
      <c r="LC16" s="414"/>
      <c r="LD16" s="414"/>
      <c r="LE16" s="414"/>
      <c r="LF16" s="414"/>
      <c r="LG16" s="414"/>
      <c r="LH16" s="414"/>
      <c r="LI16" s="414"/>
      <c r="LJ16" s="414"/>
      <c r="LK16" s="414"/>
      <c r="LL16" s="414"/>
      <c r="LM16" s="414"/>
      <c r="LN16" s="414"/>
      <c r="LO16" s="414"/>
      <c r="LP16" s="414"/>
      <c r="LQ16" s="414"/>
      <c r="LR16" s="414"/>
      <c r="LS16" s="414"/>
      <c r="LT16" s="414"/>
      <c r="LU16" s="414"/>
      <c r="LV16" s="414"/>
      <c r="LW16" s="414"/>
      <c r="LX16" s="414"/>
      <c r="LY16" s="414"/>
      <c r="LZ16" s="414"/>
      <c r="MA16" s="414"/>
      <c r="MB16" s="414"/>
      <c r="MC16" s="414"/>
      <c r="MD16" s="414"/>
      <c r="ME16" s="414"/>
      <c r="MF16" s="414"/>
      <c r="MG16" s="414"/>
      <c r="MH16" s="414"/>
      <c r="MI16" s="414"/>
      <c r="MJ16" s="414"/>
      <c r="MK16" s="414"/>
      <c r="ML16" s="414"/>
      <c r="MM16" s="414"/>
      <c r="MN16" s="414"/>
      <c r="MO16" s="414"/>
      <c r="MP16" s="414"/>
      <c r="MQ16" s="414"/>
      <c r="MR16" s="414"/>
      <c r="MS16" s="414"/>
      <c r="MT16" s="414"/>
      <c r="MU16" s="414"/>
      <c r="MV16" s="414"/>
      <c r="MW16" s="414"/>
      <c r="MX16" s="414"/>
      <c r="MY16" s="414"/>
      <c r="MZ16" s="414"/>
      <c r="NA16" s="414"/>
      <c r="NB16" s="414"/>
      <c r="NC16" s="414"/>
      <c r="ND16" s="414"/>
      <c r="NE16" s="414"/>
      <c r="NF16" s="414"/>
      <c r="NG16" s="414"/>
      <c r="NH16" s="414"/>
      <c r="NI16" s="414"/>
      <c r="NJ16" s="414"/>
      <c r="NK16" s="414"/>
      <c r="NL16" s="414"/>
      <c r="NM16" s="414"/>
      <c r="NN16" s="414"/>
      <c r="NO16" s="414"/>
      <c r="NP16" s="414"/>
      <c r="NQ16" s="414"/>
      <c r="NR16" s="414"/>
      <c r="NS16" s="414"/>
      <c r="NT16" s="414"/>
      <c r="NU16" s="414"/>
      <c r="NV16" s="414"/>
      <c r="NW16" s="414"/>
      <c r="NX16" s="414"/>
      <c r="NY16" s="414"/>
      <c r="NZ16" s="414"/>
      <c r="OA16" s="414"/>
      <c r="OB16" s="414"/>
      <c r="OC16" s="414"/>
      <c r="OD16" s="414"/>
      <c r="OE16" s="414"/>
      <c r="OF16" s="414"/>
      <c r="OG16" s="414"/>
      <c r="OH16" s="414"/>
      <c r="OI16" s="414"/>
      <c r="OJ16" s="414"/>
      <c r="OK16" s="414"/>
      <c r="OL16" s="414"/>
      <c r="OM16" s="414"/>
      <c r="ON16" s="414"/>
      <c r="OO16" s="414"/>
      <c r="OP16" s="414"/>
      <c r="OQ16" s="414"/>
      <c r="OR16" s="414"/>
      <c r="OS16" s="414"/>
      <c r="OT16" s="414"/>
      <c r="OU16" s="414"/>
      <c r="OV16" s="414"/>
      <c r="OW16" s="414"/>
      <c r="OX16" s="414"/>
      <c r="OY16" s="414"/>
      <c r="OZ16" s="414"/>
      <c r="PA16" s="414"/>
      <c r="PB16" s="414"/>
      <c r="PC16" s="414"/>
      <c r="PD16" s="414"/>
      <c r="PE16" s="414"/>
      <c r="PF16" s="414"/>
      <c r="PG16" s="414"/>
      <c r="PH16" s="414"/>
      <c r="PI16" s="414"/>
      <c r="PJ16" s="414"/>
      <c r="PK16" s="414"/>
      <c r="PL16" s="414"/>
      <c r="PM16" s="414"/>
      <c r="PN16" s="414"/>
      <c r="PO16" s="414"/>
      <c r="PP16" s="414"/>
      <c r="PQ16" s="414"/>
      <c r="PR16" s="414"/>
      <c r="PS16" s="414"/>
      <c r="PT16" s="414"/>
      <c r="PU16" s="414"/>
      <c r="PV16" s="414"/>
      <c r="PW16" s="414"/>
      <c r="PX16" s="414"/>
      <c r="PY16" s="414"/>
      <c r="PZ16" s="414"/>
      <c r="QA16" s="414"/>
      <c r="QB16" s="414"/>
      <c r="QC16" s="414"/>
      <c r="QD16" s="414"/>
      <c r="QE16" s="414"/>
      <c r="QF16" s="414"/>
      <c r="QG16" s="414"/>
      <c r="QH16" s="414"/>
      <c r="QI16" s="414"/>
      <c r="QJ16" s="414"/>
      <c r="QK16" s="414"/>
      <c r="QL16" s="414"/>
      <c r="QM16" s="414"/>
      <c r="QN16" s="414"/>
      <c r="QO16" s="414"/>
      <c r="QP16" s="414"/>
      <c r="QQ16" s="414"/>
      <c r="QR16" s="414"/>
      <c r="QS16" s="414"/>
      <c r="QT16" s="414"/>
      <c r="QU16" s="414"/>
      <c r="QV16" s="414"/>
      <c r="QW16" s="414"/>
      <c r="QX16" s="414"/>
      <c r="QY16" s="414"/>
      <c r="QZ16" s="414"/>
      <c r="RA16" s="414"/>
      <c r="RB16" s="414"/>
      <c r="RC16" s="414"/>
      <c r="RD16" s="414"/>
      <c r="RE16" s="414"/>
      <c r="RF16" s="414"/>
      <c r="RG16" s="414"/>
      <c r="RH16" s="414"/>
      <c r="RI16" s="414"/>
      <c r="RJ16" s="414"/>
      <c r="RK16" s="414"/>
      <c r="RL16" s="414"/>
      <c r="RM16" s="414"/>
      <c r="RN16" s="414"/>
      <c r="RO16" s="414"/>
      <c r="RP16" s="414"/>
      <c r="RQ16" s="414"/>
      <c r="RR16" s="414"/>
      <c r="RS16" s="414"/>
      <c r="RT16" s="414"/>
      <c r="RU16" s="414"/>
      <c r="RV16" s="414"/>
      <c r="RW16" s="414"/>
      <c r="RX16" s="414"/>
      <c r="RY16" s="414"/>
      <c r="RZ16" s="414"/>
      <c r="SA16" s="414"/>
      <c r="SB16" s="414"/>
      <c r="SC16" s="414"/>
      <c r="SD16" s="414"/>
      <c r="SE16" s="414"/>
      <c r="SF16" s="414"/>
      <c r="SG16" s="414"/>
      <c r="SH16" s="414"/>
      <c r="SI16" s="414"/>
      <c r="SJ16" s="414"/>
      <c r="SK16" s="414"/>
      <c r="SL16" s="414"/>
      <c r="SM16" s="414"/>
      <c r="SN16" s="414"/>
      <c r="SO16" s="414"/>
      <c r="SP16" s="414"/>
      <c r="SQ16" s="414"/>
      <c r="SR16" s="414"/>
      <c r="SS16" s="414"/>
      <c r="ST16" s="414"/>
      <c r="SU16" s="414"/>
      <c r="SV16" s="414"/>
      <c r="SW16" s="414"/>
      <c r="SX16" s="414"/>
      <c r="SY16" s="414"/>
      <c r="SZ16" s="414"/>
      <c r="TA16" s="414"/>
      <c r="TB16" s="414"/>
      <c r="TC16" s="414"/>
      <c r="TD16" s="414"/>
      <c r="TE16" s="414"/>
      <c r="TF16" s="414"/>
      <c r="TG16" s="414"/>
      <c r="TH16" s="414"/>
      <c r="TI16" s="414"/>
      <c r="TJ16" s="414"/>
      <c r="TK16" s="414"/>
      <c r="TL16" s="414"/>
      <c r="TM16" s="414"/>
      <c r="TN16" s="414"/>
      <c r="TO16" s="414"/>
      <c r="TP16" s="414"/>
      <c r="TQ16" s="414"/>
      <c r="TR16" s="414"/>
      <c r="TS16" s="414"/>
      <c r="TT16" s="414"/>
      <c r="TU16" s="414"/>
      <c r="TV16" s="414"/>
      <c r="TW16" s="414"/>
      <c r="TX16" s="414"/>
      <c r="TY16" s="414"/>
      <c r="TZ16" s="414"/>
      <c r="UA16" s="414"/>
      <c r="UB16" s="414"/>
      <c r="UC16" s="414"/>
      <c r="UD16" s="414"/>
      <c r="UE16" s="414"/>
      <c r="UF16" s="414"/>
      <c r="UG16" s="414"/>
      <c r="UH16" s="414"/>
      <c r="UI16" s="414"/>
      <c r="UJ16" s="414"/>
      <c r="UK16" s="414"/>
      <c r="UL16" s="414"/>
      <c r="UM16" s="414"/>
      <c r="UN16" s="414"/>
      <c r="UO16" s="414"/>
      <c r="UP16" s="414"/>
      <c r="UQ16" s="414"/>
      <c r="UR16" s="414"/>
      <c r="US16" s="414"/>
      <c r="UT16" s="414"/>
      <c r="UU16" s="414"/>
      <c r="UV16" s="414"/>
      <c r="UW16" s="414"/>
      <c r="UX16" s="414"/>
      <c r="UY16" s="414"/>
      <c r="UZ16" s="414"/>
      <c r="VA16" s="414"/>
      <c r="VB16" s="414"/>
      <c r="VC16" s="414"/>
      <c r="VD16" s="414"/>
      <c r="VE16" s="414"/>
      <c r="VF16" s="414"/>
      <c r="VG16" s="414"/>
      <c r="VH16" s="414"/>
      <c r="VI16" s="414"/>
      <c r="VJ16" s="414"/>
      <c r="VK16" s="414"/>
      <c r="VL16" s="414"/>
      <c r="VM16" s="414"/>
      <c r="VN16" s="414"/>
      <c r="VO16" s="414"/>
      <c r="VP16" s="414"/>
      <c r="VQ16" s="414"/>
      <c r="VR16" s="414"/>
      <c r="VS16" s="414"/>
      <c r="VT16" s="414"/>
      <c r="VU16" s="414"/>
      <c r="VV16" s="414"/>
      <c r="VW16" s="414"/>
      <c r="VX16" s="414"/>
      <c r="VY16" s="414"/>
      <c r="VZ16" s="414"/>
      <c r="WA16" s="414"/>
      <c r="WB16" s="414"/>
      <c r="WC16" s="414"/>
      <c r="WD16" s="414"/>
      <c r="WE16" s="414"/>
      <c r="WF16" s="414"/>
      <c r="WG16" s="414"/>
      <c r="WH16" s="414"/>
      <c r="WI16" s="414"/>
      <c r="WJ16" s="414"/>
      <c r="WK16" s="414"/>
      <c r="WL16" s="414"/>
      <c r="WM16" s="414"/>
      <c r="WN16" s="414"/>
      <c r="WO16" s="414"/>
      <c r="WP16" s="414"/>
      <c r="WQ16" s="414"/>
      <c r="WR16" s="414"/>
      <c r="WS16" s="414"/>
      <c r="WT16" s="414"/>
      <c r="WU16" s="414"/>
      <c r="WV16" s="414"/>
      <c r="WW16" s="414"/>
      <c r="WX16" s="414"/>
      <c r="WY16" s="414"/>
      <c r="WZ16" s="414"/>
      <c r="XA16" s="414"/>
      <c r="XB16" s="414"/>
      <c r="XC16" s="414"/>
      <c r="XD16" s="414"/>
      <c r="XE16" s="414"/>
      <c r="XF16" s="414"/>
      <c r="XG16" s="414"/>
      <c r="XH16" s="414"/>
      <c r="XI16" s="414"/>
      <c r="XJ16" s="414"/>
      <c r="XK16" s="414"/>
      <c r="XL16" s="414"/>
      <c r="XM16" s="414"/>
      <c r="XN16" s="414"/>
      <c r="XO16" s="414"/>
      <c r="XP16" s="414"/>
      <c r="XQ16" s="414"/>
      <c r="XR16" s="414"/>
      <c r="XS16" s="414"/>
      <c r="XT16" s="414"/>
      <c r="XU16" s="414"/>
      <c r="XV16" s="414"/>
      <c r="XW16" s="414"/>
      <c r="XX16" s="414"/>
      <c r="XY16" s="414"/>
      <c r="XZ16" s="414"/>
      <c r="YA16" s="414"/>
      <c r="YB16" s="414"/>
      <c r="YC16" s="414"/>
      <c r="YD16" s="414"/>
      <c r="YE16" s="414"/>
      <c r="YF16" s="414"/>
      <c r="YG16" s="414"/>
      <c r="YH16" s="414"/>
      <c r="YI16" s="414"/>
      <c r="YJ16" s="414"/>
      <c r="YK16" s="414"/>
      <c r="YL16" s="414"/>
      <c r="YM16" s="414"/>
      <c r="YN16" s="414"/>
      <c r="YO16" s="414"/>
      <c r="YP16" s="414"/>
      <c r="YQ16" s="414"/>
      <c r="YR16" s="414"/>
      <c r="YS16" s="414"/>
      <c r="YT16" s="414"/>
      <c r="YU16" s="414"/>
      <c r="YV16" s="414"/>
      <c r="YW16" s="414"/>
      <c r="YX16" s="414"/>
      <c r="YY16" s="414"/>
      <c r="YZ16" s="414"/>
      <c r="ZA16" s="414"/>
      <c r="ZB16" s="414"/>
      <c r="ZC16" s="414"/>
      <c r="ZD16" s="414"/>
      <c r="ZE16" s="414"/>
      <c r="ZF16" s="414"/>
      <c r="ZG16" s="414"/>
      <c r="ZH16" s="414"/>
      <c r="ZI16" s="414"/>
      <c r="ZJ16" s="414"/>
      <c r="ZK16" s="414"/>
      <c r="ZL16" s="414"/>
      <c r="ZM16" s="414"/>
      <c r="ZN16" s="414"/>
      <c r="ZO16" s="414"/>
      <c r="ZP16" s="414"/>
      <c r="ZQ16" s="414"/>
      <c r="ZR16" s="414"/>
      <c r="ZS16" s="414"/>
      <c r="ZT16" s="414"/>
      <c r="ZU16" s="414"/>
      <c r="ZV16" s="414"/>
      <c r="ZW16" s="414"/>
      <c r="ZX16" s="414"/>
      <c r="ZY16" s="414"/>
      <c r="ZZ16" s="414"/>
      <c r="AAA16" s="414"/>
      <c r="AAB16" s="414"/>
      <c r="AAC16" s="414"/>
      <c r="AAD16" s="414"/>
      <c r="AAE16" s="414"/>
      <c r="AAF16" s="414"/>
      <c r="AAG16" s="414"/>
      <c r="AAH16" s="414"/>
      <c r="AAI16" s="414"/>
      <c r="AAJ16" s="414"/>
      <c r="AAK16" s="414"/>
      <c r="AAL16" s="414"/>
      <c r="AAM16" s="414"/>
      <c r="AAN16" s="414"/>
      <c r="AAO16" s="414"/>
      <c r="AAP16" s="414"/>
      <c r="AAQ16" s="414"/>
      <c r="AAR16" s="414"/>
      <c r="AAS16" s="414"/>
      <c r="AAT16" s="414"/>
      <c r="AAU16" s="414"/>
      <c r="AAV16" s="414"/>
      <c r="AAW16" s="414"/>
      <c r="AAX16" s="414"/>
      <c r="AAY16" s="414"/>
      <c r="AAZ16" s="414"/>
      <c r="ABA16" s="414"/>
      <c r="ABB16" s="414"/>
      <c r="ABC16" s="414"/>
      <c r="ABD16" s="414"/>
      <c r="ABE16" s="414"/>
      <c r="ABF16" s="414"/>
      <c r="ABG16" s="414"/>
      <c r="ABH16" s="414"/>
      <c r="ABI16" s="414"/>
      <c r="ABJ16" s="414"/>
      <c r="ABK16" s="414"/>
      <c r="ABL16" s="414"/>
      <c r="ABM16" s="414"/>
      <c r="ABN16" s="414"/>
      <c r="ABO16" s="414"/>
      <c r="ABP16" s="414"/>
      <c r="ABQ16" s="414"/>
      <c r="ABR16" s="414"/>
      <c r="ABS16" s="414"/>
      <c r="ABT16" s="414"/>
      <c r="ABU16" s="414"/>
      <c r="ABV16" s="414"/>
      <c r="ABW16" s="414"/>
      <c r="ABX16" s="414"/>
      <c r="ABY16" s="414"/>
      <c r="ABZ16" s="414"/>
      <c r="ACA16" s="414"/>
      <c r="ACB16" s="414"/>
      <c r="ACC16" s="414"/>
      <c r="ACD16" s="414"/>
      <c r="ACE16" s="414"/>
      <c r="ACF16" s="414"/>
      <c r="ACG16" s="414"/>
      <c r="ACH16" s="414"/>
      <c r="ACI16" s="414"/>
      <c r="ACJ16" s="414"/>
      <c r="ACK16" s="414"/>
      <c r="ACL16" s="414"/>
      <c r="ACM16" s="414"/>
      <c r="ACN16" s="414"/>
      <c r="ACO16" s="414"/>
      <c r="ACP16" s="414"/>
      <c r="ACQ16" s="414"/>
      <c r="ACR16" s="414"/>
      <c r="ACS16" s="414"/>
      <c r="ACT16" s="414"/>
      <c r="ACU16" s="414"/>
      <c r="ACV16" s="414"/>
      <c r="ACW16" s="414"/>
      <c r="ACX16" s="414"/>
      <c r="ACY16" s="414"/>
      <c r="ACZ16" s="414"/>
      <c r="ADA16" s="414"/>
      <c r="ADB16" s="414"/>
      <c r="ADC16" s="414"/>
      <c r="ADD16" s="414"/>
      <c r="ADE16" s="414"/>
      <c r="ADF16" s="414"/>
      <c r="ADG16" s="414"/>
      <c r="ADH16" s="414"/>
      <c r="ADI16" s="414"/>
      <c r="ADJ16" s="414"/>
      <c r="ADK16" s="414"/>
      <c r="ADL16" s="414"/>
      <c r="ADM16" s="414"/>
      <c r="ADN16" s="414"/>
      <c r="ADO16" s="414"/>
      <c r="ADP16" s="414"/>
      <c r="ADQ16" s="414"/>
      <c r="ADR16" s="414"/>
      <c r="ADS16" s="414"/>
      <c r="ADT16" s="414"/>
      <c r="ADU16" s="414"/>
      <c r="ADV16" s="414"/>
      <c r="ADW16" s="414"/>
      <c r="ADX16" s="414"/>
      <c r="ADY16" s="414"/>
      <c r="ADZ16" s="414"/>
      <c r="AEA16" s="414"/>
      <c r="AEB16" s="414"/>
      <c r="AEC16" s="414"/>
      <c r="AED16" s="414"/>
      <c r="AEE16" s="414"/>
      <c r="AEF16" s="414"/>
      <c r="AEG16" s="414"/>
      <c r="AEH16" s="414"/>
      <c r="AEI16" s="414"/>
      <c r="AEJ16" s="414"/>
      <c r="AEK16" s="414"/>
      <c r="AEL16" s="414"/>
      <c r="AEM16" s="414"/>
      <c r="AEN16" s="414"/>
      <c r="AEO16" s="414"/>
      <c r="AEP16" s="414"/>
      <c r="AEQ16" s="414"/>
      <c r="AER16" s="414"/>
      <c r="AES16" s="414"/>
      <c r="AET16" s="414"/>
      <c r="AEU16" s="414"/>
      <c r="AEV16" s="414"/>
      <c r="AEW16" s="414"/>
      <c r="AEX16" s="414"/>
      <c r="AEY16" s="414"/>
      <c r="AEZ16" s="414"/>
      <c r="AFA16" s="414"/>
      <c r="AFB16" s="414"/>
      <c r="AFC16" s="414"/>
      <c r="AFD16" s="414"/>
      <c r="AFE16" s="414"/>
      <c r="AFF16" s="414"/>
      <c r="AFG16" s="414"/>
      <c r="AFH16" s="414"/>
      <c r="AFI16" s="414"/>
      <c r="AFJ16" s="414"/>
      <c r="AFK16" s="414"/>
      <c r="AFL16" s="414"/>
      <c r="AFM16" s="414"/>
      <c r="AFN16" s="414"/>
      <c r="AFO16" s="414"/>
      <c r="AFP16" s="414"/>
      <c r="AFQ16" s="414"/>
      <c r="AFR16" s="414"/>
      <c r="AFS16" s="414"/>
      <c r="AFT16" s="414"/>
      <c r="AFU16" s="414"/>
      <c r="AFV16" s="414"/>
      <c r="AFW16" s="414"/>
      <c r="AFX16" s="414"/>
      <c r="AFY16" s="414"/>
      <c r="AFZ16" s="414"/>
      <c r="AGA16" s="414"/>
      <c r="AGB16" s="414"/>
      <c r="AGC16" s="414"/>
      <c r="AGD16" s="414"/>
      <c r="AGE16" s="414"/>
      <c r="AGF16" s="414"/>
      <c r="AGG16" s="414"/>
      <c r="AGH16" s="414"/>
      <c r="AGI16" s="414"/>
      <c r="AGJ16" s="414"/>
      <c r="AGK16" s="414"/>
      <c r="AGL16" s="414"/>
      <c r="AGM16" s="414"/>
      <c r="AGN16" s="414"/>
      <c r="AGO16" s="414"/>
      <c r="AGP16" s="414"/>
      <c r="AGQ16" s="414"/>
      <c r="AGR16" s="414"/>
      <c r="AGS16" s="414"/>
      <c r="AGT16" s="414"/>
      <c r="AGU16" s="414"/>
      <c r="AGV16" s="414"/>
      <c r="AGW16" s="414"/>
      <c r="AGX16" s="414"/>
      <c r="AGY16" s="414"/>
      <c r="AGZ16" s="414"/>
      <c r="AHA16" s="414"/>
      <c r="AHB16" s="414"/>
      <c r="AHC16" s="414"/>
      <c r="AHD16" s="414"/>
      <c r="AHE16" s="414"/>
      <c r="AHF16" s="414"/>
      <c r="AHG16" s="414"/>
      <c r="AHH16" s="414"/>
      <c r="AHI16" s="414"/>
      <c r="AHJ16" s="414"/>
      <c r="AHK16" s="414"/>
      <c r="AHL16" s="414"/>
      <c r="AHM16" s="414"/>
      <c r="AHN16" s="414"/>
      <c r="AHO16" s="414"/>
      <c r="AHP16" s="414"/>
      <c r="AHQ16" s="414"/>
      <c r="AHR16" s="414"/>
      <c r="AHS16" s="414"/>
      <c r="AHT16" s="414"/>
      <c r="AHU16" s="414"/>
      <c r="AHV16" s="414"/>
      <c r="AHW16" s="414"/>
      <c r="AHX16" s="414"/>
      <c r="AHY16" s="414"/>
      <c r="AHZ16" s="414"/>
      <c r="AIA16" s="414"/>
      <c r="AIB16" s="414"/>
      <c r="AIC16" s="414"/>
      <c r="AID16" s="414"/>
      <c r="AIE16" s="414"/>
      <c r="AIF16" s="414"/>
      <c r="AIG16" s="414"/>
      <c r="AIH16" s="414"/>
      <c r="AII16" s="414"/>
      <c r="AIJ16" s="414"/>
      <c r="AIK16" s="414"/>
      <c r="AIL16" s="414"/>
      <c r="AIM16" s="414"/>
      <c r="AIN16" s="414"/>
      <c r="AIO16" s="414"/>
      <c r="AIP16" s="414"/>
      <c r="AIQ16" s="414"/>
      <c r="AIR16" s="414"/>
      <c r="AIS16" s="414"/>
      <c r="AIT16" s="414"/>
      <c r="AIU16" s="414"/>
      <c r="AIV16" s="414"/>
      <c r="AIW16" s="414"/>
      <c r="AIX16" s="414"/>
      <c r="AIY16" s="414"/>
      <c r="AIZ16" s="414"/>
      <c r="AJA16" s="414"/>
      <c r="AJB16" s="414"/>
      <c r="AJC16" s="414"/>
      <c r="AJD16" s="414"/>
      <c r="AJE16" s="414"/>
      <c r="AJF16" s="414"/>
      <c r="AJG16" s="414"/>
      <c r="AJH16" s="414"/>
      <c r="AJI16" s="414"/>
      <c r="AJJ16" s="414"/>
      <c r="AJK16" s="414"/>
      <c r="AJL16" s="414"/>
      <c r="AJM16" s="414"/>
      <c r="AJN16" s="414"/>
      <c r="AJO16" s="414"/>
      <c r="AJP16" s="414"/>
      <c r="AJQ16" s="414"/>
      <c r="AJR16" s="414"/>
      <c r="AJS16" s="414"/>
      <c r="AJT16" s="414"/>
      <c r="AJU16" s="414"/>
      <c r="AJV16" s="414"/>
      <c r="AJW16" s="414"/>
      <c r="AJX16" s="414"/>
      <c r="AJY16" s="414"/>
      <c r="AJZ16" s="414"/>
      <c r="AKA16" s="414"/>
      <c r="AKB16" s="414"/>
      <c r="AKC16" s="414"/>
      <c r="AKD16" s="414"/>
      <c r="AKE16" s="414"/>
      <c r="AKF16" s="414"/>
      <c r="AKG16" s="414"/>
      <c r="AKH16" s="414"/>
      <c r="AKI16" s="414"/>
      <c r="AKJ16" s="414"/>
      <c r="AKK16" s="414"/>
      <c r="AKL16" s="414"/>
      <c r="AKM16" s="414"/>
      <c r="AKN16" s="414"/>
      <c r="AKO16" s="414"/>
      <c r="AKP16" s="414"/>
      <c r="AKQ16" s="414"/>
      <c r="AKR16" s="414"/>
      <c r="AKS16" s="414"/>
      <c r="AKT16" s="414"/>
      <c r="AKU16" s="414"/>
      <c r="AKV16" s="414"/>
      <c r="AKW16" s="414"/>
      <c r="AKX16" s="414"/>
      <c r="AKY16" s="414"/>
      <c r="AKZ16" s="414"/>
      <c r="ALA16" s="414"/>
      <c r="ALB16" s="414"/>
      <c r="ALC16" s="414"/>
      <c r="ALD16" s="414"/>
      <c r="ALE16" s="414"/>
      <c r="ALF16" s="414"/>
      <c r="ALG16" s="414"/>
      <c r="ALH16" s="414"/>
      <c r="ALI16" s="414"/>
      <c r="ALJ16" s="414"/>
      <c r="ALK16" s="414"/>
      <c r="ALL16" s="414"/>
      <c r="ALM16" s="414"/>
      <c r="ALN16" s="414"/>
      <c r="ALO16" s="414"/>
      <c r="ALP16" s="414"/>
      <c r="ALQ16" s="414"/>
      <c r="ALR16" s="414"/>
      <c r="ALS16" s="414"/>
      <c r="ALT16" s="414"/>
      <c r="ALU16" s="414"/>
      <c r="ALV16" s="414"/>
      <c r="ALW16" s="414"/>
      <c r="ALX16" s="414"/>
      <c r="ALY16" s="414"/>
      <c r="ALZ16" s="414"/>
      <c r="AMA16" s="414"/>
      <c r="AMB16" s="414"/>
      <c r="AMC16" s="414"/>
      <c r="AMD16" s="414"/>
      <c r="AME16" s="414"/>
      <c r="AMF16" s="414"/>
      <c r="AMG16" s="414"/>
      <c r="AMH16" s="414"/>
      <c r="AMI16" s="414"/>
      <c r="AMJ16" s="414"/>
      <c r="AMK16" s="414"/>
      <c r="AML16" s="414"/>
      <c r="AMM16" s="414"/>
      <c r="AMN16" s="414"/>
      <c r="AMO16" s="414"/>
      <c r="AMP16" s="414"/>
      <c r="AMQ16" s="414"/>
      <c r="AMR16" s="414"/>
      <c r="AMS16" s="414"/>
      <c r="AMT16" s="414"/>
      <c r="AMU16" s="414"/>
      <c r="AMV16" s="414"/>
      <c r="AMW16" s="414"/>
      <c r="AMX16" s="414"/>
      <c r="AMY16" s="414"/>
      <c r="AMZ16" s="414"/>
      <c r="ANA16" s="414"/>
      <c r="ANB16" s="414"/>
      <c r="ANC16" s="414"/>
      <c r="AND16" s="414"/>
      <c r="ANE16" s="414"/>
      <c r="ANF16" s="414"/>
      <c r="ANG16" s="414"/>
      <c r="ANH16" s="414"/>
      <c r="ANI16" s="414"/>
      <c r="ANJ16" s="414"/>
      <c r="ANK16" s="414"/>
      <c r="ANL16" s="414"/>
      <c r="ANM16" s="414"/>
      <c r="ANN16" s="414"/>
      <c r="ANO16" s="414"/>
      <c r="ANP16" s="414"/>
      <c r="ANQ16" s="414"/>
      <c r="ANR16" s="414"/>
      <c r="ANS16" s="414"/>
      <c r="ANT16" s="414"/>
      <c r="ANU16" s="414"/>
      <c r="ANV16" s="414"/>
      <c r="ANW16" s="414"/>
      <c r="ANX16" s="414"/>
      <c r="ANY16" s="414"/>
      <c r="ANZ16" s="414"/>
      <c r="AOA16" s="414"/>
      <c r="AOB16" s="414"/>
      <c r="AOC16" s="414"/>
      <c r="AOD16" s="414"/>
      <c r="AOE16" s="414"/>
      <c r="AOF16" s="414"/>
      <c r="AOG16" s="414"/>
      <c r="AOH16" s="414"/>
      <c r="AOI16" s="414"/>
      <c r="AOJ16" s="414"/>
      <c r="AOK16" s="414"/>
      <c r="AOL16" s="414"/>
      <c r="AOM16" s="414"/>
      <c r="AON16" s="414"/>
      <c r="AOO16" s="414"/>
      <c r="AOP16" s="414"/>
      <c r="AOQ16" s="414"/>
      <c r="AOR16" s="414"/>
      <c r="AOS16" s="414"/>
      <c r="AOT16" s="414"/>
      <c r="AOU16" s="414"/>
      <c r="AOV16" s="414"/>
      <c r="AOW16" s="414"/>
      <c r="AOX16" s="414"/>
      <c r="AOY16" s="414"/>
      <c r="AOZ16" s="414"/>
      <c r="APA16" s="414"/>
      <c r="APB16" s="414"/>
      <c r="APC16" s="414"/>
      <c r="APD16" s="414"/>
      <c r="APE16" s="414"/>
      <c r="APF16" s="414"/>
      <c r="APG16" s="414"/>
      <c r="APH16" s="414"/>
      <c r="API16" s="414"/>
      <c r="APJ16" s="414"/>
      <c r="APK16" s="414"/>
      <c r="APL16" s="414"/>
      <c r="APM16" s="414"/>
      <c r="APN16" s="414"/>
      <c r="APO16" s="414"/>
      <c r="APP16" s="414"/>
      <c r="APQ16" s="414"/>
      <c r="APR16" s="414"/>
      <c r="APS16" s="414"/>
      <c r="APT16" s="414"/>
      <c r="APU16" s="414"/>
      <c r="APV16" s="414"/>
      <c r="APW16" s="414"/>
      <c r="APX16" s="414"/>
      <c r="APY16" s="414"/>
      <c r="APZ16" s="414"/>
      <c r="AQA16" s="414"/>
      <c r="AQB16" s="414"/>
      <c r="AQC16" s="414"/>
      <c r="AQD16" s="414"/>
      <c r="AQE16" s="414"/>
      <c r="AQF16" s="414"/>
      <c r="AQG16" s="414"/>
      <c r="AQH16" s="414"/>
      <c r="AQI16" s="414"/>
      <c r="AQJ16" s="414"/>
      <c r="AQK16" s="414"/>
      <c r="AQL16" s="414"/>
      <c r="AQM16" s="414"/>
      <c r="AQN16" s="414"/>
      <c r="AQO16" s="414"/>
      <c r="AQP16" s="414"/>
      <c r="AQQ16" s="414"/>
      <c r="AQR16" s="414"/>
      <c r="AQS16" s="414"/>
      <c r="AQT16" s="414"/>
      <c r="AQU16" s="414"/>
      <c r="AQV16" s="414"/>
      <c r="AQW16" s="414"/>
      <c r="AQX16" s="414"/>
      <c r="AQY16" s="414"/>
      <c r="AQZ16" s="414"/>
      <c r="ARA16" s="414"/>
      <c r="ARB16" s="414"/>
      <c r="ARC16" s="414"/>
      <c r="ARD16" s="414"/>
      <c r="ARE16" s="414"/>
      <c r="ARF16" s="414"/>
      <c r="ARG16" s="414"/>
      <c r="ARH16" s="414"/>
      <c r="ARI16" s="414"/>
      <c r="ARJ16" s="414"/>
      <c r="ARK16" s="414"/>
      <c r="ARL16" s="414"/>
      <c r="ARM16" s="414"/>
      <c r="ARN16" s="414"/>
      <c r="ARO16" s="414"/>
      <c r="ARP16" s="414"/>
      <c r="ARQ16" s="414"/>
      <c r="ARR16" s="414"/>
      <c r="ARS16" s="414"/>
      <c r="ART16" s="414"/>
      <c r="ARU16" s="414"/>
      <c r="ARV16" s="414"/>
      <c r="ARW16" s="414"/>
      <c r="ARX16" s="414"/>
      <c r="ARY16" s="414"/>
      <c r="ARZ16" s="414"/>
      <c r="ASA16" s="414"/>
      <c r="ASB16" s="414"/>
      <c r="ASC16" s="414"/>
      <c r="ASD16" s="414"/>
      <c r="ASE16" s="414"/>
      <c r="ASF16" s="414"/>
      <c r="ASG16" s="414"/>
      <c r="ASH16" s="414"/>
      <c r="ASI16" s="414"/>
      <c r="ASJ16" s="414"/>
      <c r="ASK16" s="414"/>
      <c r="ASL16" s="414"/>
      <c r="ASM16" s="414"/>
      <c r="ASN16" s="414"/>
      <c r="ASO16" s="414"/>
      <c r="ASP16" s="414"/>
      <c r="ASQ16" s="414"/>
      <c r="ASR16" s="414"/>
      <c r="ASS16" s="414"/>
      <c r="AST16" s="414"/>
      <c r="ASU16" s="414"/>
      <c r="ASV16" s="414"/>
      <c r="ASW16" s="414"/>
      <c r="ASX16" s="414"/>
      <c r="ASY16" s="414"/>
      <c r="ASZ16" s="414"/>
      <c r="ATA16" s="414"/>
      <c r="ATB16" s="414"/>
      <c r="ATC16" s="414"/>
      <c r="ATD16" s="414"/>
      <c r="ATE16" s="414"/>
      <c r="ATF16" s="414"/>
      <c r="ATG16" s="414"/>
      <c r="ATH16" s="414"/>
      <c r="ATI16" s="414"/>
      <c r="ATJ16" s="414"/>
      <c r="ATK16" s="414"/>
      <c r="ATL16" s="414"/>
      <c r="ATM16" s="414"/>
      <c r="ATN16" s="414"/>
      <c r="ATO16" s="414"/>
      <c r="ATP16" s="414"/>
      <c r="ATQ16" s="414"/>
      <c r="ATR16" s="414"/>
      <c r="ATS16" s="414"/>
      <c r="ATT16" s="414"/>
      <c r="ATU16" s="414"/>
      <c r="ATV16" s="414"/>
      <c r="ATW16" s="414"/>
      <c r="ATX16" s="414"/>
      <c r="ATY16" s="414"/>
      <c r="ATZ16" s="414"/>
      <c r="AUA16" s="414"/>
      <c r="AUB16" s="414"/>
      <c r="AUC16" s="414"/>
      <c r="AUD16" s="414"/>
      <c r="AUE16" s="414"/>
      <c r="AUF16" s="414"/>
      <c r="AUG16" s="414"/>
      <c r="AUH16" s="414"/>
      <c r="AUI16" s="414"/>
      <c r="AUJ16" s="414"/>
      <c r="AUK16" s="414"/>
      <c r="AUL16" s="414"/>
      <c r="AUM16" s="414"/>
      <c r="AUN16" s="414"/>
      <c r="AUO16" s="414"/>
      <c r="AUP16" s="414"/>
      <c r="AUQ16" s="414"/>
      <c r="AUR16" s="414"/>
      <c r="AUS16" s="414"/>
      <c r="AUT16" s="414"/>
      <c r="AUU16" s="414"/>
      <c r="AUV16" s="414"/>
      <c r="AUW16" s="414"/>
      <c r="AUX16" s="414"/>
      <c r="AUY16" s="414"/>
      <c r="AUZ16" s="414"/>
      <c r="AVA16" s="414"/>
      <c r="AVB16" s="414"/>
      <c r="AVC16" s="414"/>
      <c r="AVD16" s="414"/>
      <c r="AVE16" s="414"/>
      <c r="AVF16" s="414"/>
      <c r="AVG16" s="414"/>
      <c r="AVH16" s="414"/>
      <c r="AVI16" s="414"/>
      <c r="AVJ16" s="414"/>
      <c r="AVK16" s="414"/>
      <c r="AVL16" s="414"/>
      <c r="AVM16" s="414"/>
      <c r="AVN16" s="414"/>
      <c r="AVO16" s="414"/>
      <c r="AVP16" s="414"/>
      <c r="AVQ16" s="414"/>
      <c r="AVR16" s="414"/>
      <c r="AVS16" s="414"/>
      <c r="AVT16" s="414"/>
      <c r="AVU16" s="414"/>
      <c r="AVV16" s="414"/>
      <c r="AVW16" s="414"/>
      <c r="AVX16" s="414"/>
      <c r="AVY16" s="414"/>
      <c r="AVZ16" s="414"/>
      <c r="AWA16" s="414"/>
      <c r="AWB16" s="414"/>
      <c r="AWC16" s="414"/>
      <c r="AWD16" s="414"/>
      <c r="AWE16" s="414"/>
      <c r="AWF16" s="414"/>
      <c r="AWG16" s="414"/>
      <c r="AWH16" s="414"/>
      <c r="AWI16" s="414"/>
      <c r="AWJ16" s="414"/>
      <c r="AWK16" s="414"/>
      <c r="AWL16" s="414"/>
      <c r="AWM16" s="414"/>
      <c r="AWN16" s="414"/>
      <c r="AWO16" s="414"/>
      <c r="AWP16" s="414"/>
      <c r="AWQ16" s="414"/>
      <c r="AWR16" s="414"/>
      <c r="AWS16" s="414"/>
      <c r="AWT16" s="414"/>
      <c r="AWU16" s="414"/>
      <c r="AWV16" s="414"/>
      <c r="AWW16" s="414"/>
      <c r="AWX16" s="414"/>
      <c r="AWY16" s="414"/>
      <c r="AWZ16" s="414"/>
      <c r="AXA16" s="414"/>
      <c r="AXB16" s="414"/>
      <c r="AXC16" s="414"/>
      <c r="AXD16" s="414"/>
      <c r="AXE16" s="414"/>
      <c r="AXF16" s="414"/>
      <c r="AXG16" s="414"/>
      <c r="AXH16" s="414"/>
      <c r="AXI16" s="414"/>
      <c r="AXJ16" s="414"/>
      <c r="AXK16" s="414"/>
      <c r="AXL16" s="414"/>
      <c r="AXM16" s="414"/>
      <c r="AXN16" s="414"/>
      <c r="AXO16" s="414"/>
      <c r="AXP16" s="414"/>
      <c r="AXQ16" s="414"/>
      <c r="AXR16" s="414"/>
      <c r="AXS16" s="414"/>
      <c r="AXT16" s="414"/>
      <c r="AXU16" s="414"/>
      <c r="AXV16" s="414"/>
      <c r="AXW16" s="414"/>
      <c r="AXX16" s="414"/>
      <c r="AXY16" s="414"/>
      <c r="AXZ16" s="414"/>
      <c r="AYA16" s="414"/>
      <c r="AYB16" s="414"/>
      <c r="AYC16" s="414"/>
      <c r="AYD16" s="414"/>
      <c r="AYE16" s="414"/>
      <c r="AYF16" s="414"/>
      <c r="AYG16" s="414"/>
      <c r="AYH16" s="414"/>
      <c r="AYI16" s="414"/>
      <c r="AYJ16" s="414"/>
      <c r="AYK16" s="414"/>
      <c r="AYL16" s="414"/>
      <c r="AYM16" s="414"/>
      <c r="AYN16" s="414"/>
      <c r="AYO16" s="414"/>
      <c r="AYP16" s="414"/>
      <c r="AYQ16" s="414"/>
      <c r="AYR16" s="414"/>
      <c r="AYS16" s="414"/>
      <c r="AYT16" s="414"/>
      <c r="AYU16" s="414"/>
      <c r="AYV16" s="414"/>
      <c r="AYW16" s="414"/>
      <c r="AYX16" s="414"/>
      <c r="AYY16" s="414"/>
      <c r="AYZ16" s="414"/>
      <c r="AZA16" s="414"/>
      <c r="AZB16" s="414"/>
      <c r="AZC16" s="414"/>
      <c r="AZD16" s="414"/>
      <c r="AZE16" s="414"/>
      <c r="AZF16" s="414"/>
      <c r="AZG16" s="414"/>
      <c r="AZH16" s="414"/>
      <c r="AZI16" s="414"/>
      <c r="AZJ16" s="414"/>
      <c r="AZK16" s="414"/>
      <c r="AZL16" s="414"/>
      <c r="AZM16" s="414"/>
      <c r="AZN16" s="414"/>
      <c r="AZO16" s="414"/>
      <c r="AZP16" s="414"/>
      <c r="AZQ16" s="414"/>
      <c r="AZR16" s="414"/>
      <c r="AZS16" s="414"/>
      <c r="AZT16" s="414"/>
      <c r="AZU16" s="414"/>
      <c r="AZV16" s="414"/>
      <c r="AZW16" s="414"/>
      <c r="AZX16" s="414"/>
      <c r="AZY16" s="414"/>
      <c r="AZZ16" s="414"/>
      <c r="BAA16" s="414"/>
      <c r="BAB16" s="414"/>
      <c r="BAC16" s="414"/>
      <c r="BAD16" s="414"/>
      <c r="BAE16" s="414"/>
      <c r="BAF16" s="414"/>
      <c r="BAG16" s="414"/>
      <c r="BAH16" s="414"/>
      <c r="BAI16" s="414"/>
      <c r="BAJ16" s="414"/>
      <c r="BAK16" s="414"/>
      <c r="BAL16" s="414"/>
      <c r="BAM16" s="414"/>
      <c r="BAN16" s="414"/>
      <c r="BAO16" s="414"/>
      <c r="BAP16" s="414"/>
      <c r="BAQ16" s="414"/>
      <c r="BAR16" s="414"/>
      <c r="BAS16" s="414"/>
      <c r="BAT16" s="414"/>
      <c r="BAU16" s="414"/>
      <c r="BAV16" s="414"/>
      <c r="BAW16" s="414"/>
      <c r="BAX16" s="414"/>
      <c r="BAY16" s="414"/>
      <c r="BAZ16" s="414"/>
      <c r="BBA16" s="414"/>
      <c r="BBB16" s="414"/>
      <c r="BBC16" s="414"/>
      <c r="BBD16" s="414"/>
      <c r="BBE16" s="414"/>
      <c r="BBF16" s="414"/>
      <c r="BBG16" s="414"/>
      <c r="BBH16" s="414"/>
      <c r="BBI16" s="414"/>
      <c r="BBJ16" s="414"/>
      <c r="BBK16" s="414"/>
      <c r="BBL16" s="414"/>
      <c r="BBM16" s="414"/>
      <c r="BBN16" s="414"/>
      <c r="BBO16" s="414"/>
      <c r="BBP16" s="414"/>
      <c r="BBQ16" s="414"/>
      <c r="BBR16" s="414"/>
      <c r="BBS16" s="414"/>
      <c r="BBT16" s="414"/>
      <c r="BBU16" s="414"/>
      <c r="BBV16" s="414"/>
      <c r="BBW16" s="414"/>
      <c r="BBX16" s="414"/>
      <c r="BBY16" s="414"/>
      <c r="BBZ16" s="414"/>
      <c r="BCA16" s="414"/>
      <c r="BCB16" s="414"/>
      <c r="BCC16" s="414"/>
      <c r="BCD16" s="414"/>
      <c r="BCE16" s="414"/>
      <c r="BCF16" s="414"/>
      <c r="BCG16" s="414"/>
      <c r="BCH16" s="414"/>
      <c r="BCI16" s="414"/>
      <c r="BCJ16" s="414"/>
      <c r="BCK16" s="414"/>
      <c r="BCL16" s="414"/>
      <c r="BCM16" s="414"/>
      <c r="BCN16" s="414"/>
      <c r="BCO16" s="414"/>
      <c r="BCP16" s="414"/>
      <c r="BCQ16" s="414"/>
      <c r="BCR16" s="414"/>
      <c r="BCS16" s="414"/>
      <c r="BCT16" s="414"/>
      <c r="BCU16" s="414"/>
      <c r="BCV16" s="414"/>
      <c r="BCW16" s="414"/>
      <c r="BCX16" s="414"/>
      <c r="BCY16" s="414"/>
      <c r="BCZ16" s="414"/>
      <c r="BDA16" s="414"/>
      <c r="BDB16" s="414"/>
      <c r="BDC16" s="414"/>
      <c r="BDD16" s="414"/>
      <c r="BDE16" s="414"/>
      <c r="BDF16" s="414"/>
      <c r="BDG16" s="414"/>
      <c r="BDH16" s="414"/>
      <c r="BDI16" s="414"/>
      <c r="BDJ16" s="414"/>
      <c r="BDK16" s="414"/>
      <c r="BDL16" s="414"/>
      <c r="BDM16" s="414"/>
      <c r="BDN16" s="414"/>
      <c r="BDO16" s="414"/>
      <c r="BDP16" s="414"/>
      <c r="BDQ16" s="414"/>
      <c r="BDR16" s="414"/>
      <c r="BDS16" s="414"/>
      <c r="BDT16" s="414"/>
      <c r="BDU16" s="414"/>
      <c r="BDV16" s="414"/>
      <c r="BDW16" s="414"/>
      <c r="BDX16" s="414"/>
      <c r="BDY16" s="414"/>
      <c r="BDZ16" s="414"/>
      <c r="BEA16" s="414"/>
      <c r="BEB16" s="414"/>
      <c r="BEC16" s="414"/>
      <c r="BED16" s="414"/>
      <c r="BEE16" s="414"/>
      <c r="BEF16" s="414"/>
      <c r="BEG16" s="414"/>
      <c r="BEH16" s="414"/>
      <c r="BEI16" s="414"/>
      <c r="BEJ16" s="414"/>
      <c r="BEK16" s="414"/>
      <c r="BEL16" s="414"/>
      <c r="BEM16" s="414"/>
      <c r="BEN16" s="414"/>
      <c r="BEO16" s="414"/>
      <c r="BEP16" s="414"/>
      <c r="BEQ16" s="414"/>
      <c r="BER16" s="414"/>
      <c r="BES16" s="414"/>
      <c r="BET16" s="414"/>
      <c r="BEU16" s="414"/>
      <c r="BEV16" s="414"/>
      <c r="BEW16" s="414"/>
      <c r="BEX16" s="414"/>
      <c r="BEY16" s="414"/>
      <c r="BEZ16" s="414"/>
      <c r="BFA16" s="414"/>
      <c r="BFB16" s="414"/>
      <c r="BFC16" s="414"/>
      <c r="BFD16" s="414"/>
      <c r="BFE16" s="414"/>
      <c r="BFF16" s="414"/>
      <c r="BFG16" s="414"/>
      <c r="BFH16" s="414"/>
      <c r="BFI16" s="414"/>
      <c r="BFJ16" s="414"/>
      <c r="BFK16" s="414"/>
      <c r="BFL16" s="414"/>
      <c r="BFM16" s="414"/>
      <c r="BFN16" s="414"/>
      <c r="BFO16" s="414"/>
      <c r="BFP16" s="414"/>
      <c r="BFQ16" s="414"/>
      <c r="BFR16" s="414"/>
      <c r="BFS16" s="414"/>
      <c r="BFT16" s="414"/>
      <c r="BFU16" s="414"/>
      <c r="BFV16" s="414"/>
      <c r="BFW16" s="414"/>
      <c r="BFX16" s="414"/>
      <c r="BFY16" s="414"/>
      <c r="BFZ16" s="414"/>
      <c r="BGA16" s="414"/>
      <c r="BGB16" s="414"/>
      <c r="BGC16" s="414"/>
      <c r="BGD16" s="414"/>
      <c r="BGE16" s="414"/>
      <c r="BGF16" s="414"/>
      <c r="BGG16" s="414"/>
      <c r="BGH16" s="414"/>
      <c r="BGI16" s="414"/>
      <c r="BGJ16" s="414"/>
      <c r="BGK16" s="414"/>
      <c r="BGL16" s="414"/>
      <c r="BGM16" s="414"/>
      <c r="BGN16" s="414"/>
      <c r="BGO16" s="414"/>
      <c r="BGP16" s="414"/>
      <c r="BGQ16" s="414"/>
      <c r="BGR16" s="414"/>
      <c r="BGS16" s="414"/>
      <c r="BGT16" s="414"/>
      <c r="BGU16" s="414"/>
      <c r="BGV16" s="414"/>
      <c r="BGW16" s="414"/>
      <c r="BGX16" s="414"/>
      <c r="BGY16" s="414"/>
      <c r="BGZ16" s="414"/>
      <c r="BHA16" s="414"/>
      <c r="BHB16" s="414"/>
      <c r="BHC16" s="414"/>
      <c r="BHD16" s="414"/>
      <c r="BHE16" s="414"/>
      <c r="BHF16" s="414"/>
      <c r="BHG16" s="414"/>
      <c r="BHH16" s="414"/>
      <c r="BHI16" s="414"/>
      <c r="BHJ16" s="414"/>
      <c r="BHK16" s="414"/>
      <c r="BHL16" s="414"/>
      <c r="BHM16" s="414"/>
      <c r="BHN16" s="414"/>
      <c r="BHO16" s="414"/>
      <c r="BHP16" s="414"/>
      <c r="BHQ16" s="414"/>
      <c r="BHR16" s="414"/>
      <c r="BHS16" s="414"/>
      <c r="BHT16" s="414"/>
      <c r="BHU16" s="414"/>
      <c r="BHV16" s="414"/>
      <c r="BHW16" s="414"/>
      <c r="BHX16" s="414"/>
      <c r="BHY16" s="414"/>
      <c r="BHZ16" s="414"/>
      <c r="BIA16" s="414"/>
      <c r="BIB16" s="414"/>
      <c r="BIC16" s="414"/>
      <c r="BID16" s="414"/>
      <c r="BIE16" s="414"/>
      <c r="BIF16" s="414"/>
      <c r="BIG16" s="414"/>
      <c r="BIH16" s="414"/>
      <c r="BII16" s="414"/>
      <c r="BIJ16" s="414"/>
      <c r="BIK16" s="414"/>
      <c r="BIL16" s="414"/>
      <c r="BIM16" s="414"/>
      <c r="BIN16" s="414"/>
      <c r="BIO16" s="414"/>
      <c r="BIP16" s="414"/>
      <c r="BIQ16" s="414"/>
      <c r="BIR16" s="414"/>
      <c r="BIS16" s="414"/>
      <c r="BIT16" s="414"/>
      <c r="BIU16" s="414"/>
      <c r="BIV16" s="414"/>
      <c r="BIW16" s="414"/>
      <c r="BIX16" s="414"/>
      <c r="BIY16" s="414"/>
      <c r="BIZ16" s="414"/>
      <c r="BJA16" s="414"/>
      <c r="BJB16" s="414"/>
      <c r="BJC16" s="414"/>
      <c r="BJD16" s="414"/>
      <c r="BJE16" s="414"/>
      <c r="BJF16" s="414"/>
      <c r="BJG16" s="414"/>
      <c r="BJH16" s="414"/>
      <c r="BJI16" s="414"/>
      <c r="BJJ16" s="414"/>
      <c r="BJK16" s="414"/>
      <c r="BJL16" s="414"/>
      <c r="BJM16" s="414"/>
      <c r="BJN16" s="414"/>
      <c r="BJO16" s="414"/>
      <c r="BJP16" s="414"/>
      <c r="BJQ16" s="414"/>
      <c r="BJR16" s="414"/>
      <c r="BJS16" s="414"/>
      <c r="BJT16" s="414"/>
      <c r="BJU16" s="414"/>
      <c r="BJV16" s="414"/>
      <c r="BJW16" s="414"/>
      <c r="BJX16" s="414"/>
      <c r="BJY16" s="414"/>
      <c r="BJZ16" s="414"/>
      <c r="BKA16" s="414"/>
      <c r="BKB16" s="414"/>
      <c r="BKC16" s="414"/>
      <c r="BKD16" s="414"/>
      <c r="BKE16" s="414"/>
      <c r="BKF16" s="414"/>
      <c r="BKG16" s="414"/>
      <c r="BKH16" s="414"/>
      <c r="BKI16" s="414"/>
      <c r="BKJ16" s="414"/>
      <c r="BKK16" s="414"/>
      <c r="BKL16" s="414"/>
      <c r="BKM16" s="414"/>
      <c r="BKN16" s="414"/>
      <c r="BKO16" s="414"/>
      <c r="BKP16" s="414"/>
      <c r="BKQ16" s="414"/>
      <c r="BKR16" s="414"/>
      <c r="BKS16" s="414"/>
      <c r="BKT16" s="414"/>
      <c r="BKU16" s="414"/>
      <c r="BKV16" s="414"/>
      <c r="BKW16" s="414"/>
      <c r="BKX16" s="414"/>
      <c r="BKY16" s="414"/>
      <c r="BKZ16" s="414"/>
      <c r="BLA16" s="414"/>
      <c r="BLB16" s="414"/>
      <c r="BLC16" s="414"/>
      <c r="BLD16" s="414"/>
      <c r="BLE16" s="414"/>
      <c r="BLF16" s="414"/>
      <c r="BLG16" s="414"/>
      <c r="BLH16" s="414"/>
      <c r="BLI16" s="414"/>
      <c r="BLJ16" s="414"/>
      <c r="BLK16" s="414"/>
      <c r="BLL16" s="414"/>
      <c r="BLM16" s="414"/>
      <c r="BLN16" s="414"/>
      <c r="BLO16" s="414"/>
      <c r="BLP16" s="414"/>
      <c r="BLQ16" s="414"/>
      <c r="BLR16" s="414"/>
      <c r="BLS16" s="414"/>
      <c r="BLT16" s="414"/>
      <c r="BLU16" s="414"/>
      <c r="BLV16" s="414"/>
      <c r="BLW16" s="414"/>
      <c r="BLX16" s="414"/>
      <c r="BLY16" s="414"/>
      <c r="BLZ16" s="414"/>
      <c r="BMA16" s="414"/>
      <c r="BMB16" s="414"/>
      <c r="BMC16" s="414"/>
      <c r="BMD16" s="414"/>
      <c r="BME16" s="414"/>
      <c r="BMF16" s="414"/>
      <c r="BMG16" s="414"/>
      <c r="BMH16" s="414"/>
      <c r="BMI16" s="414"/>
      <c r="BMJ16" s="414"/>
      <c r="BMK16" s="414"/>
      <c r="BML16" s="414"/>
      <c r="BMM16" s="414"/>
      <c r="BMN16" s="414"/>
      <c r="BMO16" s="414"/>
      <c r="BMP16" s="414"/>
      <c r="BMQ16" s="414"/>
      <c r="BMR16" s="414"/>
      <c r="BMS16" s="414"/>
      <c r="BMT16" s="414"/>
      <c r="BMU16" s="414"/>
      <c r="BMV16" s="414"/>
      <c r="BMW16" s="414"/>
      <c r="BMX16" s="414"/>
      <c r="BMY16" s="414"/>
      <c r="BMZ16" s="414"/>
      <c r="BNA16" s="414"/>
      <c r="BNB16" s="414"/>
      <c r="BNC16" s="414"/>
      <c r="BND16" s="414"/>
      <c r="BNE16" s="414"/>
      <c r="BNF16" s="414"/>
      <c r="BNG16" s="414"/>
      <c r="BNH16" s="414"/>
      <c r="BNI16" s="414"/>
      <c r="BNJ16" s="414"/>
      <c r="BNK16" s="414"/>
      <c r="BNL16" s="414"/>
      <c r="BNM16" s="414"/>
      <c r="BNN16" s="414"/>
      <c r="BNO16" s="414"/>
      <c r="BNP16" s="414"/>
      <c r="BNQ16" s="414"/>
      <c r="BNR16" s="414"/>
      <c r="BNS16" s="414"/>
      <c r="BNT16" s="414"/>
      <c r="BNU16" s="414"/>
      <c r="BNV16" s="414"/>
      <c r="BNW16" s="414"/>
      <c r="BNX16" s="414"/>
      <c r="BNY16" s="414"/>
      <c r="BNZ16" s="414"/>
      <c r="BOA16" s="414"/>
      <c r="BOB16" s="414"/>
      <c r="BOC16" s="414"/>
      <c r="BOD16" s="414"/>
      <c r="BOE16" s="414"/>
      <c r="BOF16" s="414"/>
      <c r="BOG16" s="414"/>
      <c r="BOH16" s="414"/>
      <c r="BOI16" s="414"/>
      <c r="BOJ16" s="414"/>
      <c r="BOK16" s="414"/>
      <c r="BOL16" s="414"/>
      <c r="BOM16" s="414"/>
      <c r="BON16" s="414"/>
      <c r="BOO16" s="414"/>
      <c r="BOP16" s="414"/>
      <c r="BOQ16" s="414"/>
      <c r="BOR16" s="414"/>
      <c r="BOS16" s="414"/>
      <c r="BOT16" s="414"/>
      <c r="BOU16" s="414"/>
      <c r="BOV16" s="414"/>
      <c r="BOW16" s="414"/>
      <c r="BOX16" s="414"/>
      <c r="BOY16" s="414"/>
      <c r="BOZ16" s="414"/>
      <c r="BPA16" s="414"/>
      <c r="BPB16" s="414"/>
      <c r="BPC16" s="414"/>
      <c r="BPD16" s="414"/>
      <c r="BPE16" s="414"/>
      <c r="BPF16" s="414"/>
      <c r="BPG16" s="414"/>
      <c r="BPH16" s="414"/>
      <c r="BPI16" s="414"/>
      <c r="BPJ16" s="414"/>
      <c r="BPK16" s="414"/>
      <c r="BPL16" s="414"/>
      <c r="BPM16" s="414"/>
      <c r="BPN16" s="414"/>
      <c r="BPO16" s="414"/>
      <c r="BPP16" s="414"/>
      <c r="BPQ16" s="414"/>
      <c r="BPR16" s="414"/>
      <c r="BPS16" s="414"/>
      <c r="BPT16" s="414"/>
      <c r="BPU16" s="414"/>
      <c r="BPV16" s="414"/>
      <c r="BPW16" s="414"/>
      <c r="BPX16" s="414"/>
      <c r="BPY16" s="414"/>
      <c r="BPZ16" s="414"/>
      <c r="BQA16" s="414"/>
      <c r="BQB16" s="414"/>
      <c r="BQC16" s="414"/>
      <c r="BQD16" s="414"/>
      <c r="BQE16" s="414"/>
      <c r="BQF16" s="414"/>
      <c r="BQG16" s="414"/>
      <c r="BQH16" s="414"/>
      <c r="BQI16" s="414"/>
      <c r="BQJ16" s="414"/>
      <c r="BQK16" s="414"/>
      <c r="BQL16" s="414"/>
      <c r="BQM16" s="414"/>
      <c r="BQN16" s="414"/>
      <c r="BQO16" s="414"/>
      <c r="BQP16" s="414"/>
      <c r="BQQ16" s="414"/>
      <c r="BQR16" s="414"/>
      <c r="BQS16" s="414"/>
      <c r="BQT16" s="414"/>
      <c r="BQU16" s="414"/>
      <c r="BQV16" s="414"/>
      <c r="BQW16" s="414"/>
      <c r="BQX16" s="414"/>
      <c r="BQY16" s="414"/>
      <c r="BQZ16" s="414"/>
      <c r="BRA16" s="414"/>
      <c r="BRB16" s="414"/>
      <c r="BRC16" s="414"/>
      <c r="BRD16" s="414"/>
      <c r="BRE16" s="414"/>
      <c r="BRF16" s="414"/>
      <c r="BRG16" s="414"/>
      <c r="BRH16" s="414"/>
      <c r="BRI16" s="414"/>
      <c r="BRJ16" s="414"/>
      <c r="BRK16" s="414"/>
      <c r="BRL16" s="414"/>
      <c r="BRM16" s="414"/>
      <c r="BRN16" s="414"/>
      <c r="BRO16" s="414"/>
      <c r="BRP16" s="414"/>
      <c r="BRQ16" s="414"/>
      <c r="BRR16" s="414"/>
      <c r="BRS16" s="414"/>
      <c r="BRT16" s="414"/>
      <c r="BRU16" s="414"/>
      <c r="BRV16" s="414"/>
      <c r="BRW16" s="414"/>
      <c r="BRX16" s="414"/>
      <c r="BRY16" s="414"/>
      <c r="BRZ16" s="414"/>
      <c r="BSA16" s="414"/>
      <c r="BSB16" s="414"/>
      <c r="BSC16" s="414"/>
      <c r="BSD16" s="414"/>
      <c r="BSE16" s="414"/>
      <c r="BSF16" s="414"/>
      <c r="BSG16" s="414"/>
      <c r="BSH16" s="414"/>
      <c r="BSI16" s="414"/>
      <c r="BSJ16" s="414"/>
      <c r="BSK16" s="414"/>
      <c r="BSL16" s="414"/>
      <c r="BSM16" s="414"/>
      <c r="BSN16" s="414"/>
      <c r="BSO16" s="414"/>
      <c r="BSP16" s="414"/>
      <c r="BSQ16" s="414"/>
      <c r="BSR16" s="414"/>
      <c r="BSS16" s="414"/>
      <c r="BST16" s="414"/>
      <c r="BSU16" s="414"/>
      <c r="BSV16" s="414"/>
      <c r="BSW16" s="414"/>
      <c r="BSX16" s="414"/>
      <c r="BSY16" s="414"/>
      <c r="BSZ16" s="414"/>
      <c r="BTA16" s="414"/>
      <c r="BTB16" s="414"/>
      <c r="BTC16" s="414"/>
      <c r="BTD16" s="414"/>
      <c r="BTE16" s="414"/>
      <c r="BTF16" s="414"/>
      <c r="BTG16" s="414"/>
      <c r="BTH16" s="414"/>
      <c r="BTI16" s="414"/>
      <c r="BTJ16" s="414"/>
      <c r="BTK16" s="414"/>
      <c r="BTL16" s="414"/>
      <c r="BTM16" s="414"/>
      <c r="BTN16" s="414"/>
      <c r="BTO16" s="414"/>
      <c r="BTP16" s="414"/>
      <c r="BTQ16" s="414"/>
      <c r="BTR16" s="414"/>
      <c r="BTS16" s="414"/>
      <c r="BTT16" s="414"/>
      <c r="BTU16" s="414"/>
      <c r="BTV16" s="414"/>
      <c r="BTW16" s="414"/>
      <c r="BTX16" s="414"/>
      <c r="BTY16" s="414"/>
      <c r="BTZ16" s="414"/>
      <c r="BUA16" s="414"/>
      <c r="BUB16" s="414"/>
      <c r="BUC16" s="414"/>
      <c r="BUD16" s="414"/>
      <c r="BUE16" s="414"/>
      <c r="BUF16" s="414"/>
      <c r="BUG16" s="414"/>
      <c r="BUH16" s="414"/>
      <c r="BUI16" s="414"/>
      <c r="BUJ16" s="414"/>
      <c r="BUK16" s="414"/>
      <c r="BUL16" s="414"/>
      <c r="BUM16" s="414"/>
      <c r="BUN16" s="414"/>
      <c r="BUO16" s="414"/>
      <c r="BUP16" s="414"/>
      <c r="BUQ16" s="414"/>
      <c r="BUR16" s="414"/>
      <c r="BUS16" s="414"/>
      <c r="BUT16" s="414"/>
      <c r="BUU16" s="414"/>
      <c r="BUV16" s="414"/>
      <c r="BUW16" s="414"/>
      <c r="BUX16" s="414"/>
      <c r="BUY16" s="414"/>
      <c r="BUZ16" s="414"/>
      <c r="BVA16" s="414"/>
      <c r="BVB16" s="414"/>
      <c r="BVC16" s="414"/>
      <c r="BVD16" s="414"/>
      <c r="BVE16" s="414"/>
      <c r="BVF16" s="414"/>
      <c r="BVG16" s="414"/>
      <c r="BVH16" s="414"/>
      <c r="BVI16" s="414"/>
      <c r="BVJ16" s="414"/>
      <c r="BVK16" s="414"/>
      <c r="BVL16" s="414"/>
      <c r="BVM16" s="414"/>
      <c r="BVN16" s="414"/>
      <c r="BVO16" s="414"/>
      <c r="BVP16" s="414"/>
      <c r="BVQ16" s="414"/>
      <c r="BVR16" s="414"/>
      <c r="BVS16" s="414"/>
      <c r="BVT16" s="414"/>
      <c r="BVU16" s="414"/>
      <c r="BVV16" s="414"/>
      <c r="BVW16" s="414"/>
      <c r="BVX16" s="414"/>
      <c r="BVY16" s="414"/>
      <c r="BVZ16" s="414"/>
      <c r="BWA16" s="414"/>
      <c r="BWB16" s="414"/>
      <c r="BWC16" s="414"/>
      <c r="BWD16" s="414"/>
      <c r="BWE16" s="414"/>
      <c r="BWF16" s="414"/>
      <c r="BWG16" s="414"/>
      <c r="BWH16" s="414"/>
      <c r="BWI16" s="414"/>
      <c r="BWJ16" s="414"/>
      <c r="BWK16" s="414"/>
      <c r="BWL16" s="414"/>
      <c r="BWM16" s="414"/>
      <c r="BWN16" s="414"/>
      <c r="BWO16" s="414"/>
      <c r="BWP16" s="414"/>
      <c r="BWQ16" s="414"/>
      <c r="BWR16" s="414"/>
      <c r="BWS16" s="414"/>
      <c r="BWT16" s="414"/>
      <c r="BWU16" s="414"/>
      <c r="BWV16" s="414"/>
      <c r="BWW16" s="414"/>
      <c r="BWX16" s="414"/>
      <c r="BWY16" s="414"/>
      <c r="BWZ16" s="414"/>
      <c r="BXA16" s="414"/>
      <c r="BXB16" s="414"/>
      <c r="BXC16" s="414"/>
      <c r="BXD16" s="414"/>
      <c r="BXE16" s="414"/>
      <c r="BXF16" s="414"/>
      <c r="BXG16" s="414"/>
      <c r="BXH16" s="414"/>
      <c r="BXI16" s="414"/>
      <c r="BXJ16" s="414"/>
      <c r="BXK16" s="414"/>
      <c r="BXL16" s="414"/>
      <c r="BXM16" s="414"/>
      <c r="BXN16" s="414"/>
      <c r="BXO16" s="414"/>
      <c r="BXP16" s="414"/>
      <c r="BXQ16" s="414"/>
      <c r="BXR16" s="414"/>
      <c r="BXS16" s="414"/>
      <c r="BXT16" s="414"/>
      <c r="BXU16" s="414"/>
      <c r="BXV16" s="414"/>
      <c r="BXW16" s="414"/>
      <c r="BXX16" s="414"/>
      <c r="BXY16" s="414"/>
      <c r="BXZ16" s="414"/>
      <c r="BYA16" s="414"/>
      <c r="BYB16" s="414"/>
      <c r="BYC16" s="414"/>
      <c r="BYD16" s="414"/>
      <c r="BYE16" s="414"/>
      <c r="BYF16" s="414"/>
      <c r="BYG16" s="414"/>
      <c r="BYH16" s="414"/>
      <c r="BYI16" s="414"/>
      <c r="BYJ16" s="414"/>
      <c r="BYK16" s="414"/>
      <c r="BYL16" s="414"/>
      <c r="BYM16" s="414"/>
      <c r="BYN16" s="414"/>
      <c r="BYO16" s="414"/>
      <c r="BYP16" s="414"/>
      <c r="BYQ16" s="414"/>
      <c r="BYR16" s="414"/>
      <c r="BYS16" s="414"/>
      <c r="BYT16" s="414"/>
      <c r="BYU16" s="414"/>
      <c r="BYV16" s="414"/>
      <c r="BYW16" s="414"/>
      <c r="BYX16" s="414"/>
      <c r="BYY16" s="414"/>
      <c r="BYZ16" s="414"/>
      <c r="BZA16" s="414"/>
      <c r="BZB16" s="414"/>
      <c r="BZC16" s="414"/>
      <c r="BZD16" s="414"/>
      <c r="BZE16" s="414"/>
      <c r="BZF16" s="414"/>
      <c r="BZG16" s="414"/>
      <c r="BZH16" s="414"/>
      <c r="BZI16" s="414"/>
      <c r="BZJ16" s="414"/>
      <c r="BZK16" s="414"/>
      <c r="BZL16" s="414"/>
      <c r="BZM16" s="414"/>
      <c r="BZN16" s="414"/>
      <c r="BZO16" s="414"/>
      <c r="BZP16" s="414"/>
      <c r="BZQ16" s="414"/>
      <c r="BZR16" s="414"/>
      <c r="BZS16" s="414"/>
      <c r="BZT16" s="414"/>
      <c r="BZU16" s="414"/>
      <c r="BZV16" s="414"/>
      <c r="BZW16" s="414"/>
      <c r="BZX16" s="414"/>
      <c r="BZY16" s="414"/>
      <c r="BZZ16" s="414"/>
      <c r="CAA16" s="414"/>
      <c r="CAB16" s="414"/>
      <c r="CAC16" s="414"/>
      <c r="CAD16" s="414"/>
      <c r="CAE16" s="414"/>
      <c r="CAF16" s="414"/>
      <c r="CAG16" s="414"/>
      <c r="CAH16" s="414"/>
      <c r="CAI16" s="414"/>
      <c r="CAJ16" s="414"/>
      <c r="CAK16" s="414"/>
      <c r="CAL16" s="414"/>
      <c r="CAM16" s="414"/>
      <c r="CAN16" s="414"/>
      <c r="CAO16" s="414"/>
      <c r="CAP16" s="414"/>
      <c r="CAQ16" s="414"/>
      <c r="CAR16" s="414"/>
      <c r="CAS16" s="414"/>
      <c r="CAT16" s="414"/>
      <c r="CAU16" s="414"/>
      <c r="CAV16" s="414"/>
      <c r="CAW16" s="414"/>
      <c r="CAX16" s="414"/>
      <c r="CAY16" s="414"/>
      <c r="CAZ16" s="414"/>
      <c r="CBA16" s="414"/>
      <c r="CBB16" s="414"/>
      <c r="CBC16" s="414"/>
      <c r="CBD16" s="414"/>
      <c r="CBE16" s="414"/>
      <c r="CBF16" s="414"/>
      <c r="CBG16" s="414"/>
      <c r="CBH16" s="414"/>
      <c r="CBI16" s="414"/>
      <c r="CBJ16" s="414"/>
      <c r="CBK16" s="414"/>
      <c r="CBL16" s="414"/>
      <c r="CBM16" s="414"/>
      <c r="CBN16" s="414"/>
      <c r="CBO16" s="414"/>
      <c r="CBP16" s="414"/>
      <c r="CBQ16" s="414"/>
      <c r="CBR16" s="414"/>
      <c r="CBS16" s="414"/>
      <c r="CBT16" s="414"/>
      <c r="CBU16" s="414"/>
      <c r="CBV16" s="414"/>
      <c r="CBW16" s="414"/>
      <c r="CBX16" s="414"/>
      <c r="CBY16" s="414"/>
      <c r="CBZ16" s="414"/>
      <c r="CCA16" s="414"/>
      <c r="CCB16" s="414"/>
      <c r="CCC16" s="414"/>
      <c r="CCD16" s="414"/>
      <c r="CCE16" s="414"/>
      <c r="CCF16" s="414"/>
      <c r="CCG16" s="414"/>
      <c r="CCH16" s="414"/>
      <c r="CCI16" s="414"/>
      <c r="CCJ16" s="414"/>
      <c r="CCK16" s="414"/>
      <c r="CCL16" s="414"/>
      <c r="CCM16" s="414"/>
      <c r="CCN16" s="414"/>
      <c r="CCO16" s="414"/>
      <c r="CCP16" s="414"/>
      <c r="CCQ16" s="414"/>
      <c r="CCR16" s="414"/>
      <c r="CCS16" s="414"/>
      <c r="CCT16" s="414"/>
      <c r="CCU16" s="414"/>
      <c r="CCV16" s="414"/>
      <c r="CCW16" s="414"/>
      <c r="CCX16" s="414"/>
      <c r="CCY16" s="414"/>
      <c r="CCZ16" s="414"/>
      <c r="CDA16" s="414"/>
      <c r="CDB16" s="414"/>
      <c r="CDC16" s="414"/>
      <c r="CDD16" s="414"/>
      <c r="CDE16" s="414"/>
      <c r="CDF16" s="414"/>
      <c r="CDG16" s="414"/>
      <c r="CDH16" s="414"/>
      <c r="CDI16" s="414"/>
      <c r="CDJ16" s="414"/>
      <c r="CDK16" s="414"/>
      <c r="CDL16" s="414"/>
      <c r="CDM16" s="414"/>
      <c r="CDN16" s="414"/>
      <c r="CDO16" s="414"/>
      <c r="CDP16" s="414"/>
      <c r="CDQ16" s="414"/>
      <c r="CDR16" s="414"/>
      <c r="CDS16" s="414"/>
      <c r="CDT16" s="414"/>
      <c r="CDU16" s="414"/>
      <c r="CDV16" s="414"/>
      <c r="CDW16" s="414"/>
      <c r="CDX16" s="414"/>
      <c r="CDY16" s="414"/>
      <c r="CDZ16" s="414"/>
      <c r="CEA16" s="414"/>
      <c r="CEB16" s="414"/>
      <c r="CEC16" s="414"/>
      <c r="CED16" s="414"/>
      <c r="CEE16" s="414"/>
      <c r="CEF16" s="414"/>
      <c r="CEG16" s="414"/>
      <c r="CEH16" s="414"/>
      <c r="CEI16" s="414"/>
      <c r="CEJ16" s="414"/>
      <c r="CEK16" s="414"/>
      <c r="CEL16" s="414"/>
      <c r="CEM16" s="414"/>
      <c r="CEN16" s="414"/>
      <c r="CEO16" s="414"/>
      <c r="CEP16" s="414"/>
      <c r="CEQ16" s="414"/>
      <c r="CER16" s="414"/>
      <c r="CES16" s="414"/>
      <c r="CET16" s="414"/>
      <c r="CEU16" s="414"/>
      <c r="CEV16" s="414"/>
      <c r="CEW16" s="414"/>
      <c r="CEX16" s="414"/>
      <c r="CEY16" s="414"/>
      <c r="CEZ16" s="414"/>
      <c r="CFA16" s="414"/>
      <c r="CFB16" s="414"/>
      <c r="CFC16" s="414"/>
      <c r="CFD16" s="414"/>
      <c r="CFE16" s="414"/>
      <c r="CFF16" s="414"/>
      <c r="CFG16" s="414"/>
      <c r="CFH16" s="414"/>
      <c r="CFI16" s="414"/>
      <c r="CFJ16" s="414"/>
      <c r="CFK16" s="414"/>
      <c r="CFL16" s="414"/>
      <c r="CFM16" s="414"/>
      <c r="CFN16" s="414"/>
      <c r="CFO16" s="414"/>
      <c r="CFP16" s="414"/>
      <c r="CFQ16" s="414"/>
      <c r="CFR16" s="414"/>
      <c r="CFS16" s="414"/>
      <c r="CFT16" s="414"/>
      <c r="CFU16" s="414"/>
      <c r="CFV16" s="414"/>
      <c r="CFW16" s="414"/>
      <c r="CFX16" s="414"/>
      <c r="CFY16" s="414"/>
      <c r="CFZ16" s="414"/>
      <c r="CGA16" s="414"/>
      <c r="CGB16" s="414"/>
      <c r="CGC16" s="414"/>
      <c r="CGD16" s="414"/>
      <c r="CGE16" s="414"/>
      <c r="CGF16" s="414"/>
      <c r="CGG16" s="414"/>
      <c r="CGH16" s="414"/>
      <c r="CGI16" s="414"/>
      <c r="CGJ16" s="414"/>
      <c r="CGK16" s="414"/>
      <c r="CGL16" s="414"/>
      <c r="CGM16" s="414"/>
      <c r="CGN16" s="414"/>
      <c r="CGO16" s="414"/>
      <c r="CGP16" s="414"/>
      <c r="CGQ16" s="414"/>
      <c r="CGR16" s="414"/>
      <c r="CGS16" s="414"/>
      <c r="CGT16" s="414"/>
      <c r="CGU16" s="414"/>
      <c r="CGV16" s="414"/>
      <c r="CGW16" s="414"/>
      <c r="CGX16" s="414"/>
      <c r="CGY16" s="414"/>
      <c r="CGZ16" s="414"/>
      <c r="CHA16" s="414"/>
      <c r="CHB16" s="414"/>
      <c r="CHC16" s="414"/>
      <c r="CHD16" s="414"/>
      <c r="CHE16" s="414"/>
      <c r="CHF16" s="414"/>
      <c r="CHG16" s="414"/>
      <c r="CHH16" s="414"/>
      <c r="CHI16" s="414"/>
      <c r="CHJ16" s="414"/>
      <c r="CHK16" s="414"/>
      <c r="CHL16" s="414"/>
      <c r="CHM16" s="414"/>
      <c r="CHN16" s="414"/>
      <c r="CHO16" s="414"/>
      <c r="CHP16" s="414"/>
      <c r="CHQ16" s="414"/>
      <c r="CHR16" s="414"/>
      <c r="CHS16" s="414"/>
      <c r="CHT16" s="414"/>
      <c r="CHU16" s="414"/>
      <c r="CHV16" s="414"/>
      <c r="CHW16" s="414"/>
      <c r="CHX16" s="414"/>
      <c r="CHY16" s="414"/>
      <c r="CHZ16" s="414"/>
      <c r="CIA16" s="414"/>
      <c r="CIB16" s="414"/>
      <c r="CIC16" s="414"/>
      <c r="CID16" s="414"/>
      <c r="CIE16" s="414"/>
      <c r="CIF16" s="414"/>
      <c r="CIG16" s="414"/>
      <c r="CIH16" s="414"/>
      <c r="CII16" s="414"/>
      <c r="CIJ16" s="414"/>
      <c r="CIK16" s="414"/>
      <c r="CIL16" s="414"/>
      <c r="CIM16" s="414"/>
      <c r="CIN16" s="414"/>
      <c r="CIO16" s="414"/>
      <c r="CIP16" s="414"/>
      <c r="CIQ16" s="414"/>
      <c r="CIR16" s="414"/>
      <c r="CIS16" s="414"/>
      <c r="CIT16" s="414"/>
      <c r="CIU16" s="414"/>
      <c r="CIV16" s="414"/>
      <c r="CIW16" s="414"/>
      <c r="CIX16" s="414"/>
      <c r="CIY16" s="414"/>
      <c r="CIZ16" s="414"/>
      <c r="CJA16" s="414"/>
      <c r="CJB16" s="414"/>
      <c r="CJC16" s="414"/>
      <c r="CJD16" s="414"/>
      <c r="CJE16" s="414"/>
      <c r="CJF16" s="414"/>
      <c r="CJG16" s="414"/>
      <c r="CJH16" s="414"/>
      <c r="CJI16" s="414"/>
      <c r="CJJ16" s="414"/>
      <c r="CJK16" s="414"/>
      <c r="CJL16" s="414"/>
      <c r="CJM16" s="414"/>
      <c r="CJN16" s="414"/>
      <c r="CJO16" s="414"/>
      <c r="CJP16" s="414"/>
      <c r="CJQ16" s="414"/>
      <c r="CJR16" s="414"/>
      <c r="CJS16" s="414"/>
      <c r="CJT16" s="414"/>
      <c r="CJU16" s="414"/>
      <c r="CJV16" s="414"/>
      <c r="CJW16" s="414"/>
      <c r="CJX16" s="414"/>
      <c r="CJY16" s="414"/>
      <c r="CJZ16" s="414"/>
      <c r="CKA16" s="414"/>
      <c r="CKB16" s="414"/>
      <c r="CKC16" s="414"/>
      <c r="CKD16" s="414"/>
      <c r="CKE16" s="414"/>
      <c r="CKF16" s="414"/>
      <c r="CKG16" s="414"/>
      <c r="CKH16" s="414"/>
      <c r="CKI16" s="414"/>
      <c r="CKJ16" s="414"/>
      <c r="CKK16" s="414"/>
      <c r="CKL16" s="414"/>
      <c r="CKM16" s="414"/>
      <c r="CKN16" s="414"/>
      <c r="CKO16" s="414"/>
      <c r="CKP16" s="414"/>
      <c r="CKQ16" s="414"/>
      <c r="CKR16" s="414"/>
      <c r="CKS16" s="414"/>
      <c r="CKT16" s="414"/>
      <c r="CKU16" s="414"/>
      <c r="CKV16" s="414"/>
      <c r="CKW16" s="414"/>
      <c r="CKX16" s="414"/>
      <c r="CKY16" s="414"/>
      <c r="CKZ16" s="414"/>
      <c r="CLA16" s="414"/>
      <c r="CLB16" s="414"/>
      <c r="CLC16" s="414"/>
      <c r="CLD16" s="414"/>
      <c r="CLE16" s="414"/>
      <c r="CLF16" s="414"/>
      <c r="CLG16" s="414"/>
      <c r="CLH16" s="414"/>
      <c r="CLI16" s="414"/>
      <c r="CLJ16" s="414"/>
      <c r="CLK16" s="414"/>
      <c r="CLL16" s="414"/>
      <c r="CLM16" s="414"/>
      <c r="CLN16" s="414"/>
      <c r="CLO16" s="414"/>
      <c r="CLP16" s="414"/>
      <c r="CLQ16" s="414"/>
      <c r="CLR16" s="414"/>
      <c r="CLS16" s="414"/>
      <c r="CLT16" s="414"/>
      <c r="CLU16" s="414"/>
      <c r="CLV16" s="414"/>
      <c r="CLW16" s="414"/>
      <c r="CLX16" s="414"/>
      <c r="CLY16" s="414"/>
      <c r="CLZ16" s="414"/>
      <c r="CMA16" s="414"/>
      <c r="CMB16" s="414"/>
      <c r="CMC16" s="414"/>
      <c r="CMD16" s="414"/>
      <c r="CME16" s="414"/>
      <c r="CMF16" s="414"/>
      <c r="CMG16" s="414"/>
      <c r="CMH16" s="414"/>
      <c r="CMI16" s="414"/>
      <c r="CMJ16" s="414"/>
      <c r="CMK16" s="414"/>
      <c r="CML16" s="414"/>
      <c r="CMM16" s="414"/>
      <c r="CMN16" s="414"/>
      <c r="CMO16" s="414"/>
      <c r="CMP16" s="414"/>
      <c r="CMQ16" s="414"/>
      <c r="CMR16" s="414"/>
      <c r="CMS16" s="414"/>
      <c r="CMT16" s="414"/>
      <c r="CMU16" s="414"/>
      <c r="CMV16" s="414"/>
      <c r="CMW16" s="414"/>
      <c r="CMX16" s="414"/>
      <c r="CMY16" s="414"/>
      <c r="CMZ16" s="414"/>
      <c r="CNA16" s="414"/>
      <c r="CNB16" s="414"/>
      <c r="CNC16" s="414"/>
      <c r="CND16" s="414"/>
      <c r="CNE16" s="414"/>
      <c r="CNF16" s="414"/>
      <c r="CNG16" s="414"/>
      <c r="CNH16" s="414"/>
      <c r="CNI16" s="414"/>
      <c r="CNJ16" s="414"/>
      <c r="CNK16" s="414"/>
      <c r="CNL16" s="414"/>
      <c r="CNM16" s="414"/>
      <c r="CNN16" s="414"/>
      <c r="CNO16" s="414"/>
      <c r="CNP16" s="414"/>
      <c r="CNQ16" s="414"/>
      <c r="CNR16" s="414"/>
      <c r="CNS16" s="414"/>
      <c r="CNT16" s="414"/>
      <c r="CNU16" s="414"/>
      <c r="CNV16" s="414"/>
      <c r="CNW16" s="414"/>
      <c r="CNX16" s="414"/>
      <c r="CNY16" s="414"/>
      <c r="CNZ16" s="414"/>
      <c r="COA16" s="414"/>
      <c r="COB16" s="414"/>
      <c r="COC16" s="414"/>
      <c r="COD16" s="414"/>
      <c r="COE16" s="414"/>
      <c r="COF16" s="414"/>
      <c r="COG16" s="414"/>
      <c r="COH16" s="414"/>
      <c r="COI16" s="414"/>
      <c r="COJ16" s="414"/>
      <c r="COK16" s="414"/>
      <c r="COL16" s="414"/>
      <c r="COM16" s="414"/>
      <c r="CON16" s="414"/>
      <c r="COO16" s="414"/>
      <c r="COP16" s="414"/>
      <c r="COQ16" s="414"/>
      <c r="COR16" s="414"/>
      <c r="COS16" s="414"/>
      <c r="COT16" s="414"/>
      <c r="COU16" s="414"/>
      <c r="COV16" s="414"/>
      <c r="COW16" s="414"/>
      <c r="COX16" s="414"/>
      <c r="COY16" s="414"/>
      <c r="COZ16" s="414"/>
      <c r="CPA16" s="414"/>
      <c r="CPB16" s="414"/>
      <c r="CPC16" s="414"/>
      <c r="CPD16" s="414"/>
      <c r="CPE16" s="414"/>
      <c r="CPF16" s="414"/>
      <c r="CPG16" s="414"/>
      <c r="CPH16" s="414"/>
      <c r="CPI16" s="414"/>
      <c r="CPJ16" s="414"/>
      <c r="CPK16" s="414"/>
      <c r="CPL16" s="414"/>
      <c r="CPM16" s="414"/>
      <c r="CPN16" s="414"/>
      <c r="CPO16" s="414"/>
      <c r="CPP16" s="414"/>
      <c r="CPQ16" s="414"/>
      <c r="CPR16" s="414"/>
      <c r="CPS16" s="414"/>
      <c r="CPT16" s="414"/>
      <c r="CPU16" s="414"/>
      <c r="CPV16" s="414"/>
      <c r="CPW16" s="414"/>
      <c r="CPX16" s="414"/>
      <c r="CPY16" s="414"/>
      <c r="CPZ16" s="414"/>
      <c r="CQA16" s="414"/>
      <c r="CQB16" s="414"/>
      <c r="CQC16" s="414"/>
      <c r="CQD16" s="414"/>
      <c r="CQE16" s="414"/>
      <c r="CQF16" s="414"/>
      <c r="CQG16" s="414"/>
      <c r="CQH16" s="414"/>
      <c r="CQI16" s="414"/>
      <c r="CQJ16" s="414"/>
      <c r="CQK16" s="414"/>
      <c r="CQL16" s="414"/>
      <c r="CQM16" s="414"/>
      <c r="CQN16" s="414"/>
      <c r="CQO16" s="414"/>
      <c r="CQP16" s="414"/>
      <c r="CQQ16" s="414"/>
      <c r="CQR16" s="414"/>
      <c r="CQS16" s="414"/>
      <c r="CQT16" s="414"/>
      <c r="CQU16" s="414"/>
      <c r="CQV16" s="414"/>
      <c r="CQW16" s="414"/>
      <c r="CQX16" s="414"/>
      <c r="CQY16" s="414"/>
      <c r="CQZ16" s="414"/>
      <c r="CRA16" s="414"/>
      <c r="CRB16" s="414"/>
      <c r="CRC16" s="414"/>
      <c r="CRD16" s="414"/>
      <c r="CRE16" s="414"/>
      <c r="CRF16" s="414"/>
      <c r="CRG16" s="414"/>
      <c r="CRH16" s="414"/>
      <c r="CRI16" s="414"/>
      <c r="CRJ16" s="414"/>
      <c r="CRK16" s="414"/>
      <c r="CRL16" s="414"/>
      <c r="CRM16" s="414"/>
      <c r="CRN16" s="414"/>
      <c r="CRO16" s="414"/>
      <c r="CRP16" s="414"/>
      <c r="CRQ16" s="414"/>
      <c r="CRR16" s="414"/>
      <c r="CRS16" s="414"/>
      <c r="CRT16" s="414"/>
      <c r="CRU16" s="414"/>
      <c r="CRV16" s="414"/>
      <c r="CRW16" s="414"/>
      <c r="CRX16" s="414"/>
      <c r="CRY16" s="414"/>
      <c r="CRZ16" s="414"/>
      <c r="CSA16" s="414"/>
      <c r="CSB16" s="414"/>
      <c r="CSC16" s="414"/>
      <c r="CSD16" s="414"/>
      <c r="CSE16" s="414"/>
      <c r="CSF16" s="414"/>
      <c r="CSG16" s="414"/>
      <c r="CSH16" s="414"/>
      <c r="CSI16" s="414"/>
      <c r="CSJ16" s="414"/>
      <c r="CSK16" s="414"/>
      <c r="CSL16" s="414"/>
      <c r="CSM16" s="414"/>
      <c r="CSN16" s="414"/>
      <c r="CSO16" s="414"/>
      <c r="CSP16" s="414"/>
      <c r="CSQ16" s="414"/>
      <c r="CSR16" s="414"/>
      <c r="CSS16" s="414"/>
      <c r="CST16" s="414"/>
      <c r="CSU16" s="414"/>
      <c r="CSV16" s="414"/>
      <c r="CSW16" s="414"/>
      <c r="CSX16" s="414"/>
      <c r="CSY16" s="414"/>
      <c r="CSZ16" s="414"/>
      <c r="CTA16" s="414"/>
      <c r="CTB16" s="414"/>
      <c r="CTC16" s="414"/>
      <c r="CTD16" s="414"/>
      <c r="CTE16" s="414"/>
      <c r="CTF16" s="414"/>
      <c r="CTG16" s="414"/>
      <c r="CTH16" s="414"/>
      <c r="CTI16" s="414"/>
      <c r="CTJ16" s="414"/>
      <c r="CTK16" s="414"/>
      <c r="CTL16" s="414"/>
      <c r="CTM16" s="414"/>
      <c r="CTN16" s="414"/>
      <c r="CTO16" s="414"/>
      <c r="CTP16" s="414"/>
      <c r="CTQ16" s="414"/>
      <c r="CTR16" s="414"/>
      <c r="CTS16" s="414"/>
      <c r="CTT16" s="414"/>
      <c r="CTU16" s="414"/>
      <c r="CTV16" s="414"/>
      <c r="CTW16" s="414"/>
      <c r="CTX16" s="414"/>
      <c r="CTY16" s="414"/>
      <c r="CTZ16" s="414"/>
      <c r="CUA16" s="414"/>
      <c r="CUB16" s="414"/>
      <c r="CUC16" s="414"/>
      <c r="CUD16" s="414"/>
      <c r="CUE16" s="414"/>
      <c r="CUF16" s="414"/>
      <c r="CUG16" s="414"/>
      <c r="CUH16" s="414"/>
      <c r="CUI16" s="414"/>
      <c r="CUJ16" s="414"/>
      <c r="CUK16" s="414"/>
      <c r="CUL16" s="414"/>
      <c r="CUM16" s="414"/>
      <c r="CUN16" s="414"/>
      <c r="CUO16" s="414"/>
      <c r="CUP16" s="414"/>
      <c r="CUQ16" s="414"/>
      <c r="CUR16" s="414"/>
      <c r="CUS16" s="414"/>
      <c r="CUT16" s="414"/>
      <c r="CUU16" s="414"/>
      <c r="CUV16" s="414"/>
      <c r="CUW16" s="414"/>
      <c r="CUX16" s="414"/>
      <c r="CUY16" s="414"/>
      <c r="CUZ16" s="414"/>
      <c r="CVA16" s="414"/>
      <c r="CVB16" s="414"/>
      <c r="CVC16" s="414"/>
      <c r="CVD16" s="414"/>
      <c r="CVE16" s="414"/>
      <c r="CVF16" s="414"/>
      <c r="CVG16" s="414"/>
      <c r="CVH16" s="414"/>
      <c r="CVI16" s="414"/>
      <c r="CVJ16" s="414"/>
      <c r="CVK16" s="414"/>
      <c r="CVL16" s="414"/>
      <c r="CVM16" s="414"/>
      <c r="CVN16" s="414"/>
      <c r="CVO16" s="414"/>
      <c r="CVP16" s="414"/>
      <c r="CVQ16" s="414"/>
      <c r="CVR16" s="414"/>
      <c r="CVS16" s="414"/>
      <c r="CVT16" s="414"/>
      <c r="CVU16" s="414"/>
      <c r="CVV16" s="414"/>
      <c r="CVW16" s="414"/>
      <c r="CVX16" s="414"/>
      <c r="CVY16" s="414"/>
      <c r="CVZ16" s="414"/>
      <c r="CWA16" s="414"/>
      <c r="CWB16" s="414"/>
      <c r="CWC16" s="414"/>
      <c r="CWD16" s="414"/>
      <c r="CWE16" s="414"/>
      <c r="CWF16" s="414"/>
      <c r="CWG16" s="414"/>
      <c r="CWH16" s="414"/>
      <c r="CWI16" s="414"/>
      <c r="CWJ16" s="414"/>
      <c r="CWK16" s="414"/>
      <c r="CWL16" s="414"/>
      <c r="CWM16" s="414"/>
      <c r="CWN16" s="414"/>
      <c r="CWO16" s="414"/>
      <c r="CWP16" s="414"/>
      <c r="CWQ16" s="414"/>
      <c r="CWR16" s="414"/>
      <c r="CWS16" s="414"/>
      <c r="CWT16" s="414"/>
      <c r="CWU16" s="414"/>
      <c r="CWV16" s="414"/>
      <c r="CWW16" s="414"/>
      <c r="CWX16" s="414"/>
      <c r="CWY16" s="414"/>
      <c r="CWZ16" s="414"/>
      <c r="CXA16" s="414"/>
      <c r="CXB16" s="414"/>
      <c r="CXC16" s="414"/>
      <c r="CXD16" s="414"/>
      <c r="CXE16" s="414"/>
      <c r="CXF16" s="414"/>
      <c r="CXG16" s="414"/>
      <c r="CXH16" s="414"/>
      <c r="CXI16" s="414"/>
      <c r="CXJ16" s="414"/>
      <c r="CXK16" s="414"/>
      <c r="CXL16" s="414"/>
      <c r="CXM16" s="414"/>
      <c r="CXN16" s="414"/>
      <c r="CXO16" s="414"/>
      <c r="CXP16" s="414"/>
      <c r="CXQ16" s="414"/>
      <c r="CXR16" s="414"/>
      <c r="CXS16" s="414"/>
      <c r="CXT16" s="414"/>
      <c r="CXU16" s="414"/>
      <c r="CXV16" s="414"/>
      <c r="CXW16" s="414"/>
      <c r="CXX16" s="414"/>
      <c r="CXY16" s="414"/>
      <c r="CXZ16" s="414"/>
      <c r="CYA16" s="414"/>
      <c r="CYB16" s="414"/>
      <c r="CYC16" s="414"/>
      <c r="CYD16" s="414"/>
      <c r="CYE16" s="414"/>
      <c r="CYF16" s="414"/>
      <c r="CYG16" s="414"/>
      <c r="CYH16" s="414"/>
      <c r="CYI16" s="414"/>
      <c r="CYJ16" s="414"/>
      <c r="CYK16" s="414"/>
      <c r="CYL16" s="414"/>
      <c r="CYM16" s="414"/>
      <c r="CYN16" s="414"/>
      <c r="CYO16" s="414"/>
      <c r="CYP16" s="414"/>
      <c r="CYQ16" s="414"/>
      <c r="CYR16" s="414"/>
      <c r="CYS16" s="414"/>
      <c r="CYT16" s="414"/>
      <c r="CYU16" s="414"/>
      <c r="CYV16" s="414"/>
      <c r="CYW16" s="414"/>
      <c r="CYX16" s="414"/>
      <c r="CYY16" s="414"/>
      <c r="CYZ16" s="414"/>
      <c r="CZA16" s="414"/>
      <c r="CZB16" s="414"/>
      <c r="CZC16" s="414"/>
      <c r="CZD16" s="414"/>
      <c r="CZE16" s="414"/>
      <c r="CZF16" s="414"/>
      <c r="CZG16" s="414"/>
      <c r="CZH16" s="414"/>
      <c r="CZI16" s="414"/>
      <c r="CZJ16" s="414"/>
      <c r="CZK16" s="414"/>
      <c r="CZL16" s="414"/>
      <c r="CZM16" s="414"/>
      <c r="CZN16" s="414"/>
      <c r="CZO16" s="414"/>
      <c r="CZP16" s="414"/>
      <c r="CZQ16" s="414"/>
      <c r="CZR16" s="414"/>
      <c r="CZS16" s="414"/>
      <c r="CZT16" s="414"/>
      <c r="CZU16" s="414"/>
      <c r="CZV16" s="414"/>
      <c r="CZW16" s="414"/>
      <c r="CZX16" s="414"/>
      <c r="CZY16" s="414"/>
      <c r="CZZ16" s="414"/>
      <c r="DAA16" s="414"/>
      <c r="DAB16" s="414"/>
      <c r="DAC16" s="414"/>
      <c r="DAD16" s="414"/>
      <c r="DAE16" s="414"/>
      <c r="DAF16" s="414"/>
      <c r="DAG16" s="414"/>
      <c r="DAH16" s="414"/>
      <c r="DAI16" s="414"/>
      <c r="DAJ16" s="414"/>
      <c r="DAK16" s="414"/>
      <c r="DAL16" s="414"/>
      <c r="DAM16" s="414"/>
      <c r="DAN16" s="414"/>
      <c r="DAO16" s="414"/>
      <c r="DAP16" s="414"/>
      <c r="DAQ16" s="414"/>
      <c r="DAR16" s="414"/>
      <c r="DAS16" s="414"/>
      <c r="DAT16" s="414"/>
      <c r="DAU16" s="414"/>
      <c r="DAV16" s="414"/>
      <c r="DAW16" s="414"/>
      <c r="DAX16" s="414"/>
      <c r="DAY16" s="414"/>
      <c r="DAZ16" s="414"/>
      <c r="DBA16" s="414"/>
      <c r="DBB16" s="414"/>
      <c r="DBC16" s="414"/>
      <c r="DBD16" s="414"/>
      <c r="DBE16" s="414"/>
      <c r="DBF16" s="414"/>
      <c r="DBG16" s="414"/>
      <c r="DBH16" s="414"/>
      <c r="DBI16" s="414"/>
      <c r="DBJ16" s="414"/>
      <c r="DBK16" s="414"/>
      <c r="DBL16" s="414"/>
      <c r="DBM16" s="414"/>
      <c r="DBN16" s="414"/>
      <c r="DBO16" s="414"/>
      <c r="DBP16" s="414"/>
      <c r="DBQ16" s="414"/>
      <c r="DBR16" s="414"/>
      <c r="DBS16" s="414"/>
      <c r="DBT16" s="414"/>
      <c r="DBU16" s="414"/>
      <c r="DBV16" s="414"/>
      <c r="DBW16" s="414"/>
      <c r="DBX16" s="414"/>
      <c r="DBY16" s="414"/>
      <c r="DBZ16" s="414"/>
      <c r="DCA16" s="414"/>
      <c r="DCB16" s="414"/>
      <c r="DCC16" s="414"/>
      <c r="DCD16" s="414"/>
      <c r="DCE16" s="414"/>
      <c r="DCF16" s="414"/>
      <c r="DCG16" s="414"/>
      <c r="DCH16" s="414"/>
      <c r="DCI16" s="414"/>
      <c r="DCJ16" s="414"/>
      <c r="DCK16" s="414"/>
      <c r="DCL16" s="414"/>
      <c r="DCM16" s="414"/>
      <c r="DCN16" s="414"/>
      <c r="DCO16" s="414"/>
      <c r="DCP16" s="414"/>
      <c r="DCQ16" s="414"/>
      <c r="DCR16" s="414"/>
      <c r="DCS16" s="414"/>
      <c r="DCT16" s="414"/>
      <c r="DCU16" s="414"/>
      <c r="DCV16" s="414"/>
      <c r="DCW16" s="414"/>
      <c r="DCX16" s="414"/>
      <c r="DCY16" s="414"/>
      <c r="DCZ16" s="414"/>
      <c r="DDA16" s="414"/>
      <c r="DDB16" s="414"/>
      <c r="DDC16" s="414"/>
      <c r="DDD16" s="414"/>
      <c r="DDE16" s="414"/>
      <c r="DDF16" s="414"/>
      <c r="DDG16" s="414"/>
      <c r="DDH16" s="414"/>
      <c r="DDI16" s="414"/>
      <c r="DDJ16" s="414"/>
      <c r="DDK16" s="414"/>
      <c r="DDL16" s="414"/>
      <c r="DDM16" s="414"/>
      <c r="DDN16" s="414"/>
      <c r="DDO16" s="414"/>
      <c r="DDP16" s="414"/>
      <c r="DDQ16" s="414"/>
      <c r="DDR16" s="414"/>
      <c r="DDS16" s="414"/>
      <c r="DDT16" s="414"/>
      <c r="DDU16" s="414"/>
      <c r="DDV16" s="414"/>
      <c r="DDW16" s="414"/>
      <c r="DDX16" s="414"/>
      <c r="DDY16" s="414"/>
      <c r="DDZ16" s="414"/>
      <c r="DEA16" s="414"/>
      <c r="DEB16" s="414"/>
      <c r="DEC16" s="414"/>
      <c r="DED16" s="414"/>
      <c r="DEE16" s="414"/>
      <c r="DEF16" s="414"/>
      <c r="DEG16" s="414"/>
      <c r="DEH16" s="414"/>
      <c r="DEI16" s="414"/>
      <c r="DEJ16" s="414"/>
      <c r="DEK16" s="414"/>
      <c r="DEL16" s="414"/>
      <c r="DEM16" s="414"/>
      <c r="DEN16" s="414"/>
      <c r="DEO16" s="414"/>
      <c r="DEP16" s="414"/>
      <c r="DEQ16" s="414"/>
      <c r="DER16" s="414"/>
      <c r="DES16" s="414"/>
      <c r="DET16" s="414"/>
      <c r="DEU16" s="414"/>
      <c r="DEV16" s="414"/>
      <c r="DEW16" s="414"/>
      <c r="DEX16" s="414"/>
      <c r="DEY16" s="414"/>
      <c r="DEZ16" s="414"/>
      <c r="DFA16" s="414"/>
      <c r="DFB16" s="414"/>
      <c r="DFC16" s="414"/>
      <c r="DFD16" s="414"/>
      <c r="DFE16" s="414"/>
      <c r="DFF16" s="414"/>
      <c r="DFG16" s="414"/>
      <c r="DFH16" s="414"/>
      <c r="DFI16" s="414"/>
      <c r="DFJ16" s="414"/>
      <c r="DFK16" s="414"/>
      <c r="DFL16" s="414"/>
      <c r="DFM16" s="414"/>
      <c r="DFN16" s="414"/>
      <c r="DFO16" s="414"/>
      <c r="DFP16" s="414"/>
      <c r="DFQ16" s="414"/>
      <c r="DFR16" s="414"/>
      <c r="DFS16" s="414"/>
      <c r="DFT16" s="414"/>
      <c r="DFU16" s="414"/>
      <c r="DFV16" s="414"/>
      <c r="DFW16" s="414"/>
      <c r="DFX16" s="414"/>
      <c r="DFY16" s="414"/>
      <c r="DFZ16" s="414"/>
      <c r="DGA16" s="414"/>
      <c r="DGB16" s="414"/>
      <c r="DGC16" s="414"/>
      <c r="DGD16" s="414"/>
      <c r="DGE16" s="414"/>
      <c r="DGF16" s="414"/>
      <c r="DGG16" s="414"/>
      <c r="DGH16" s="414"/>
      <c r="DGI16" s="414"/>
      <c r="DGJ16" s="414"/>
      <c r="DGK16" s="414"/>
      <c r="DGL16" s="414"/>
      <c r="DGM16" s="414"/>
      <c r="DGN16" s="414"/>
      <c r="DGO16" s="414"/>
      <c r="DGP16" s="414"/>
      <c r="DGQ16" s="414"/>
      <c r="DGR16" s="414"/>
      <c r="DGS16" s="414"/>
      <c r="DGT16" s="414"/>
      <c r="DGU16" s="414"/>
      <c r="DGV16" s="414"/>
      <c r="DGW16" s="414"/>
      <c r="DGX16" s="414"/>
      <c r="DGY16" s="414"/>
      <c r="DGZ16" s="414"/>
      <c r="DHA16" s="414"/>
      <c r="DHB16" s="414"/>
      <c r="DHC16" s="414"/>
      <c r="DHD16" s="414"/>
      <c r="DHE16" s="414"/>
      <c r="DHF16" s="414"/>
      <c r="DHG16" s="414"/>
      <c r="DHH16" s="414"/>
      <c r="DHI16" s="414"/>
      <c r="DHJ16" s="414"/>
      <c r="DHK16" s="414"/>
      <c r="DHL16" s="414"/>
      <c r="DHM16" s="414"/>
      <c r="DHN16" s="414"/>
      <c r="DHO16" s="414"/>
      <c r="DHP16" s="414"/>
      <c r="DHQ16" s="414"/>
      <c r="DHR16" s="414"/>
      <c r="DHS16" s="414"/>
      <c r="DHT16" s="414"/>
      <c r="DHU16" s="414"/>
      <c r="DHV16" s="414"/>
      <c r="DHW16" s="414"/>
      <c r="DHX16" s="414"/>
      <c r="DHY16" s="414"/>
      <c r="DHZ16" s="414"/>
      <c r="DIA16" s="414"/>
      <c r="DIB16" s="414"/>
      <c r="DIC16" s="414"/>
      <c r="DID16" s="414"/>
      <c r="DIE16" s="414"/>
      <c r="DIF16" s="414"/>
      <c r="DIG16" s="414"/>
      <c r="DIH16" s="414"/>
      <c r="DII16" s="414"/>
      <c r="DIJ16" s="414"/>
      <c r="DIK16" s="414"/>
      <c r="DIL16" s="414"/>
      <c r="DIM16" s="414"/>
      <c r="DIN16" s="414"/>
      <c r="DIO16" s="414"/>
      <c r="DIP16" s="414"/>
      <c r="DIQ16" s="414"/>
      <c r="DIR16" s="414"/>
      <c r="DIS16" s="414"/>
      <c r="DIT16" s="414"/>
      <c r="DIU16" s="414"/>
      <c r="DIV16" s="414"/>
      <c r="DIW16" s="414"/>
      <c r="DIX16" s="414"/>
      <c r="DIY16" s="414"/>
      <c r="DIZ16" s="414"/>
      <c r="DJA16" s="414"/>
      <c r="DJB16" s="414"/>
      <c r="DJC16" s="414"/>
      <c r="DJD16" s="414"/>
      <c r="DJE16" s="414"/>
      <c r="DJF16" s="414"/>
      <c r="DJG16" s="414"/>
      <c r="DJH16" s="414"/>
      <c r="DJI16" s="414"/>
      <c r="DJJ16" s="414"/>
      <c r="DJK16" s="414"/>
      <c r="DJL16" s="414"/>
      <c r="DJM16" s="414"/>
      <c r="DJN16" s="414"/>
      <c r="DJO16" s="414"/>
      <c r="DJP16" s="414"/>
      <c r="DJQ16" s="414"/>
      <c r="DJR16" s="414"/>
      <c r="DJS16" s="414"/>
      <c r="DJT16" s="414"/>
      <c r="DJU16" s="414"/>
      <c r="DJV16" s="414"/>
      <c r="DJW16" s="414"/>
      <c r="DJX16" s="414"/>
      <c r="DJY16" s="414"/>
      <c r="DJZ16" s="414"/>
      <c r="DKA16" s="414"/>
      <c r="DKB16" s="414"/>
      <c r="DKC16" s="414"/>
      <c r="DKD16" s="414"/>
      <c r="DKE16" s="414"/>
      <c r="DKF16" s="414"/>
      <c r="DKG16" s="414"/>
      <c r="DKH16" s="414"/>
      <c r="DKI16" s="414"/>
      <c r="DKJ16" s="414"/>
      <c r="DKK16" s="414"/>
      <c r="DKL16" s="414"/>
      <c r="DKM16" s="414"/>
      <c r="DKN16" s="414"/>
      <c r="DKO16" s="414"/>
      <c r="DKP16" s="414"/>
      <c r="DKQ16" s="414"/>
      <c r="DKR16" s="414"/>
      <c r="DKS16" s="414"/>
      <c r="DKT16" s="414"/>
      <c r="DKU16" s="414"/>
      <c r="DKV16" s="414"/>
      <c r="DKW16" s="414"/>
      <c r="DKX16" s="414"/>
      <c r="DKY16" s="414"/>
      <c r="DKZ16" s="414"/>
      <c r="DLA16" s="414"/>
      <c r="DLB16" s="414"/>
      <c r="DLC16" s="414"/>
      <c r="DLD16" s="414"/>
      <c r="DLE16" s="414"/>
      <c r="DLF16" s="414"/>
      <c r="DLG16" s="414"/>
      <c r="DLH16" s="414"/>
      <c r="DLI16" s="414"/>
      <c r="DLJ16" s="414"/>
      <c r="DLK16" s="414"/>
      <c r="DLL16" s="414"/>
      <c r="DLM16" s="414"/>
      <c r="DLN16" s="414"/>
      <c r="DLO16" s="414"/>
      <c r="DLP16" s="414"/>
      <c r="DLQ16" s="414"/>
      <c r="DLR16" s="414"/>
      <c r="DLS16" s="414"/>
      <c r="DLT16" s="414"/>
      <c r="DLU16" s="414"/>
      <c r="DLV16" s="414"/>
      <c r="DLW16" s="414"/>
      <c r="DLX16" s="414"/>
      <c r="DLY16" s="414"/>
      <c r="DLZ16" s="414"/>
      <c r="DMA16" s="414"/>
      <c r="DMB16" s="414"/>
      <c r="DMC16" s="414"/>
      <c r="DMD16" s="414"/>
      <c r="DME16" s="414"/>
      <c r="DMF16" s="414"/>
      <c r="DMG16" s="414"/>
      <c r="DMH16" s="414"/>
      <c r="DMI16" s="414"/>
      <c r="DMJ16" s="414"/>
      <c r="DMK16" s="414"/>
      <c r="DML16" s="414"/>
      <c r="DMM16" s="414"/>
      <c r="DMN16" s="414"/>
      <c r="DMO16" s="414"/>
      <c r="DMP16" s="414"/>
      <c r="DMQ16" s="414"/>
      <c r="DMR16" s="414"/>
      <c r="DMS16" s="414"/>
      <c r="DMT16" s="414"/>
      <c r="DMU16" s="414"/>
      <c r="DMV16" s="414"/>
      <c r="DMW16" s="414"/>
      <c r="DMX16" s="414"/>
      <c r="DMY16" s="414"/>
      <c r="DMZ16" s="414"/>
      <c r="DNA16" s="414"/>
      <c r="DNB16" s="414"/>
      <c r="DNC16" s="414"/>
      <c r="DND16" s="414"/>
      <c r="DNE16" s="414"/>
      <c r="DNF16" s="414"/>
      <c r="DNG16" s="414"/>
      <c r="DNH16" s="414"/>
      <c r="DNI16" s="414"/>
      <c r="DNJ16" s="414"/>
      <c r="DNK16" s="414"/>
      <c r="DNL16" s="414"/>
      <c r="DNM16" s="414"/>
      <c r="DNN16" s="414"/>
      <c r="DNO16" s="414"/>
      <c r="DNP16" s="414"/>
      <c r="DNQ16" s="414"/>
      <c r="DNR16" s="414"/>
      <c r="DNS16" s="414"/>
      <c r="DNT16" s="414"/>
      <c r="DNU16" s="414"/>
      <c r="DNV16" s="414"/>
      <c r="DNW16" s="414"/>
      <c r="DNX16" s="414"/>
      <c r="DNY16" s="414"/>
      <c r="DNZ16" s="414"/>
      <c r="DOA16" s="414"/>
      <c r="DOB16" s="414"/>
      <c r="DOC16" s="414"/>
      <c r="DOD16" s="414"/>
      <c r="DOE16" s="414"/>
      <c r="DOF16" s="414"/>
      <c r="DOG16" s="414"/>
      <c r="DOH16" s="414"/>
      <c r="DOI16" s="414"/>
      <c r="DOJ16" s="414"/>
      <c r="DOK16" s="414"/>
      <c r="DOL16" s="414"/>
      <c r="DOM16" s="414"/>
      <c r="DON16" s="414"/>
      <c r="DOO16" s="414"/>
      <c r="DOP16" s="414"/>
      <c r="DOQ16" s="414"/>
      <c r="DOR16" s="414"/>
      <c r="DOS16" s="414"/>
      <c r="DOT16" s="414"/>
      <c r="DOU16" s="414"/>
      <c r="DOV16" s="414"/>
      <c r="DOW16" s="414"/>
      <c r="DOX16" s="414"/>
      <c r="DOY16" s="414"/>
      <c r="DOZ16" s="414"/>
      <c r="DPA16" s="414"/>
      <c r="DPB16" s="414"/>
      <c r="DPC16" s="414"/>
      <c r="DPD16" s="414"/>
      <c r="DPE16" s="414"/>
      <c r="DPF16" s="414"/>
      <c r="DPG16" s="414"/>
      <c r="DPH16" s="414"/>
      <c r="DPI16" s="414"/>
      <c r="DPJ16" s="414"/>
      <c r="DPK16" s="414"/>
      <c r="DPL16" s="414"/>
      <c r="DPM16" s="414"/>
      <c r="DPN16" s="414"/>
      <c r="DPO16" s="414"/>
      <c r="DPP16" s="414"/>
      <c r="DPQ16" s="414"/>
      <c r="DPR16" s="414"/>
      <c r="DPS16" s="414"/>
      <c r="DPT16" s="414"/>
      <c r="DPU16" s="414"/>
      <c r="DPV16" s="414"/>
      <c r="DPW16" s="414"/>
      <c r="DPX16" s="414"/>
      <c r="DPY16" s="414"/>
      <c r="DPZ16" s="414"/>
      <c r="DQA16" s="414"/>
      <c r="DQB16" s="414"/>
      <c r="DQC16" s="414"/>
      <c r="DQD16" s="414"/>
      <c r="DQE16" s="414"/>
      <c r="DQF16" s="414"/>
      <c r="DQG16" s="414"/>
      <c r="DQH16" s="414"/>
      <c r="DQI16" s="414"/>
      <c r="DQJ16" s="414"/>
      <c r="DQK16" s="414"/>
      <c r="DQL16" s="414"/>
      <c r="DQM16" s="414"/>
      <c r="DQN16" s="414"/>
      <c r="DQO16" s="414"/>
      <c r="DQP16" s="414"/>
      <c r="DQQ16" s="414"/>
      <c r="DQR16" s="414"/>
      <c r="DQS16" s="414"/>
      <c r="DQT16" s="414"/>
      <c r="DQU16" s="414"/>
      <c r="DQV16" s="414"/>
      <c r="DQW16" s="414"/>
      <c r="DQX16" s="414"/>
      <c r="DQY16" s="414"/>
      <c r="DQZ16" s="414"/>
      <c r="DRA16" s="414"/>
      <c r="DRB16" s="414"/>
      <c r="DRC16" s="414"/>
      <c r="DRD16" s="414"/>
      <c r="DRE16" s="414"/>
      <c r="DRF16" s="414"/>
      <c r="DRG16" s="414"/>
      <c r="DRH16" s="414"/>
      <c r="DRI16" s="414"/>
      <c r="DRJ16" s="414"/>
      <c r="DRK16" s="414"/>
      <c r="DRL16" s="414"/>
      <c r="DRM16" s="414"/>
      <c r="DRN16" s="414"/>
      <c r="DRO16" s="414"/>
      <c r="DRP16" s="414"/>
      <c r="DRQ16" s="414"/>
      <c r="DRR16" s="414"/>
      <c r="DRS16" s="414"/>
      <c r="DRT16" s="414"/>
      <c r="DRU16" s="414"/>
      <c r="DRV16" s="414"/>
      <c r="DRW16" s="414"/>
      <c r="DRX16" s="414"/>
      <c r="DRY16" s="414"/>
      <c r="DRZ16" s="414"/>
      <c r="DSA16" s="414"/>
      <c r="DSB16" s="414"/>
      <c r="DSC16" s="414"/>
      <c r="DSD16" s="414"/>
      <c r="DSE16" s="414"/>
      <c r="DSF16" s="414"/>
      <c r="DSG16" s="414"/>
      <c r="DSH16" s="414"/>
      <c r="DSI16" s="414"/>
      <c r="DSJ16" s="414"/>
      <c r="DSK16" s="414"/>
      <c r="DSL16" s="414"/>
      <c r="DSM16" s="414"/>
      <c r="DSN16" s="414"/>
      <c r="DSO16" s="414"/>
      <c r="DSP16" s="414"/>
      <c r="DSQ16" s="414"/>
      <c r="DSR16" s="414"/>
      <c r="DSS16" s="414"/>
      <c r="DST16" s="414"/>
      <c r="DSU16" s="414"/>
      <c r="DSV16" s="414"/>
      <c r="DSW16" s="414"/>
      <c r="DSX16" s="414"/>
      <c r="DSY16" s="414"/>
      <c r="DSZ16" s="414"/>
      <c r="DTA16" s="414"/>
      <c r="DTB16" s="414"/>
      <c r="DTC16" s="414"/>
      <c r="DTD16" s="414"/>
      <c r="DTE16" s="414"/>
      <c r="DTF16" s="414"/>
      <c r="DTG16" s="414"/>
      <c r="DTH16" s="414"/>
      <c r="DTI16" s="414"/>
      <c r="DTJ16" s="414"/>
      <c r="DTK16" s="414"/>
      <c r="DTL16" s="414"/>
      <c r="DTM16" s="414"/>
      <c r="DTN16" s="414"/>
      <c r="DTO16" s="414"/>
      <c r="DTP16" s="414"/>
      <c r="DTQ16" s="414"/>
      <c r="DTR16" s="414"/>
      <c r="DTS16" s="414"/>
      <c r="DTT16" s="414"/>
      <c r="DTU16" s="414"/>
      <c r="DTV16" s="414"/>
      <c r="DTW16" s="414"/>
      <c r="DTX16" s="414"/>
      <c r="DTY16" s="414"/>
      <c r="DTZ16" s="414"/>
      <c r="DUA16" s="414"/>
      <c r="DUB16" s="414"/>
      <c r="DUC16" s="414"/>
      <c r="DUD16" s="414"/>
      <c r="DUE16" s="414"/>
      <c r="DUF16" s="414"/>
      <c r="DUG16" s="414"/>
      <c r="DUH16" s="414"/>
      <c r="DUI16" s="414"/>
      <c r="DUJ16" s="414"/>
      <c r="DUK16" s="414"/>
      <c r="DUL16" s="414"/>
      <c r="DUM16" s="414"/>
      <c r="DUN16" s="414"/>
      <c r="DUO16" s="414"/>
      <c r="DUP16" s="414"/>
      <c r="DUQ16" s="414"/>
      <c r="DUR16" s="414"/>
      <c r="DUS16" s="414"/>
      <c r="DUT16" s="414"/>
      <c r="DUU16" s="414"/>
      <c r="DUV16" s="414"/>
      <c r="DUW16" s="414"/>
      <c r="DUX16" s="414"/>
      <c r="DUY16" s="414"/>
      <c r="DUZ16" s="414"/>
      <c r="DVA16" s="414"/>
      <c r="DVB16" s="414"/>
      <c r="DVC16" s="414"/>
      <c r="DVD16" s="414"/>
      <c r="DVE16" s="414"/>
      <c r="DVF16" s="414"/>
      <c r="DVG16" s="414"/>
      <c r="DVH16" s="414"/>
      <c r="DVI16" s="414"/>
      <c r="DVJ16" s="414"/>
      <c r="DVK16" s="414"/>
      <c r="DVL16" s="414"/>
      <c r="DVM16" s="414"/>
      <c r="DVN16" s="414"/>
      <c r="DVO16" s="414"/>
      <c r="DVP16" s="414"/>
      <c r="DVQ16" s="414"/>
      <c r="DVR16" s="414"/>
      <c r="DVS16" s="414"/>
      <c r="DVT16" s="414"/>
      <c r="DVU16" s="414"/>
      <c r="DVV16" s="414"/>
      <c r="DVW16" s="414"/>
      <c r="DVX16" s="414"/>
      <c r="DVY16" s="414"/>
      <c r="DVZ16" s="414"/>
      <c r="DWA16" s="414"/>
      <c r="DWB16" s="414"/>
      <c r="DWC16" s="414"/>
      <c r="DWD16" s="414"/>
      <c r="DWE16" s="414"/>
      <c r="DWF16" s="414"/>
      <c r="DWG16" s="414"/>
      <c r="DWH16" s="414"/>
      <c r="DWI16" s="414"/>
      <c r="DWJ16" s="414"/>
      <c r="DWK16" s="414"/>
      <c r="DWL16" s="414"/>
      <c r="DWM16" s="414"/>
      <c r="DWN16" s="414"/>
      <c r="DWO16" s="414"/>
      <c r="DWP16" s="414"/>
      <c r="DWQ16" s="414"/>
      <c r="DWR16" s="414"/>
      <c r="DWS16" s="414"/>
      <c r="DWT16" s="414"/>
      <c r="DWU16" s="414"/>
      <c r="DWV16" s="414"/>
      <c r="DWW16" s="414"/>
      <c r="DWX16" s="414"/>
      <c r="DWY16" s="414"/>
      <c r="DWZ16" s="414"/>
      <c r="DXA16" s="414"/>
      <c r="DXB16" s="414"/>
      <c r="DXC16" s="414"/>
      <c r="DXD16" s="414"/>
      <c r="DXE16" s="414"/>
      <c r="DXF16" s="414"/>
      <c r="DXG16" s="414"/>
      <c r="DXH16" s="414"/>
      <c r="DXI16" s="414"/>
      <c r="DXJ16" s="414"/>
      <c r="DXK16" s="414"/>
      <c r="DXL16" s="414"/>
      <c r="DXM16" s="414"/>
      <c r="DXN16" s="414"/>
      <c r="DXO16" s="414"/>
      <c r="DXP16" s="414"/>
      <c r="DXQ16" s="414"/>
      <c r="DXR16" s="414"/>
      <c r="DXS16" s="414"/>
      <c r="DXT16" s="414"/>
      <c r="DXU16" s="414"/>
      <c r="DXV16" s="414"/>
      <c r="DXW16" s="414"/>
      <c r="DXX16" s="414"/>
      <c r="DXY16" s="414"/>
      <c r="DXZ16" s="414"/>
      <c r="DYA16" s="414"/>
      <c r="DYB16" s="414"/>
      <c r="DYC16" s="414"/>
      <c r="DYD16" s="414"/>
      <c r="DYE16" s="414"/>
      <c r="DYF16" s="414"/>
      <c r="DYG16" s="414"/>
      <c r="DYH16" s="414"/>
      <c r="DYI16" s="414"/>
      <c r="DYJ16" s="414"/>
      <c r="DYK16" s="414"/>
      <c r="DYL16" s="414"/>
      <c r="DYM16" s="414"/>
      <c r="DYN16" s="414"/>
      <c r="DYO16" s="414"/>
      <c r="DYP16" s="414"/>
      <c r="DYQ16" s="414"/>
      <c r="DYR16" s="414"/>
      <c r="DYS16" s="414"/>
      <c r="DYT16" s="414"/>
      <c r="DYU16" s="414"/>
      <c r="DYV16" s="414"/>
      <c r="DYW16" s="414"/>
      <c r="DYX16" s="414"/>
      <c r="DYY16" s="414"/>
      <c r="DYZ16" s="414"/>
      <c r="DZA16" s="414"/>
      <c r="DZB16" s="414"/>
      <c r="DZC16" s="414"/>
      <c r="DZD16" s="414"/>
      <c r="DZE16" s="414"/>
      <c r="DZF16" s="414"/>
      <c r="DZG16" s="414"/>
      <c r="DZH16" s="414"/>
      <c r="DZI16" s="414"/>
      <c r="DZJ16" s="414"/>
      <c r="DZK16" s="414"/>
      <c r="DZL16" s="414"/>
      <c r="DZM16" s="414"/>
      <c r="DZN16" s="414"/>
      <c r="DZO16" s="414"/>
      <c r="DZP16" s="414"/>
      <c r="DZQ16" s="414"/>
      <c r="DZR16" s="414"/>
      <c r="DZS16" s="414"/>
      <c r="DZT16" s="414"/>
      <c r="DZU16" s="414"/>
      <c r="DZV16" s="414"/>
      <c r="DZW16" s="414"/>
      <c r="DZX16" s="414"/>
      <c r="DZY16" s="414"/>
      <c r="DZZ16" s="414"/>
      <c r="EAA16" s="414"/>
      <c r="EAB16" s="414"/>
      <c r="EAC16" s="414"/>
      <c r="EAD16" s="414"/>
      <c r="EAE16" s="414"/>
      <c r="EAF16" s="414"/>
      <c r="EAG16" s="414"/>
      <c r="EAH16" s="414"/>
      <c r="EAI16" s="414"/>
      <c r="EAJ16" s="414"/>
      <c r="EAK16" s="414"/>
      <c r="EAL16" s="414"/>
      <c r="EAM16" s="414"/>
      <c r="EAN16" s="414"/>
      <c r="EAO16" s="414"/>
      <c r="EAP16" s="414"/>
      <c r="EAQ16" s="414"/>
      <c r="EAR16" s="414"/>
      <c r="EAS16" s="414"/>
      <c r="EAT16" s="414"/>
      <c r="EAU16" s="414"/>
      <c r="EAV16" s="414"/>
      <c r="EAW16" s="414"/>
      <c r="EAX16" s="414"/>
      <c r="EAY16" s="414"/>
      <c r="EAZ16" s="414"/>
      <c r="EBA16" s="414"/>
      <c r="EBB16" s="414"/>
      <c r="EBC16" s="414"/>
      <c r="EBD16" s="414"/>
      <c r="EBE16" s="414"/>
      <c r="EBF16" s="414"/>
      <c r="EBG16" s="414"/>
      <c r="EBH16" s="414"/>
      <c r="EBI16" s="414"/>
      <c r="EBJ16" s="414"/>
      <c r="EBK16" s="414"/>
      <c r="EBL16" s="414"/>
      <c r="EBM16" s="414"/>
      <c r="EBN16" s="414"/>
      <c r="EBO16" s="414"/>
      <c r="EBP16" s="414"/>
      <c r="EBQ16" s="414"/>
      <c r="EBR16" s="414"/>
      <c r="EBS16" s="414"/>
      <c r="EBT16" s="414"/>
      <c r="EBU16" s="414"/>
      <c r="EBV16" s="414"/>
      <c r="EBW16" s="414"/>
      <c r="EBX16" s="414"/>
      <c r="EBY16" s="414"/>
      <c r="EBZ16" s="414"/>
      <c r="ECA16" s="414"/>
      <c r="ECB16" s="414"/>
      <c r="ECC16" s="414"/>
      <c r="ECD16" s="414"/>
      <c r="ECE16" s="414"/>
      <c r="ECF16" s="414"/>
      <c r="ECG16" s="414"/>
      <c r="ECH16" s="414"/>
      <c r="ECI16" s="414"/>
      <c r="ECJ16" s="414"/>
      <c r="ECK16" s="414"/>
      <c r="ECL16" s="414"/>
      <c r="ECM16" s="414"/>
      <c r="ECN16" s="414"/>
      <c r="ECO16" s="414"/>
      <c r="ECP16" s="414"/>
      <c r="ECQ16" s="414"/>
      <c r="ECR16" s="414"/>
      <c r="ECS16" s="414"/>
      <c r="ECT16" s="414"/>
      <c r="ECU16" s="414"/>
      <c r="ECV16" s="414"/>
      <c r="ECW16" s="414"/>
      <c r="ECX16" s="414"/>
      <c r="ECY16" s="414"/>
      <c r="ECZ16" s="414"/>
      <c r="EDA16" s="414"/>
      <c r="EDB16" s="414"/>
      <c r="EDC16" s="414"/>
      <c r="EDD16" s="414"/>
      <c r="EDE16" s="414"/>
      <c r="EDF16" s="414"/>
      <c r="EDG16" s="414"/>
      <c r="EDH16" s="414"/>
      <c r="EDI16" s="414"/>
      <c r="EDJ16" s="414"/>
      <c r="EDK16" s="414"/>
      <c r="EDL16" s="414"/>
      <c r="EDM16" s="414"/>
      <c r="EDN16" s="414"/>
      <c r="EDO16" s="414"/>
      <c r="EDP16" s="414"/>
      <c r="EDQ16" s="414"/>
      <c r="EDR16" s="414"/>
      <c r="EDS16" s="414"/>
      <c r="EDT16" s="414"/>
      <c r="EDU16" s="414"/>
      <c r="EDV16" s="414"/>
      <c r="EDW16" s="414"/>
      <c r="EDX16" s="414"/>
      <c r="EDY16" s="414"/>
      <c r="EDZ16" s="414"/>
      <c r="EEA16" s="414"/>
      <c r="EEB16" s="414"/>
      <c r="EEC16" s="414"/>
      <c r="EED16" s="414"/>
      <c r="EEE16" s="414"/>
      <c r="EEF16" s="414"/>
      <c r="EEG16" s="414"/>
      <c r="EEH16" s="414"/>
      <c r="EEI16" s="414"/>
      <c r="EEJ16" s="414"/>
      <c r="EEK16" s="414"/>
      <c r="EEL16" s="414"/>
      <c r="EEM16" s="414"/>
      <c r="EEN16" s="414"/>
      <c r="EEO16" s="414"/>
      <c r="EEP16" s="414"/>
      <c r="EEQ16" s="414"/>
      <c r="EER16" s="414"/>
      <c r="EES16" s="414"/>
      <c r="EET16" s="414"/>
      <c r="EEU16" s="414"/>
      <c r="EEV16" s="414"/>
      <c r="EEW16" s="414"/>
      <c r="EEX16" s="414"/>
      <c r="EEY16" s="414"/>
      <c r="EEZ16" s="414"/>
      <c r="EFA16" s="414"/>
      <c r="EFB16" s="414"/>
      <c r="EFC16" s="414"/>
      <c r="EFD16" s="414"/>
      <c r="EFE16" s="414"/>
      <c r="EFF16" s="414"/>
      <c r="EFG16" s="414"/>
      <c r="EFH16" s="414"/>
      <c r="EFI16" s="414"/>
      <c r="EFJ16" s="414"/>
      <c r="EFK16" s="414"/>
      <c r="EFL16" s="414"/>
      <c r="EFM16" s="414"/>
      <c r="EFN16" s="414"/>
      <c r="EFO16" s="414"/>
      <c r="EFP16" s="414"/>
      <c r="EFQ16" s="414"/>
      <c r="EFR16" s="414"/>
      <c r="EFS16" s="414"/>
      <c r="EFT16" s="414"/>
      <c r="EFU16" s="414"/>
      <c r="EFV16" s="414"/>
      <c r="EFW16" s="414"/>
      <c r="EFX16" s="414"/>
      <c r="EFY16" s="414"/>
      <c r="EFZ16" s="414"/>
      <c r="EGA16" s="414"/>
      <c r="EGB16" s="414"/>
      <c r="EGC16" s="414"/>
      <c r="EGD16" s="414"/>
      <c r="EGE16" s="414"/>
      <c r="EGF16" s="414"/>
      <c r="EGG16" s="414"/>
      <c r="EGH16" s="414"/>
      <c r="EGI16" s="414"/>
      <c r="EGJ16" s="414"/>
      <c r="EGK16" s="414"/>
      <c r="EGL16" s="414"/>
      <c r="EGM16" s="414"/>
      <c r="EGN16" s="414"/>
      <c r="EGO16" s="414"/>
      <c r="EGP16" s="414"/>
      <c r="EGQ16" s="414"/>
      <c r="EGR16" s="414"/>
      <c r="EGS16" s="414"/>
      <c r="EGT16" s="414"/>
      <c r="EGU16" s="414"/>
      <c r="EGV16" s="414"/>
      <c r="EGW16" s="414"/>
      <c r="EGX16" s="414"/>
      <c r="EGY16" s="414"/>
      <c r="EGZ16" s="414"/>
      <c r="EHA16" s="414"/>
      <c r="EHB16" s="414"/>
      <c r="EHC16" s="414"/>
      <c r="EHD16" s="414"/>
      <c r="EHE16" s="414"/>
      <c r="EHF16" s="414"/>
      <c r="EHG16" s="414"/>
      <c r="EHH16" s="414"/>
      <c r="EHI16" s="414"/>
      <c r="EHJ16" s="414"/>
      <c r="EHK16" s="414"/>
      <c r="EHL16" s="414"/>
      <c r="EHM16" s="414"/>
      <c r="EHN16" s="414"/>
      <c r="EHO16" s="414"/>
      <c r="EHP16" s="414"/>
      <c r="EHQ16" s="414"/>
      <c r="EHR16" s="414"/>
      <c r="EHS16" s="414"/>
      <c r="EHT16" s="414"/>
      <c r="EHU16" s="414"/>
      <c r="EHV16" s="414"/>
      <c r="EHW16" s="414"/>
      <c r="EHX16" s="414"/>
      <c r="EHY16" s="414"/>
      <c r="EHZ16" s="414"/>
      <c r="EIA16" s="414"/>
      <c r="EIB16" s="414"/>
      <c r="EIC16" s="414"/>
      <c r="EID16" s="414"/>
      <c r="EIE16" s="414"/>
      <c r="EIF16" s="414"/>
      <c r="EIG16" s="414"/>
      <c r="EIH16" s="414"/>
      <c r="EII16" s="414"/>
      <c r="EIJ16" s="414"/>
      <c r="EIK16" s="414"/>
      <c r="EIL16" s="414"/>
      <c r="EIM16" s="414"/>
      <c r="EIN16" s="414"/>
      <c r="EIO16" s="414"/>
      <c r="EIP16" s="414"/>
      <c r="EIQ16" s="414"/>
      <c r="EIR16" s="414"/>
      <c r="EIS16" s="414"/>
      <c r="EIT16" s="414"/>
      <c r="EIU16" s="414"/>
      <c r="EIV16" s="414"/>
      <c r="EIW16" s="414"/>
      <c r="EIX16" s="414"/>
      <c r="EIY16" s="414"/>
      <c r="EIZ16" s="414"/>
      <c r="EJA16" s="414"/>
      <c r="EJB16" s="414"/>
      <c r="EJC16" s="414"/>
      <c r="EJD16" s="414"/>
      <c r="EJE16" s="414"/>
      <c r="EJF16" s="414"/>
      <c r="EJG16" s="414"/>
      <c r="EJH16" s="414"/>
      <c r="EJI16" s="414"/>
      <c r="EJJ16" s="414"/>
      <c r="EJK16" s="414"/>
      <c r="EJL16" s="414"/>
      <c r="EJM16" s="414"/>
      <c r="EJN16" s="414"/>
      <c r="EJO16" s="414"/>
      <c r="EJP16" s="414"/>
      <c r="EJQ16" s="414"/>
      <c r="EJR16" s="414"/>
      <c r="EJS16" s="414"/>
      <c r="EJT16" s="414"/>
      <c r="EJU16" s="414"/>
      <c r="EJV16" s="414"/>
      <c r="EJW16" s="414"/>
      <c r="EJX16" s="414"/>
      <c r="EJY16" s="414"/>
      <c r="EJZ16" s="414"/>
      <c r="EKA16" s="414"/>
      <c r="EKB16" s="414"/>
      <c r="EKC16" s="414"/>
      <c r="EKD16" s="414"/>
      <c r="EKE16" s="414"/>
      <c r="EKF16" s="414"/>
      <c r="EKG16" s="414"/>
      <c r="EKH16" s="414"/>
      <c r="EKI16" s="414"/>
      <c r="EKJ16" s="414"/>
      <c r="EKK16" s="414"/>
      <c r="EKL16" s="414"/>
      <c r="EKM16" s="414"/>
      <c r="EKN16" s="414"/>
      <c r="EKO16" s="414"/>
      <c r="EKP16" s="414"/>
      <c r="EKQ16" s="414"/>
      <c r="EKR16" s="414"/>
      <c r="EKS16" s="414"/>
      <c r="EKT16" s="414"/>
      <c r="EKU16" s="414"/>
      <c r="EKV16" s="414"/>
      <c r="EKW16" s="414"/>
      <c r="EKX16" s="414"/>
      <c r="EKY16" s="414"/>
      <c r="EKZ16" s="414"/>
      <c r="ELA16" s="414"/>
      <c r="ELB16" s="414"/>
      <c r="ELC16" s="414"/>
      <c r="ELD16" s="414"/>
      <c r="ELE16" s="414"/>
      <c r="ELF16" s="414"/>
      <c r="ELG16" s="414"/>
      <c r="ELH16" s="414"/>
      <c r="ELI16" s="414"/>
      <c r="ELJ16" s="414"/>
      <c r="ELK16" s="414"/>
      <c r="ELL16" s="414"/>
      <c r="ELM16" s="414"/>
      <c r="ELN16" s="414"/>
      <c r="ELO16" s="414"/>
      <c r="ELP16" s="414"/>
      <c r="ELQ16" s="414"/>
      <c r="ELR16" s="414"/>
      <c r="ELS16" s="414"/>
      <c r="ELT16" s="414"/>
      <c r="ELU16" s="414"/>
      <c r="ELV16" s="414"/>
      <c r="ELW16" s="414"/>
      <c r="ELX16" s="414"/>
      <c r="ELY16" s="414"/>
      <c r="ELZ16" s="414"/>
      <c r="EMA16" s="414"/>
      <c r="EMB16" s="414"/>
      <c r="EMC16" s="414"/>
      <c r="EMD16" s="414"/>
      <c r="EME16" s="414"/>
      <c r="EMF16" s="414"/>
      <c r="EMG16" s="414"/>
      <c r="EMH16" s="414"/>
      <c r="EMI16" s="414"/>
      <c r="EMJ16" s="414"/>
      <c r="EMK16" s="414"/>
      <c r="EML16" s="414"/>
      <c r="EMM16" s="414"/>
      <c r="EMN16" s="414"/>
      <c r="EMO16" s="414"/>
      <c r="EMP16" s="414"/>
      <c r="EMQ16" s="414"/>
      <c r="EMR16" s="414"/>
      <c r="EMS16" s="414"/>
      <c r="EMT16" s="414"/>
      <c r="EMU16" s="414"/>
      <c r="EMV16" s="414"/>
      <c r="EMW16" s="414"/>
      <c r="EMX16" s="414"/>
      <c r="EMY16" s="414"/>
      <c r="EMZ16" s="414"/>
      <c r="ENA16" s="414"/>
      <c r="ENB16" s="414"/>
      <c r="ENC16" s="414"/>
      <c r="END16" s="414"/>
      <c r="ENE16" s="414"/>
      <c r="ENF16" s="414"/>
      <c r="ENG16" s="414"/>
      <c r="ENH16" s="414"/>
      <c r="ENI16" s="414"/>
      <c r="ENJ16" s="414"/>
      <c r="ENK16" s="414"/>
      <c r="ENL16" s="414"/>
      <c r="ENM16" s="414"/>
      <c r="ENN16" s="414"/>
      <c r="ENO16" s="414"/>
      <c r="ENP16" s="414"/>
      <c r="ENQ16" s="414"/>
      <c r="ENR16" s="414"/>
      <c r="ENS16" s="414"/>
      <c r="ENT16" s="414"/>
      <c r="ENU16" s="414"/>
      <c r="ENV16" s="414"/>
      <c r="ENW16" s="414"/>
      <c r="ENX16" s="414"/>
      <c r="ENY16" s="414"/>
      <c r="ENZ16" s="414"/>
      <c r="EOA16" s="414"/>
      <c r="EOB16" s="414"/>
      <c r="EOC16" s="414"/>
      <c r="EOD16" s="414"/>
      <c r="EOE16" s="414"/>
      <c r="EOF16" s="414"/>
      <c r="EOG16" s="414"/>
      <c r="EOH16" s="414"/>
      <c r="EOI16" s="414"/>
      <c r="EOJ16" s="414"/>
      <c r="EOK16" s="414"/>
      <c r="EOL16" s="414"/>
      <c r="EOM16" s="414"/>
      <c r="EON16" s="414"/>
      <c r="EOO16" s="414"/>
      <c r="EOP16" s="414"/>
      <c r="EOQ16" s="414"/>
      <c r="EOR16" s="414"/>
      <c r="EOS16" s="414"/>
      <c r="EOT16" s="414"/>
      <c r="EOU16" s="414"/>
      <c r="EOV16" s="414"/>
      <c r="EOW16" s="414"/>
      <c r="EOX16" s="414"/>
      <c r="EOY16" s="414"/>
      <c r="EOZ16" s="414"/>
      <c r="EPA16" s="414"/>
      <c r="EPB16" s="414"/>
      <c r="EPC16" s="414"/>
      <c r="EPD16" s="414"/>
      <c r="EPE16" s="414"/>
      <c r="EPF16" s="414"/>
      <c r="EPG16" s="414"/>
      <c r="EPH16" s="414"/>
      <c r="EPI16" s="414"/>
      <c r="EPJ16" s="414"/>
      <c r="EPK16" s="414"/>
      <c r="EPL16" s="414"/>
      <c r="EPM16" s="414"/>
      <c r="EPN16" s="414"/>
      <c r="EPO16" s="414"/>
      <c r="EPP16" s="414"/>
      <c r="EPQ16" s="414"/>
      <c r="EPR16" s="414"/>
      <c r="EPS16" s="414"/>
      <c r="EPT16" s="414"/>
      <c r="EPU16" s="414"/>
      <c r="EPV16" s="414"/>
      <c r="EPW16" s="414"/>
      <c r="EPX16" s="414"/>
      <c r="EPY16" s="414"/>
      <c r="EPZ16" s="414"/>
      <c r="EQA16" s="414"/>
      <c r="EQB16" s="414"/>
      <c r="EQC16" s="414"/>
      <c r="EQD16" s="414"/>
      <c r="EQE16" s="414"/>
      <c r="EQF16" s="414"/>
      <c r="EQG16" s="414"/>
      <c r="EQH16" s="414"/>
      <c r="EQI16" s="414"/>
      <c r="EQJ16" s="414"/>
      <c r="EQK16" s="414"/>
      <c r="EQL16" s="414"/>
      <c r="EQM16" s="414"/>
      <c r="EQN16" s="414"/>
      <c r="EQO16" s="414"/>
      <c r="EQP16" s="414"/>
      <c r="EQQ16" s="414"/>
      <c r="EQR16" s="414"/>
      <c r="EQS16" s="414"/>
      <c r="EQT16" s="414"/>
      <c r="EQU16" s="414"/>
      <c r="EQV16" s="414"/>
      <c r="EQW16" s="414"/>
      <c r="EQX16" s="414"/>
      <c r="EQY16" s="414"/>
      <c r="EQZ16" s="414"/>
      <c r="ERA16" s="414"/>
      <c r="ERB16" s="414"/>
      <c r="ERC16" s="414"/>
      <c r="ERD16" s="414"/>
      <c r="ERE16" s="414"/>
      <c r="ERF16" s="414"/>
      <c r="ERG16" s="414"/>
      <c r="ERH16" s="414"/>
      <c r="ERI16" s="414"/>
      <c r="ERJ16" s="414"/>
      <c r="ERK16" s="414"/>
      <c r="ERL16" s="414"/>
      <c r="ERM16" s="414"/>
      <c r="ERN16" s="414"/>
      <c r="ERO16" s="414"/>
      <c r="ERP16" s="414"/>
      <c r="ERQ16" s="414"/>
      <c r="ERR16" s="414"/>
      <c r="ERS16" s="414"/>
      <c r="ERT16" s="414"/>
      <c r="ERU16" s="414"/>
      <c r="ERV16" s="414"/>
      <c r="ERW16" s="414"/>
      <c r="ERX16" s="414"/>
      <c r="ERY16" s="414"/>
      <c r="ERZ16" s="414"/>
      <c r="ESA16" s="414"/>
      <c r="ESB16" s="414"/>
      <c r="ESC16" s="414"/>
      <c r="ESD16" s="414"/>
      <c r="ESE16" s="414"/>
      <c r="ESF16" s="414"/>
      <c r="ESG16" s="414"/>
      <c r="ESH16" s="414"/>
      <c r="ESI16" s="414"/>
      <c r="ESJ16" s="414"/>
      <c r="ESK16" s="414"/>
      <c r="ESL16" s="414"/>
      <c r="ESM16" s="414"/>
      <c r="ESN16" s="414"/>
      <c r="ESO16" s="414"/>
      <c r="ESP16" s="414"/>
      <c r="ESQ16" s="414"/>
      <c r="ESR16" s="414"/>
      <c r="ESS16" s="414"/>
      <c r="EST16" s="414"/>
      <c r="ESU16" s="414"/>
      <c r="ESV16" s="414"/>
      <c r="ESW16" s="414"/>
      <c r="ESX16" s="414"/>
      <c r="ESY16" s="414"/>
      <c r="ESZ16" s="414"/>
      <c r="ETA16" s="414"/>
      <c r="ETB16" s="414"/>
      <c r="ETC16" s="414"/>
      <c r="ETD16" s="414"/>
      <c r="ETE16" s="414"/>
      <c r="ETF16" s="414"/>
      <c r="ETG16" s="414"/>
      <c r="ETH16" s="414"/>
      <c r="ETI16" s="414"/>
      <c r="ETJ16" s="414"/>
      <c r="ETK16" s="414"/>
      <c r="ETL16" s="414"/>
      <c r="ETM16" s="414"/>
      <c r="ETN16" s="414"/>
      <c r="ETO16" s="414"/>
      <c r="ETP16" s="414"/>
      <c r="ETQ16" s="414"/>
      <c r="ETR16" s="414"/>
      <c r="ETS16" s="414"/>
      <c r="ETT16" s="414"/>
      <c r="ETU16" s="414"/>
      <c r="ETV16" s="414"/>
      <c r="ETW16" s="414"/>
      <c r="ETX16" s="414"/>
      <c r="ETY16" s="414"/>
      <c r="ETZ16" s="414"/>
      <c r="EUA16" s="414"/>
      <c r="EUB16" s="414"/>
      <c r="EUC16" s="414"/>
      <c r="EUD16" s="414"/>
      <c r="EUE16" s="414"/>
      <c r="EUF16" s="414"/>
      <c r="EUG16" s="414"/>
      <c r="EUH16" s="414"/>
      <c r="EUI16" s="414"/>
      <c r="EUJ16" s="414"/>
      <c r="EUK16" s="414"/>
      <c r="EUL16" s="414"/>
      <c r="EUM16" s="414"/>
      <c r="EUN16" s="414"/>
      <c r="EUO16" s="414"/>
      <c r="EUP16" s="414"/>
      <c r="EUQ16" s="414"/>
      <c r="EUR16" s="414"/>
      <c r="EUS16" s="414"/>
      <c r="EUT16" s="414"/>
      <c r="EUU16" s="414"/>
      <c r="EUV16" s="414"/>
      <c r="EUW16" s="414"/>
      <c r="EUX16" s="414"/>
      <c r="EUY16" s="414"/>
      <c r="EUZ16" s="414"/>
      <c r="EVA16" s="414"/>
      <c r="EVB16" s="414"/>
      <c r="EVC16" s="414"/>
      <c r="EVD16" s="414"/>
      <c r="EVE16" s="414"/>
      <c r="EVF16" s="414"/>
      <c r="EVG16" s="414"/>
      <c r="EVH16" s="414"/>
      <c r="EVI16" s="414"/>
      <c r="EVJ16" s="414"/>
      <c r="EVK16" s="414"/>
      <c r="EVL16" s="414"/>
      <c r="EVM16" s="414"/>
      <c r="EVN16" s="414"/>
      <c r="EVO16" s="414"/>
      <c r="EVP16" s="414"/>
      <c r="EVQ16" s="414"/>
      <c r="EVR16" s="414"/>
      <c r="EVS16" s="414"/>
      <c r="EVT16" s="414"/>
      <c r="EVU16" s="414"/>
      <c r="EVV16" s="414"/>
      <c r="EVW16" s="414"/>
      <c r="EVX16" s="414"/>
      <c r="EVY16" s="414"/>
      <c r="EVZ16" s="414"/>
      <c r="EWA16" s="414"/>
      <c r="EWB16" s="414"/>
      <c r="EWC16" s="414"/>
      <c r="EWD16" s="414"/>
      <c r="EWE16" s="414"/>
      <c r="EWF16" s="414"/>
      <c r="EWG16" s="414"/>
      <c r="EWH16" s="414"/>
      <c r="EWI16" s="414"/>
      <c r="EWJ16" s="414"/>
      <c r="EWK16" s="414"/>
      <c r="EWL16" s="414"/>
      <c r="EWM16" s="414"/>
      <c r="EWN16" s="414"/>
      <c r="EWO16" s="414"/>
      <c r="EWP16" s="414"/>
      <c r="EWQ16" s="414"/>
      <c r="EWR16" s="414"/>
      <c r="EWS16" s="414"/>
      <c r="EWT16" s="414"/>
      <c r="EWU16" s="414"/>
      <c r="EWV16" s="414"/>
      <c r="EWW16" s="414"/>
      <c r="EWX16" s="414"/>
      <c r="EWY16" s="414"/>
      <c r="EWZ16" s="414"/>
      <c r="EXA16" s="414"/>
      <c r="EXB16" s="414"/>
      <c r="EXC16" s="414"/>
      <c r="EXD16" s="414"/>
      <c r="EXE16" s="414"/>
      <c r="EXF16" s="414"/>
      <c r="EXG16" s="414"/>
      <c r="EXH16" s="414"/>
      <c r="EXI16" s="414"/>
      <c r="EXJ16" s="414"/>
      <c r="EXK16" s="414"/>
      <c r="EXL16" s="414"/>
      <c r="EXM16" s="414"/>
      <c r="EXN16" s="414"/>
      <c r="EXO16" s="414"/>
      <c r="EXP16" s="414"/>
      <c r="EXQ16" s="414"/>
      <c r="EXR16" s="414"/>
      <c r="EXS16" s="414"/>
      <c r="EXT16" s="414"/>
      <c r="EXU16" s="414"/>
      <c r="EXV16" s="414"/>
      <c r="EXW16" s="414"/>
      <c r="EXX16" s="414"/>
      <c r="EXY16" s="414"/>
      <c r="EXZ16" s="414"/>
      <c r="EYA16" s="414"/>
      <c r="EYB16" s="414"/>
      <c r="EYC16" s="414"/>
      <c r="EYD16" s="414"/>
      <c r="EYE16" s="414"/>
      <c r="EYF16" s="414"/>
      <c r="EYG16" s="414"/>
      <c r="EYH16" s="414"/>
      <c r="EYI16" s="414"/>
      <c r="EYJ16" s="414"/>
      <c r="EYK16" s="414"/>
      <c r="EYL16" s="414"/>
      <c r="EYM16" s="414"/>
      <c r="EYN16" s="414"/>
      <c r="EYO16" s="414"/>
      <c r="EYP16" s="414"/>
      <c r="EYQ16" s="414"/>
      <c r="EYR16" s="414"/>
      <c r="EYS16" s="414"/>
      <c r="EYT16" s="414"/>
      <c r="EYU16" s="414"/>
      <c r="EYV16" s="414"/>
      <c r="EYW16" s="414"/>
      <c r="EYX16" s="414"/>
      <c r="EYY16" s="414"/>
      <c r="EYZ16" s="414"/>
      <c r="EZA16" s="414"/>
      <c r="EZB16" s="414"/>
      <c r="EZC16" s="414"/>
      <c r="EZD16" s="414"/>
      <c r="EZE16" s="414"/>
      <c r="EZF16" s="414"/>
      <c r="EZG16" s="414"/>
      <c r="EZH16" s="414"/>
      <c r="EZI16" s="414"/>
      <c r="EZJ16" s="414"/>
      <c r="EZK16" s="414"/>
      <c r="EZL16" s="414"/>
      <c r="EZM16" s="414"/>
      <c r="EZN16" s="414"/>
      <c r="EZO16" s="414"/>
      <c r="EZP16" s="414"/>
      <c r="EZQ16" s="414"/>
      <c r="EZR16" s="414"/>
      <c r="EZS16" s="414"/>
      <c r="EZT16" s="414"/>
      <c r="EZU16" s="414"/>
      <c r="EZV16" s="414"/>
      <c r="EZW16" s="414"/>
      <c r="EZX16" s="414"/>
      <c r="EZY16" s="414"/>
      <c r="EZZ16" s="414"/>
      <c r="FAA16" s="414"/>
      <c r="FAB16" s="414"/>
      <c r="FAC16" s="414"/>
      <c r="FAD16" s="414"/>
      <c r="FAE16" s="414"/>
      <c r="FAF16" s="414"/>
      <c r="FAG16" s="414"/>
      <c r="FAH16" s="414"/>
      <c r="FAI16" s="414"/>
      <c r="FAJ16" s="414"/>
      <c r="FAK16" s="414"/>
      <c r="FAL16" s="414"/>
      <c r="FAM16" s="414"/>
      <c r="FAN16" s="414"/>
      <c r="FAO16" s="414"/>
      <c r="FAP16" s="414"/>
      <c r="FAQ16" s="414"/>
      <c r="FAR16" s="414"/>
      <c r="FAS16" s="414"/>
      <c r="FAT16" s="414"/>
      <c r="FAU16" s="414"/>
      <c r="FAV16" s="414"/>
      <c r="FAW16" s="414"/>
      <c r="FAX16" s="414"/>
      <c r="FAY16" s="414"/>
      <c r="FAZ16" s="414"/>
      <c r="FBA16" s="414"/>
      <c r="FBB16" s="414"/>
      <c r="FBC16" s="414"/>
      <c r="FBD16" s="414"/>
      <c r="FBE16" s="414"/>
      <c r="FBF16" s="414"/>
      <c r="FBG16" s="414"/>
      <c r="FBH16" s="414"/>
      <c r="FBI16" s="414"/>
      <c r="FBJ16" s="414"/>
      <c r="FBK16" s="414"/>
      <c r="FBL16" s="414"/>
      <c r="FBM16" s="414"/>
      <c r="FBN16" s="414"/>
      <c r="FBO16" s="414"/>
      <c r="FBP16" s="414"/>
      <c r="FBQ16" s="414"/>
      <c r="FBR16" s="414"/>
      <c r="FBS16" s="414"/>
      <c r="FBT16" s="414"/>
      <c r="FBU16" s="414"/>
      <c r="FBV16" s="414"/>
      <c r="FBW16" s="414"/>
      <c r="FBX16" s="414"/>
      <c r="FBY16" s="414"/>
      <c r="FBZ16" s="414"/>
      <c r="FCA16" s="414"/>
      <c r="FCB16" s="414"/>
      <c r="FCC16" s="414"/>
      <c r="FCD16" s="414"/>
      <c r="FCE16" s="414"/>
      <c r="FCF16" s="414"/>
      <c r="FCG16" s="414"/>
      <c r="FCH16" s="414"/>
      <c r="FCI16" s="414"/>
      <c r="FCJ16" s="414"/>
      <c r="FCK16" s="414"/>
      <c r="FCL16" s="414"/>
      <c r="FCM16" s="414"/>
      <c r="FCN16" s="414"/>
      <c r="FCO16" s="414"/>
      <c r="FCP16" s="414"/>
      <c r="FCQ16" s="414"/>
      <c r="FCR16" s="414"/>
      <c r="FCS16" s="414"/>
      <c r="FCT16" s="414"/>
      <c r="FCU16" s="414"/>
      <c r="FCV16" s="414"/>
      <c r="FCW16" s="414"/>
      <c r="FCX16" s="414"/>
      <c r="FCY16" s="414"/>
      <c r="FCZ16" s="414"/>
      <c r="FDA16" s="414"/>
      <c r="FDB16" s="414"/>
      <c r="FDC16" s="414"/>
      <c r="FDD16" s="414"/>
      <c r="FDE16" s="414"/>
      <c r="FDF16" s="414"/>
      <c r="FDG16" s="414"/>
      <c r="FDH16" s="414"/>
      <c r="FDI16" s="414"/>
      <c r="FDJ16" s="414"/>
      <c r="FDK16" s="414"/>
      <c r="FDL16" s="414"/>
      <c r="FDM16" s="414"/>
      <c r="FDN16" s="414"/>
      <c r="FDO16" s="414"/>
      <c r="FDP16" s="414"/>
      <c r="FDQ16" s="414"/>
      <c r="FDR16" s="414"/>
      <c r="FDS16" s="414"/>
      <c r="FDT16" s="414"/>
      <c r="FDU16" s="414"/>
      <c r="FDV16" s="414"/>
      <c r="FDW16" s="414"/>
      <c r="FDX16" s="414"/>
      <c r="FDY16" s="414"/>
      <c r="FDZ16" s="414"/>
      <c r="FEA16" s="414"/>
      <c r="FEB16" s="414"/>
      <c r="FEC16" s="414"/>
      <c r="FED16" s="414"/>
      <c r="FEE16" s="414"/>
      <c r="FEF16" s="414"/>
      <c r="FEG16" s="414"/>
      <c r="FEH16" s="414"/>
      <c r="FEI16" s="414"/>
      <c r="FEJ16" s="414"/>
      <c r="FEK16" s="414"/>
      <c r="FEL16" s="414"/>
      <c r="FEM16" s="414"/>
      <c r="FEN16" s="414"/>
      <c r="FEO16" s="414"/>
      <c r="FEP16" s="414"/>
      <c r="FEQ16" s="414"/>
      <c r="FER16" s="414"/>
      <c r="FES16" s="414"/>
      <c r="FET16" s="414"/>
      <c r="FEU16" s="414"/>
      <c r="FEV16" s="414"/>
      <c r="FEW16" s="414"/>
      <c r="FEX16" s="414"/>
      <c r="FEY16" s="414"/>
      <c r="FEZ16" s="414"/>
      <c r="FFA16" s="414"/>
      <c r="FFB16" s="414"/>
      <c r="FFC16" s="414"/>
      <c r="FFD16" s="414"/>
      <c r="FFE16" s="414"/>
      <c r="FFF16" s="414"/>
      <c r="FFG16" s="414"/>
      <c r="FFH16" s="414"/>
      <c r="FFI16" s="414"/>
      <c r="FFJ16" s="414"/>
      <c r="FFK16" s="414"/>
      <c r="FFL16" s="414"/>
      <c r="FFM16" s="414"/>
      <c r="FFN16" s="414"/>
      <c r="FFO16" s="414"/>
      <c r="FFP16" s="414"/>
      <c r="FFQ16" s="414"/>
      <c r="FFR16" s="414"/>
      <c r="FFS16" s="414"/>
      <c r="FFT16" s="414"/>
      <c r="FFU16" s="414"/>
      <c r="FFV16" s="414"/>
      <c r="FFW16" s="414"/>
      <c r="FFX16" s="414"/>
      <c r="FFY16" s="414"/>
      <c r="FFZ16" s="414"/>
      <c r="FGA16" s="414"/>
      <c r="FGB16" s="414"/>
      <c r="FGC16" s="414"/>
      <c r="FGD16" s="414"/>
      <c r="FGE16" s="414"/>
      <c r="FGF16" s="414"/>
      <c r="FGG16" s="414"/>
      <c r="FGH16" s="414"/>
      <c r="FGI16" s="414"/>
      <c r="FGJ16" s="414"/>
      <c r="FGK16" s="414"/>
      <c r="FGL16" s="414"/>
      <c r="FGM16" s="414"/>
      <c r="FGN16" s="414"/>
      <c r="FGO16" s="414"/>
      <c r="FGP16" s="414"/>
      <c r="FGQ16" s="414"/>
      <c r="FGR16" s="414"/>
      <c r="FGS16" s="414"/>
      <c r="FGT16" s="414"/>
      <c r="FGU16" s="414"/>
      <c r="FGV16" s="414"/>
      <c r="FGW16" s="414"/>
      <c r="FGX16" s="414"/>
      <c r="FGY16" s="414"/>
      <c r="FGZ16" s="414"/>
      <c r="FHA16" s="414"/>
      <c r="FHB16" s="414"/>
      <c r="FHC16" s="414"/>
      <c r="FHD16" s="414"/>
      <c r="FHE16" s="414"/>
      <c r="FHF16" s="414"/>
      <c r="FHG16" s="414"/>
      <c r="FHH16" s="414"/>
      <c r="FHI16" s="414"/>
      <c r="FHJ16" s="414"/>
      <c r="FHK16" s="414"/>
      <c r="FHL16" s="414"/>
      <c r="FHM16" s="414"/>
      <c r="FHN16" s="414"/>
      <c r="FHO16" s="414"/>
      <c r="FHP16" s="414"/>
      <c r="FHQ16" s="414"/>
      <c r="FHR16" s="414"/>
      <c r="FHS16" s="414"/>
      <c r="FHT16" s="414"/>
      <c r="FHU16" s="414"/>
      <c r="FHV16" s="414"/>
      <c r="FHW16" s="414"/>
      <c r="FHX16" s="414"/>
      <c r="FHY16" s="414"/>
      <c r="FHZ16" s="414"/>
      <c r="FIA16" s="414"/>
      <c r="FIB16" s="414"/>
      <c r="FIC16" s="414"/>
      <c r="FID16" s="414"/>
      <c r="FIE16" s="414"/>
      <c r="FIF16" s="414"/>
      <c r="FIG16" s="414"/>
      <c r="FIH16" s="414"/>
      <c r="FII16" s="414"/>
      <c r="FIJ16" s="414"/>
      <c r="FIK16" s="414"/>
      <c r="FIL16" s="414"/>
      <c r="FIM16" s="414"/>
      <c r="FIN16" s="414"/>
      <c r="FIO16" s="414"/>
      <c r="FIP16" s="414"/>
      <c r="FIQ16" s="414"/>
      <c r="FIR16" s="414"/>
      <c r="FIS16" s="414"/>
      <c r="FIT16" s="414"/>
      <c r="FIU16" s="414"/>
      <c r="FIV16" s="414"/>
      <c r="FIW16" s="414"/>
      <c r="FIX16" s="414"/>
      <c r="FIY16" s="414"/>
      <c r="FIZ16" s="414"/>
      <c r="FJA16" s="414"/>
      <c r="FJB16" s="414"/>
      <c r="FJC16" s="414"/>
      <c r="FJD16" s="414"/>
      <c r="FJE16" s="414"/>
      <c r="FJF16" s="414"/>
      <c r="FJG16" s="414"/>
      <c r="FJH16" s="414"/>
      <c r="FJI16" s="414"/>
      <c r="FJJ16" s="414"/>
      <c r="FJK16" s="414"/>
      <c r="FJL16" s="414"/>
      <c r="FJM16" s="414"/>
      <c r="FJN16" s="414"/>
      <c r="FJO16" s="414"/>
      <c r="FJP16" s="414"/>
      <c r="FJQ16" s="414"/>
      <c r="FJR16" s="414"/>
      <c r="FJS16" s="414"/>
      <c r="FJT16" s="414"/>
      <c r="FJU16" s="414"/>
      <c r="FJV16" s="414"/>
      <c r="FJW16" s="414"/>
      <c r="FJX16" s="414"/>
      <c r="FJY16" s="414"/>
      <c r="FJZ16" s="414"/>
      <c r="FKA16" s="414"/>
      <c r="FKB16" s="414"/>
      <c r="FKC16" s="414"/>
      <c r="FKD16" s="414"/>
      <c r="FKE16" s="414"/>
      <c r="FKF16" s="414"/>
      <c r="FKG16" s="414"/>
      <c r="FKH16" s="414"/>
      <c r="FKI16" s="414"/>
      <c r="FKJ16" s="414"/>
      <c r="FKK16" s="414"/>
      <c r="FKL16" s="414"/>
      <c r="FKM16" s="414"/>
      <c r="FKN16" s="414"/>
      <c r="FKO16" s="414"/>
      <c r="FKP16" s="414"/>
      <c r="FKQ16" s="414"/>
      <c r="FKR16" s="414"/>
      <c r="FKS16" s="414"/>
      <c r="FKT16" s="414"/>
      <c r="FKU16" s="414"/>
      <c r="FKV16" s="414"/>
      <c r="FKW16" s="414"/>
      <c r="FKX16" s="414"/>
      <c r="FKY16" s="414"/>
      <c r="FKZ16" s="414"/>
      <c r="FLA16" s="414"/>
      <c r="FLB16" s="414"/>
      <c r="FLC16" s="414"/>
      <c r="FLD16" s="414"/>
      <c r="FLE16" s="414"/>
      <c r="FLF16" s="414"/>
      <c r="FLG16" s="414"/>
      <c r="FLH16" s="414"/>
      <c r="FLI16" s="414"/>
      <c r="FLJ16" s="414"/>
      <c r="FLK16" s="414"/>
      <c r="FLL16" s="414"/>
      <c r="FLM16" s="414"/>
      <c r="FLN16" s="414"/>
      <c r="FLO16" s="414"/>
      <c r="FLP16" s="414"/>
      <c r="FLQ16" s="414"/>
      <c r="FLR16" s="414"/>
      <c r="FLS16" s="414"/>
      <c r="FLT16" s="414"/>
      <c r="FLU16" s="414"/>
      <c r="FLV16" s="414"/>
      <c r="FLW16" s="414"/>
      <c r="FLX16" s="414"/>
      <c r="FLY16" s="414"/>
      <c r="FLZ16" s="414"/>
      <c r="FMA16" s="414"/>
      <c r="FMB16" s="414"/>
      <c r="FMC16" s="414"/>
      <c r="FMD16" s="414"/>
      <c r="FME16" s="414"/>
      <c r="FMF16" s="414"/>
      <c r="FMG16" s="414"/>
      <c r="FMH16" s="414"/>
      <c r="FMI16" s="414"/>
      <c r="FMJ16" s="414"/>
      <c r="FMK16" s="414"/>
      <c r="FML16" s="414"/>
      <c r="FMM16" s="414"/>
      <c r="FMN16" s="414"/>
      <c r="FMO16" s="414"/>
      <c r="FMP16" s="414"/>
      <c r="FMQ16" s="414"/>
      <c r="FMR16" s="414"/>
      <c r="FMS16" s="414"/>
      <c r="FMT16" s="414"/>
      <c r="FMU16" s="414"/>
      <c r="FMV16" s="414"/>
      <c r="FMW16" s="414"/>
      <c r="FMX16" s="414"/>
      <c r="FMY16" s="414"/>
      <c r="FMZ16" s="414"/>
      <c r="FNA16" s="414"/>
      <c r="FNB16" s="414"/>
      <c r="FNC16" s="414"/>
      <c r="FND16" s="414"/>
      <c r="FNE16" s="414"/>
      <c r="FNF16" s="414"/>
      <c r="FNG16" s="414"/>
      <c r="FNH16" s="414"/>
      <c r="FNI16" s="414"/>
      <c r="FNJ16" s="414"/>
      <c r="FNK16" s="414"/>
      <c r="FNL16" s="414"/>
      <c r="FNM16" s="414"/>
      <c r="FNN16" s="414"/>
      <c r="FNO16" s="414"/>
      <c r="FNP16" s="414"/>
      <c r="FNQ16" s="414"/>
      <c r="FNR16" s="414"/>
      <c r="FNS16" s="414"/>
      <c r="FNT16" s="414"/>
      <c r="FNU16" s="414"/>
      <c r="FNV16" s="414"/>
      <c r="FNW16" s="414"/>
      <c r="FNX16" s="414"/>
      <c r="FNY16" s="414"/>
      <c r="FNZ16" s="414"/>
      <c r="FOA16" s="414"/>
      <c r="FOB16" s="414"/>
      <c r="FOC16" s="414"/>
      <c r="FOD16" s="414"/>
      <c r="FOE16" s="414"/>
      <c r="FOF16" s="414"/>
      <c r="FOG16" s="414"/>
      <c r="FOH16" s="414"/>
      <c r="FOI16" s="414"/>
      <c r="FOJ16" s="414"/>
      <c r="FOK16" s="414"/>
      <c r="FOL16" s="414"/>
      <c r="FOM16" s="414"/>
      <c r="FON16" s="414"/>
      <c r="FOO16" s="414"/>
      <c r="FOP16" s="414"/>
      <c r="FOQ16" s="414"/>
      <c r="FOR16" s="414"/>
      <c r="FOS16" s="414"/>
      <c r="FOT16" s="414"/>
      <c r="FOU16" s="414"/>
      <c r="FOV16" s="414"/>
      <c r="FOW16" s="414"/>
      <c r="FOX16" s="414"/>
      <c r="FOY16" s="414"/>
      <c r="FOZ16" s="414"/>
      <c r="FPA16" s="414"/>
      <c r="FPB16" s="414"/>
      <c r="FPC16" s="414"/>
      <c r="FPD16" s="414"/>
      <c r="FPE16" s="414"/>
      <c r="FPF16" s="414"/>
      <c r="FPG16" s="414"/>
      <c r="FPH16" s="414"/>
      <c r="FPI16" s="414"/>
      <c r="FPJ16" s="414"/>
      <c r="FPK16" s="414"/>
      <c r="FPL16" s="414"/>
      <c r="FPM16" s="414"/>
      <c r="FPN16" s="414"/>
      <c r="FPO16" s="414"/>
      <c r="FPP16" s="414"/>
      <c r="FPQ16" s="414"/>
      <c r="FPR16" s="414"/>
      <c r="FPS16" s="414"/>
      <c r="FPT16" s="414"/>
      <c r="FPU16" s="414"/>
      <c r="FPV16" s="414"/>
      <c r="FPW16" s="414"/>
      <c r="FPX16" s="414"/>
      <c r="FPY16" s="414"/>
      <c r="FPZ16" s="414"/>
      <c r="FQA16" s="414"/>
      <c r="FQB16" s="414"/>
      <c r="FQC16" s="414"/>
      <c r="FQD16" s="414"/>
      <c r="FQE16" s="414"/>
      <c r="FQF16" s="414"/>
      <c r="FQG16" s="414"/>
      <c r="FQH16" s="414"/>
      <c r="FQI16" s="414"/>
      <c r="FQJ16" s="414"/>
      <c r="FQK16" s="414"/>
      <c r="FQL16" s="414"/>
      <c r="FQM16" s="414"/>
      <c r="FQN16" s="414"/>
      <c r="FQO16" s="414"/>
      <c r="FQP16" s="414"/>
      <c r="FQQ16" s="414"/>
      <c r="FQR16" s="414"/>
      <c r="FQS16" s="414"/>
      <c r="FQT16" s="414"/>
      <c r="FQU16" s="414"/>
      <c r="FQV16" s="414"/>
      <c r="FQW16" s="414"/>
      <c r="FQX16" s="414"/>
      <c r="FQY16" s="414"/>
      <c r="FQZ16" s="414"/>
      <c r="FRA16" s="414"/>
      <c r="FRB16" s="414"/>
      <c r="FRC16" s="414"/>
      <c r="FRD16" s="414"/>
      <c r="FRE16" s="414"/>
      <c r="FRF16" s="414"/>
      <c r="FRG16" s="414"/>
      <c r="FRH16" s="414"/>
      <c r="FRI16" s="414"/>
      <c r="FRJ16" s="414"/>
      <c r="FRK16" s="414"/>
      <c r="FRL16" s="414"/>
      <c r="FRM16" s="414"/>
      <c r="FRN16" s="414"/>
      <c r="FRO16" s="414"/>
      <c r="FRP16" s="414"/>
      <c r="FRQ16" s="414"/>
      <c r="FRR16" s="414"/>
      <c r="FRS16" s="414"/>
      <c r="FRT16" s="414"/>
      <c r="FRU16" s="414"/>
      <c r="FRV16" s="414"/>
      <c r="FRW16" s="414"/>
      <c r="FRX16" s="414"/>
      <c r="FRY16" s="414"/>
      <c r="FRZ16" s="414"/>
      <c r="FSA16" s="414"/>
      <c r="FSB16" s="414"/>
      <c r="FSC16" s="414"/>
      <c r="FSD16" s="414"/>
      <c r="FSE16" s="414"/>
      <c r="FSF16" s="414"/>
      <c r="FSG16" s="414"/>
      <c r="FSH16" s="414"/>
      <c r="FSI16" s="414"/>
      <c r="FSJ16" s="414"/>
      <c r="FSK16" s="414"/>
      <c r="FSL16" s="414"/>
      <c r="FSM16" s="414"/>
      <c r="FSN16" s="414"/>
      <c r="FSO16" s="414"/>
      <c r="FSP16" s="414"/>
      <c r="FSQ16" s="414"/>
      <c r="FSR16" s="414"/>
      <c r="FSS16" s="414"/>
      <c r="FST16" s="414"/>
      <c r="FSU16" s="414"/>
      <c r="FSV16" s="414"/>
      <c r="FSW16" s="414"/>
      <c r="FSX16" s="414"/>
      <c r="FSY16" s="414"/>
      <c r="FSZ16" s="414"/>
      <c r="FTA16" s="414"/>
      <c r="FTB16" s="414"/>
      <c r="FTC16" s="414"/>
      <c r="FTD16" s="414"/>
      <c r="FTE16" s="414"/>
      <c r="FTF16" s="414"/>
      <c r="FTG16" s="414"/>
      <c r="FTH16" s="414"/>
      <c r="FTI16" s="414"/>
      <c r="FTJ16" s="414"/>
      <c r="FTK16" s="414"/>
      <c r="FTL16" s="414"/>
      <c r="FTM16" s="414"/>
      <c r="FTN16" s="414"/>
      <c r="FTO16" s="414"/>
      <c r="FTP16" s="414"/>
      <c r="FTQ16" s="414"/>
      <c r="FTR16" s="414"/>
      <c r="FTS16" s="414"/>
      <c r="FTT16" s="414"/>
      <c r="FTU16" s="414"/>
      <c r="FTV16" s="414"/>
      <c r="FTW16" s="414"/>
      <c r="FTX16" s="414"/>
      <c r="FTY16" s="414"/>
      <c r="FTZ16" s="414"/>
      <c r="FUA16" s="414"/>
      <c r="FUB16" s="414"/>
      <c r="FUC16" s="414"/>
      <c r="FUD16" s="414"/>
      <c r="FUE16" s="414"/>
      <c r="FUF16" s="414"/>
      <c r="FUG16" s="414"/>
      <c r="FUH16" s="414"/>
      <c r="FUI16" s="414"/>
      <c r="FUJ16" s="414"/>
      <c r="FUK16" s="414"/>
      <c r="FUL16" s="414"/>
      <c r="FUM16" s="414"/>
      <c r="FUN16" s="414"/>
      <c r="FUO16" s="414"/>
      <c r="FUP16" s="414"/>
      <c r="FUQ16" s="414"/>
      <c r="FUR16" s="414"/>
      <c r="FUS16" s="414"/>
      <c r="FUT16" s="414"/>
      <c r="FUU16" s="414"/>
      <c r="FUV16" s="414"/>
      <c r="FUW16" s="414"/>
      <c r="FUX16" s="414"/>
      <c r="FUY16" s="414"/>
      <c r="FUZ16" s="414"/>
      <c r="FVA16" s="414"/>
      <c r="FVB16" s="414"/>
      <c r="FVC16" s="414"/>
      <c r="FVD16" s="414"/>
      <c r="FVE16" s="414"/>
      <c r="FVF16" s="414"/>
      <c r="FVG16" s="414"/>
      <c r="FVH16" s="414"/>
      <c r="FVI16" s="414"/>
      <c r="FVJ16" s="414"/>
      <c r="FVK16" s="414"/>
      <c r="FVL16" s="414"/>
      <c r="FVM16" s="414"/>
      <c r="FVN16" s="414"/>
      <c r="FVO16" s="414"/>
      <c r="FVP16" s="414"/>
      <c r="FVQ16" s="414"/>
      <c r="FVR16" s="414"/>
      <c r="FVS16" s="414"/>
      <c r="FVT16" s="414"/>
      <c r="FVU16" s="414"/>
      <c r="FVV16" s="414"/>
      <c r="FVW16" s="414"/>
      <c r="FVX16" s="414"/>
      <c r="FVY16" s="414"/>
      <c r="FVZ16" s="414"/>
      <c r="FWA16" s="414"/>
      <c r="FWB16" s="414"/>
      <c r="FWC16" s="414"/>
      <c r="FWD16" s="414"/>
      <c r="FWE16" s="414"/>
      <c r="FWF16" s="414"/>
      <c r="FWG16" s="414"/>
      <c r="FWH16" s="414"/>
      <c r="FWI16" s="414"/>
      <c r="FWJ16" s="414"/>
      <c r="FWK16" s="414"/>
      <c r="FWL16" s="414"/>
      <c r="FWM16" s="414"/>
      <c r="FWN16" s="414"/>
      <c r="FWO16" s="414"/>
      <c r="FWP16" s="414"/>
      <c r="FWQ16" s="414"/>
      <c r="FWR16" s="414"/>
      <c r="FWS16" s="414"/>
      <c r="FWT16" s="414"/>
      <c r="FWU16" s="414"/>
      <c r="FWV16" s="414"/>
      <c r="FWW16" s="414"/>
      <c r="FWX16" s="414"/>
      <c r="FWY16" s="414"/>
      <c r="FWZ16" s="414"/>
      <c r="FXA16" s="414"/>
      <c r="FXB16" s="414"/>
      <c r="FXC16" s="414"/>
      <c r="FXD16" s="414"/>
      <c r="FXE16" s="414"/>
      <c r="FXF16" s="414"/>
      <c r="FXG16" s="414"/>
      <c r="FXH16" s="414"/>
      <c r="FXI16" s="414"/>
      <c r="FXJ16" s="414"/>
      <c r="FXK16" s="414"/>
      <c r="FXL16" s="414"/>
      <c r="FXM16" s="414"/>
      <c r="FXN16" s="414"/>
      <c r="FXO16" s="414"/>
      <c r="FXP16" s="414"/>
      <c r="FXQ16" s="414"/>
      <c r="FXR16" s="414"/>
      <c r="FXS16" s="414"/>
      <c r="FXT16" s="414"/>
      <c r="FXU16" s="414"/>
      <c r="FXV16" s="414"/>
      <c r="FXW16" s="414"/>
      <c r="FXX16" s="414"/>
      <c r="FXY16" s="414"/>
      <c r="FXZ16" s="414"/>
      <c r="FYA16" s="414"/>
      <c r="FYB16" s="414"/>
      <c r="FYC16" s="414"/>
      <c r="FYD16" s="414"/>
      <c r="FYE16" s="414"/>
      <c r="FYF16" s="414"/>
      <c r="FYG16" s="414"/>
      <c r="FYH16" s="414"/>
      <c r="FYI16" s="414"/>
      <c r="FYJ16" s="414"/>
      <c r="FYK16" s="414"/>
      <c r="FYL16" s="414"/>
      <c r="FYM16" s="414"/>
      <c r="FYN16" s="414"/>
      <c r="FYO16" s="414"/>
      <c r="FYP16" s="414"/>
      <c r="FYQ16" s="414"/>
      <c r="FYR16" s="414"/>
      <c r="FYS16" s="414"/>
      <c r="FYT16" s="414"/>
      <c r="FYU16" s="414"/>
      <c r="FYV16" s="414"/>
      <c r="FYW16" s="414"/>
      <c r="FYX16" s="414"/>
      <c r="FYY16" s="414"/>
      <c r="FYZ16" s="414"/>
      <c r="FZA16" s="414"/>
      <c r="FZB16" s="414"/>
      <c r="FZC16" s="414"/>
      <c r="FZD16" s="414"/>
      <c r="FZE16" s="414"/>
      <c r="FZF16" s="414"/>
      <c r="FZG16" s="414"/>
      <c r="FZH16" s="414"/>
      <c r="FZI16" s="414"/>
      <c r="FZJ16" s="414"/>
      <c r="FZK16" s="414"/>
      <c r="FZL16" s="414"/>
      <c r="FZM16" s="414"/>
      <c r="FZN16" s="414"/>
      <c r="FZO16" s="414"/>
      <c r="FZP16" s="414"/>
      <c r="FZQ16" s="414"/>
      <c r="FZR16" s="414"/>
      <c r="FZS16" s="414"/>
      <c r="FZT16" s="414"/>
      <c r="FZU16" s="414"/>
      <c r="FZV16" s="414"/>
      <c r="FZW16" s="414"/>
      <c r="FZX16" s="414"/>
      <c r="FZY16" s="414"/>
      <c r="FZZ16" s="414"/>
      <c r="GAA16" s="414"/>
      <c r="GAB16" s="414"/>
      <c r="GAC16" s="414"/>
      <c r="GAD16" s="414"/>
      <c r="GAE16" s="414"/>
      <c r="GAF16" s="414"/>
      <c r="GAG16" s="414"/>
      <c r="GAH16" s="414"/>
      <c r="GAI16" s="414"/>
      <c r="GAJ16" s="414"/>
      <c r="GAK16" s="414"/>
      <c r="GAL16" s="414"/>
      <c r="GAM16" s="414"/>
      <c r="GAN16" s="414"/>
      <c r="GAO16" s="414"/>
      <c r="GAP16" s="414"/>
      <c r="GAQ16" s="414"/>
      <c r="GAR16" s="414"/>
      <c r="GAS16" s="414"/>
      <c r="GAT16" s="414"/>
      <c r="GAU16" s="414"/>
      <c r="GAV16" s="414"/>
      <c r="GAW16" s="414"/>
      <c r="GAX16" s="414"/>
      <c r="GAY16" s="414"/>
      <c r="GAZ16" s="414"/>
      <c r="GBA16" s="414"/>
      <c r="GBB16" s="414"/>
      <c r="GBC16" s="414"/>
      <c r="GBD16" s="414"/>
      <c r="GBE16" s="414"/>
      <c r="GBF16" s="414"/>
      <c r="GBG16" s="414"/>
      <c r="GBH16" s="414"/>
      <c r="GBI16" s="414"/>
      <c r="GBJ16" s="414"/>
      <c r="GBK16" s="414"/>
      <c r="GBL16" s="414"/>
      <c r="GBM16" s="414"/>
      <c r="GBN16" s="414"/>
      <c r="GBO16" s="414"/>
      <c r="GBP16" s="414"/>
      <c r="GBQ16" s="414"/>
      <c r="GBR16" s="414"/>
      <c r="GBS16" s="414"/>
      <c r="GBT16" s="414"/>
      <c r="GBU16" s="414"/>
      <c r="GBV16" s="414"/>
      <c r="GBW16" s="414"/>
      <c r="GBX16" s="414"/>
      <c r="GBY16" s="414"/>
      <c r="GBZ16" s="414"/>
      <c r="GCA16" s="414"/>
      <c r="GCB16" s="414"/>
      <c r="GCC16" s="414"/>
      <c r="GCD16" s="414"/>
      <c r="GCE16" s="414"/>
      <c r="GCF16" s="414"/>
      <c r="GCG16" s="414"/>
      <c r="GCH16" s="414"/>
      <c r="GCI16" s="414"/>
      <c r="GCJ16" s="414"/>
      <c r="GCK16" s="414"/>
      <c r="GCL16" s="414"/>
      <c r="GCM16" s="414"/>
      <c r="GCN16" s="414"/>
      <c r="GCO16" s="414"/>
      <c r="GCP16" s="414"/>
      <c r="GCQ16" s="414"/>
      <c r="GCR16" s="414"/>
      <c r="GCS16" s="414"/>
      <c r="GCT16" s="414"/>
      <c r="GCU16" s="414"/>
      <c r="GCV16" s="414"/>
      <c r="GCW16" s="414"/>
      <c r="GCX16" s="414"/>
      <c r="GCY16" s="414"/>
      <c r="GCZ16" s="414"/>
      <c r="GDA16" s="414"/>
      <c r="GDB16" s="414"/>
      <c r="GDC16" s="414"/>
      <c r="GDD16" s="414"/>
      <c r="GDE16" s="414"/>
      <c r="GDF16" s="414"/>
      <c r="GDG16" s="414"/>
      <c r="GDH16" s="414"/>
      <c r="GDI16" s="414"/>
      <c r="GDJ16" s="414"/>
      <c r="GDK16" s="414"/>
      <c r="GDL16" s="414"/>
      <c r="GDM16" s="414"/>
      <c r="GDN16" s="414"/>
      <c r="GDO16" s="414"/>
      <c r="GDP16" s="414"/>
      <c r="GDQ16" s="414"/>
      <c r="GDR16" s="414"/>
      <c r="GDS16" s="414"/>
      <c r="GDT16" s="414"/>
      <c r="GDU16" s="414"/>
      <c r="GDV16" s="414"/>
      <c r="GDW16" s="414"/>
      <c r="GDX16" s="414"/>
      <c r="GDY16" s="414"/>
      <c r="GDZ16" s="414"/>
      <c r="GEA16" s="414"/>
      <c r="GEB16" s="414"/>
      <c r="GEC16" s="414"/>
      <c r="GED16" s="414"/>
      <c r="GEE16" s="414"/>
      <c r="GEF16" s="414"/>
      <c r="GEG16" s="414"/>
      <c r="GEH16" s="414"/>
      <c r="GEI16" s="414"/>
      <c r="GEJ16" s="414"/>
      <c r="GEK16" s="414"/>
      <c r="GEL16" s="414"/>
      <c r="GEM16" s="414"/>
      <c r="GEN16" s="414"/>
      <c r="GEO16" s="414"/>
      <c r="GEP16" s="414"/>
      <c r="GEQ16" s="414"/>
      <c r="GER16" s="414"/>
      <c r="GES16" s="414"/>
      <c r="GET16" s="414"/>
      <c r="GEU16" s="414"/>
      <c r="GEV16" s="414"/>
      <c r="GEW16" s="414"/>
      <c r="GEX16" s="414"/>
      <c r="GEY16" s="414"/>
      <c r="GEZ16" s="414"/>
      <c r="GFA16" s="414"/>
      <c r="GFB16" s="414"/>
      <c r="GFC16" s="414"/>
      <c r="GFD16" s="414"/>
      <c r="GFE16" s="414"/>
      <c r="GFF16" s="414"/>
      <c r="GFG16" s="414"/>
      <c r="GFH16" s="414"/>
      <c r="GFI16" s="414"/>
      <c r="GFJ16" s="414"/>
      <c r="GFK16" s="414"/>
      <c r="GFL16" s="414"/>
      <c r="GFM16" s="414"/>
      <c r="GFN16" s="414"/>
      <c r="GFO16" s="414"/>
      <c r="GFP16" s="414"/>
      <c r="GFQ16" s="414"/>
      <c r="GFR16" s="414"/>
      <c r="GFS16" s="414"/>
      <c r="GFT16" s="414"/>
      <c r="GFU16" s="414"/>
      <c r="GFV16" s="414"/>
      <c r="GFW16" s="414"/>
      <c r="GFX16" s="414"/>
      <c r="GFY16" s="414"/>
      <c r="GFZ16" s="414"/>
      <c r="GGA16" s="414"/>
      <c r="GGB16" s="414"/>
      <c r="GGC16" s="414"/>
      <c r="GGD16" s="414"/>
      <c r="GGE16" s="414"/>
      <c r="GGF16" s="414"/>
      <c r="GGG16" s="414"/>
      <c r="GGH16" s="414"/>
      <c r="GGI16" s="414"/>
      <c r="GGJ16" s="414"/>
      <c r="GGK16" s="414"/>
      <c r="GGL16" s="414"/>
      <c r="GGM16" s="414"/>
      <c r="GGN16" s="414"/>
      <c r="GGO16" s="414"/>
      <c r="GGP16" s="414"/>
      <c r="GGQ16" s="414"/>
      <c r="GGR16" s="414"/>
      <c r="GGS16" s="414"/>
      <c r="GGT16" s="414"/>
      <c r="GGU16" s="414"/>
      <c r="GGV16" s="414"/>
      <c r="GGW16" s="414"/>
      <c r="GGX16" s="414"/>
      <c r="GGY16" s="414"/>
      <c r="GGZ16" s="414"/>
      <c r="GHA16" s="414"/>
      <c r="GHB16" s="414"/>
      <c r="GHC16" s="414"/>
      <c r="GHD16" s="414"/>
      <c r="GHE16" s="414"/>
      <c r="GHF16" s="414"/>
      <c r="GHG16" s="414"/>
      <c r="GHH16" s="414"/>
      <c r="GHI16" s="414"/>
      <c r="GHJ16" s="414"/>
      <c r="GHK16" s="414"/>
      <c r="GHL16" s="414"/>
      <c r="GHM16" s="414"/>
      <c r="GHN16" s="414"/>
      <c r="GHO16" s="414"/>
      <c r="GHP16" s="414"/>
      <c r="GHQ16" s="414"/>
      <c r="GHR16" s="414"/>
      <c r="GHS16" s="414"/>
      <c r="GHT16" s="414"/>
      <c r="GHU16" s="414"/>
      <c r="GHV16" s="414"/>
      <c r="GHW16" s="414"/>
      <c r="GHX16" s="414"/>
      <c r="GHY16" s="414"/>
      <c r="GHZ16" s="414"/>
      <c r="GIA16" s="414"/>
      <c r="GIB16" s="414"/>
      <c r="GIC16" s="414"/>
      <c r="GID16" s="414"/>
      <c r="GIE16" s="414"/>
      <c r="GIF16" s="414"/>
      <c r="GIG16" s="414"/>
      <c r="GIH16" s="414"/>
      <c r="GII16" s="414"/>
      <c r="GIJ16" s="414"/>
      <c r="GIK16" s="414"/>
      <c r="GIL16" s="414"/>
      <c r="GIM16" s="414"/>
      <c r="GIN16" s="414"/>
      <c r="GIO16" s="414"/>
      <c r="GIP16" s="414"/>
      <c r="GIQ16" s="414"/>
      <c r="GIR16" s="414"/>
      <c r="GIS16" s="414"/>
      <c r="GIT16" s="414"/>
      <c r="GIU16" s="414"/>
      <c r="GIV16" s="414"/>
      <c r="GIW16" s="414"/>
      <c r="GIX16" s="414"/>
      <c r="GIY16" s="414"/>
      <c r="GIZ16" s="414"/>
      <c r="GJA16" s="414"/>
      <c r="GJB16" s="414"/>
      <c r="GJC16" s="414"/>
      <c r="GJD16" s="414"/>
      <c r="GJE16" s="414"/>
      <c r="GJF16" s="414"/>
      <c r="GJG16" s="414"/>
      <c r="GJH16" s="414"/>
      <c r="GJI16" s="414"/>
      <c r="GJJ16" s="414"/>
      <c r="GJK16" s="414"/>
      <c r="GJL16" s="414"/>
      <c r="GJM16" s="414"/>
      <c r="GJN16" s="414"/>
      <c r="GJO16" s="414"/>
      <c r="GJP16" s="414"/>
      <c r="GJQ16" s="414"/>
      <c r="GJR16" s="414"/>
      <c r="GJS16" s="414"/>
      <c r="GJT16" s="414"/>
      <c r="GJU16" s="414"/>
      <c r="GJV16" s="414"/>
      <c r="GJW16" s="414"/>
      <c r="GJX16" s="414"/>
      <c r="GJY16" s="414"/>
      <c r="GJZ16" s="414"/>
      <c r="GKA16" s="414"/>
      <c r="GKB16" s="414"/>
      <c r="GKC16" s="414"/>
      <c r="GKD16" s="414"/>
      <c r="GKE16" s="414"/>
      <c r="GKF16" s="414"/>
      <c r="GKG16" s="414"/>
      <c r="GKH16" s="414"/>
      <c r="GKI16" s="414"/>
      <c r="GKJ16" s="414"/>
      <c r="GKK16" s="414"/>
      <c r="GKL16" s="414"/>
      <c r="GKM16" s="414"/>
      <c r="GKN16" s="414"/>
      <c r="GKO16" s="414"/>
      <c r="GKP16" s="414"/>
      <c r="GKQ16" s="414"/>
      <c r="GKR16" s="414"/>
      <c r="GKS16" s="414"/>
      <c r="GKT16" s="414"/>
      <c r="GKU16" s="414"/>
      <c r="GKV16" s="414"/>
      <c r="GKW16" s="414"/>
      <c r="GKX16" s="414"/>
      <c r="GKY16" s="414"/>
      <c r="GKZ16" s="414"/>
      <c r="GLA16" s="414"/>
      <c r="GLB16" s="414"/>
      <c r="GLC16" s="414"/>
      <c r="GLD16" s="414"/>
      <c r="GLE16" s="414"/>
      <c r="GLF16" s="414"/>
      <c r="GLG16" s="414"/>
      <c r="GLH16" s="414"/>
      <c r="GLI16" s="414"/>
      <c r="GLJ16" s="414"/>
      <c r="GLK16" s="414"/>
      <c r="GLL16" s="414"/>
      <c r="GLM16" s="414"/>
      <c r="GLN16" s="414"/>
      <c r="GLO16" s="414"/>
      <c r="GLP16" s="414"/>
      <c r="GLQ16" s="414"/>
      <c r="GLR16" s="414"/>
      <c r="GLS16" s="414"/>
      <c r="GLT16" s="414"/>
      <c r="GLU16" s="414"/>
      <c r="GLV16" s="414"/>
      <c r="GLW16" s="414"/>
      <c r="GLX16" s="414"/>
      <c r="GLY16" s="414"/>
      <c r="GLZ16" s="414"/>
      <c r="GMA16" s="414"/>
      <c r="GMB16" s="414"/>
      <c r="GMC16" s="414"/>
      <c r="GMD16" s="414"/>
      <c r="GME16" s="414"/>
      <c r="GMF16" s="414"/>
      <c r="GMG16" s="414"/>
      <c r="GMH16" s="414"/>
      <c r="GMI16" s="414"/>
      <c r="GMJ16" s="414"/>
      <c r="GMK16" s="414"/>
      <c r="GML16" s="414"/>
      <c r="GMM16" s="414"/>
      <c r="GMN16" s="414"/>
      <c r="GMO16" s="414"/>
      <c r="GMP16" s="414"/>
      <c r="GMQ16" s="414"/>
      <c r="GMR16" s="414"/>
      <c r="GMS16" s="414"/>
      <c r="GMT16" s="414"/>
      <c r="GMU16" s="414"/>
      <c r="GMV16" s="414"/>
      <c r="GMW16" s="414"/>
      <c r="GMX16" s="414"/>
      <c r="GMY16" s="414"/>
      <c r="GMZ16" s="414"/>
      <c r="GNA16" s="414"/>
      <c r="GNB16" s="414"/>
      <c r="GNC16" s="414"/>
      <c r="GND16" s="414"/>
      <c r="GNE16" s="414"/>
      <c r="GNF16" s="414"/>
      <c r="GNG16" s="414"/>
      <c r="GNH16" s="414"/>
      <c r="GNI16" s="414"/>
      <c r="GNJ16" s="414"/>
      <c r="GNK16" s="414"/>
      <c r="GNL16" s="414"/>
      <c r="GNM16" s="414"/>
      <c r="GNN16" s="414"/>
      <c r="GNO16" s="414"/>
      <c r="GNP16" s="414"/>
      <c r="GNQ16" s="414"/>
      <c r="GNR16" s="414"/>
      <c r="GNS16" s="414"/>
      <c r="GNT16" s="414"/>
      <c r="GNU16" s="414"/>
      <c r="GNV16" s="414"/>
      <c r="GNW16" s="414"/>
      <c r="GNX16" s="414"/>
      <c r="GNY16" s="414"/>
      <c r="GNZ16" s="414"/>
      <c r="GOA16" s="414"/>
      <c r="GOB16" s="414"/>
      <c r="GOC16" s="414"/>
      <c r="GOD16" s="414"/>
      <c r="GOE16" s="414"/>
      <c r="GOF16" s="414"/>
      <c r="GOG16" s="414"/>
      <c r="GOH16" s="414"/>
      <c r="GOI16" s="414"/>
      <c r="GOJ16" s="414"/>
      <c r="GOK16" s="414"/>
      <c r="GOL16" s="414"/>
      <c r="GOM16" s="414"/>
      <c r="GON16" s="414"/>
      <c r="GOO16" s="414"/>
      <c r="GOP16" s="414"/>
      <c r="GOQ16" s="414"/>
      <c r="GOR16" s="414"/>
      <c r="GOS16" s="414"/>
      <c r="GOT16" s="414"/>
      <c r="GOU16" s="414"/>
      <c r="GOV16" s="414"/>
      <c r="GOW16" s="414"/>
      <c r="GOX16" s="414"/>
      <c r="GOY16" s="414"/>
      <c r="GOZ16" s="414"/>
      <c r="GPA16" s="414"/>
      <c r="GPB16" s="414"/>
      <c r="GPC16" s="414"/>
      <c r="GPD16" s="414"/>
      <c r="GPE16" s="414"/>
      <c r="GPF16" s="414"/>
      <c r="GPG16" s="414"/>
      <c r="GPH16" s="414"/>
      <c r="GPI16" s="414"/>
      <c r="GPJ16" s="414"/>
      <c r="GPK16" s="414"/>
      <c r="GPL16" s="414"/>
      <c r="GPM16" s="414"/>
      <c r="GPN16" s="414"/>
      <c r="GPO16" s="414"/>
      <c r="GPP16" s="414"/>
      <c r="GPQ16" s="414"/>
      <c r="GPR16" s="414"/>
      <c r="GPS16" s="414"/>
      <c r="GPT16" s="414"/>
      <c r="GPU16" s="414"/>
      <c r="GPV16" s="414"/>
      <c r="GPW16" s="414"/>
      <c r="GPX16" s="414"/>
      <c r="GPY16" s="414"/>
      <c r="GPZ16" s="414"/>
      <c r="GQA16" s="414"/>
      <c r="GQB16" s="414"/>
      <c r="GQC16" s="414"/>
      <c r="GQD16" s="414"/>
      <c r="GQE16" s="414"/>
      <c r="GQF16" s="414"/>
      <c r="GQG16" s="414"/>
      <c r="GQH16" s="414"/>
      <c r="GQI16" s="414"/>
      <c r="GQJ16" s="414"/>
      <c r="GQK16" s="414"/>
      <c r="GQL16" s="414"/>
      <c r="GQM16" s="414"/>
      <c r="GQN16" s="414"/>
      <c r="GQO16" s="414"/>
      <c r="GQP16" s="414"/>
      <c r="GQQ16" s="414"/>
      <c r="GQR16" s="414"/>
      <c r="GQS16" s="414"/>
      <c r="GQT16" s="414"/>
      <c r="GQU16" s="414"/>
      <c r="GQV16" s="414"/>
      <c r="GQW16" s="414"/>
      <c r="GQX16" s="414"/>
      <c r="GQY16" s="414"/>
      <c r="GQZ16" s="414"/>
      <c r="GRA16" s="414"/>
      <c r="GRB16" s="414"/>
      <c r="GRC16" s="414"/>
      <c r="GRD16" s="414"/>
      <c r="GRE16" s="414"/>
      <c r="GRF16" s="414"/>
      <c r="GRG16" s="414"/>
      <c r="GRH16" s="414"/>
      <c r="GRI16" s="414"/>
      <c r="GRJ16" s="414"/>
      <c r="GRK16" s="414"/>
      <c r="GRL16" s="414"/>
      <c r="GRM16" s="414"/>
      <c r="GRN16" s="414"/>
      <c r="GRO16" s="414"/>
      <c r="GRP16" s="414"/>
      <c r="GRQ16" s="414"/>
      <c r="GRR16" s="414"/>
      <c r="GRS16" s="414"/>
      <c r="GRT16" s="414"/>
      <c r="GRU16" s="414"/>
      <c r="GRV16" s="414"/>
      <c r="GRW16" s="414"/>
      <c r="GRX16" s="414"/>
      <c r="GRY16" s="414"/>
      <c r="GRZ16" s="414"/>
      <c r="GSA16" s="414"/>
      <c r="GSB16" s="414"/>
      <c r="GSC16" s="414"/>
      <c r="GSD16" s="414"/>
      <c r="GSE16" s="414"/>
      <c r="GSF16" s="414"/>
      <c r="GSG16" s="414"/>
      <c r="GSH16" s="414"/>
      <c r="GSI16" s="414"/>
      <c r="GSJ16" s="414"/>
      <c r="GSK16" s="414"/>
      <c r="GSL16" s="414"/>
      <c r="GSM16" s="414"/>
      <c r="GSN16" s="414"/>
      <c r="GSO16" s="414"/>
      <c r="GSP16" s="414"/>
      <c r="GSQ16" s="414"/>
      <c r="GSR16" s="414"/>
      <c r="GSS16" s="414"/>
      <c r="GST16" s="414"/>
      <c r="GSU16" s="414"/>
      <c r="GSV16" s="414"/>
      <c r="GSW16" s="414"/>
      <c r="GSX16" s="414"/>
      <c r="GSY16" s="414"/>
      <c r="GSZ16" s="414"/>
      <c r="GTA16" s="414"/>
      <c r="GTB16" s="414"/>
      <c r="GTC16" s="414"/>
      <c r="GTD16" s="414"/>
      <c r="GTE16" s="414"/>
      <c r="GTF16" s="414"/>
      <c r="GTG16" s="414"/>
      <c r="GTH16" s="414"/>
      <c r="GTI16" s="414"/>
      <c r="GTJ16" s="414"/>
      <c r="GTK16" s="414"/>
      <c r="GTL16" s="414"/>
      <c r="GTM16" s="414"/>
      <c r="GTN16" s="414"/>
      <c r="GTO16" s="414"/>
      <c r="GTP16" s="414"/>
      <c r="GTQ16" s="414"/>
      <c r="GTR16" s="414"/>
      <c r="GTS16" s="414"/>
      <c r="GTT16" s="414"/>
      <c r="GTU16" s="414"/>
      <c r="GTV16" s="414"/>
      <c r="GTW16" s="414"/>
      <c r="GTX16" s="414"/>
      <c r="GTY16" s="414"/>
      <c r="GTZ16" s="414"/>
      <c r="GUA16" s="414"/>
      <c r="GUB16" s="414"/>
      <c r="GUC16" s="414"/>
      <c r="GUD16" s="414"/>
      <c r="GUE16" s="414"/>
      <c r="GUF16" s="414"/>
      <c r="GUG16" s="414"/>
      <c r="GUH16" s="414"/>
      <c r="GUI16" s="414"/>
      <c r="GUJ16" s="414"/>
      <c r="GUK16" s="414"/>
      <c r="GUL16" s="414"/>
      <c r="GUM16" s="414"/>
      <c r="GUN16" s="414"/>
      <c r="GUO16" s="414"/>
      <c r="GUP16" s="414"/>
      <c r="GUQ16" s="414"/>
      <c r="GUR16" s="414"/>
      <c r="GUS16" s="414"/>
      <c r="GUT16" s="414"/>
      <c r="GUU16" s="414"/>
      <c r="GUV16" s="414"/>
      <c r="GUW16" s="414"/>
      <c r="GUX16" s="414"/>
      <c r="GUY16" s="414"/>
      <c r="GUZ16" s="414"/>
      <c r="GVA16" s="414"/>
      <c r="GVB16" s="414"/>
      <c r="GVC16" s="414"/>
      <c r="GVD16" s="414"/>
      <c r="GVE16" s="414"/>
      <c r="GVF16" s="414"/>
      <c r="GVG16" s="414"/>
      <c r="GVH16" s="414"/>
      <c r="GVI16" s="414"/>
      <c r="GVJ16" s="414"/>
      <c r="GVK16" s="414"/>
      <c r="GVL16" s="414"/>
      <c r="GVM16" s="414"/>
      <c r="GVN16" s="414"/>
      <c r="GVO16" s="414"/>
      <c r="GVP16" s="414"/>
      <c r="GVQ16" s="414"/>
      <c r="GVR16" s="414"/>
      <c r="GVS16" s="414"/>
      <c r="GVT16" s="414"/>
      <c r="GVU16" s="414"/>
      <c r="GVV16" s="414"/>
      <c r="GVW16" s="414"/>
      <c r="GVX16" s="414"/>
      <c r="GVY16" s="414"/>
      <c r="GVZ16" s="414"/>
      <c r="GWA16" s="414"/>
      <c r="GWB16" s="414"/>
      <c r="GWC16" s="414"/>
      <c r="GWD16" s="414"/>
      <c r="GWE16" s="414"/>
      <c r="GWF16" s="414"/>
      <c r="GWG16" s="414"/>
      <c r="GWH16" s="414"/>
      <c r="GWI16" s="414"/>
      <c r="GWJ16" s="414"/>
      <c r="GWK16" s="414"/>
      <c r="GWL16" s="414"/>
      <c r="GWM16" s="414"/>
      <c r="GWN16" s="414"/>
      <c r="GWO16" s="414"/>
      <c r="GWP16" s="414"/>
      <c r="GWQ16" s="414"/>
      <c r="GWR16" s="414"/>
      <c r="GWS16" s="414"/>
      <c r="GWT16" s="414"/>
      <c r="GWU16" s="414"/>
      <c r="GWV16" s="414"/>
      <c r="GWW16" s="414"/>
      <c r="GWX16" s="414"/>
      <c r="GWY16" s="414"/>
      <c r="GWZ16" s="414"/>
      <c r="GXA16" s="414"/>
      <c r="GXB16" s="414"/>
      <c r="GXC16" s="414"/>
      <c r="GXD16" s="414"/>
      <c r="GXE16" s="414"/>
      <c r="GXF16" s="414"/>
      <c r="GXG16" s="414"/>
      <c r="GXH16" s="414"/>
      <c r="GXI16" s="414"/>
      <c r="GXJ16" s="414"/>
      <c r="GXK16" s="414"/>
      <c r="GXL16" s="414"/>
      <c r="GXM16" s="414"/>
      <c r="GXN16" s="414"/>
      <c r="GXO16" s="414"/>
      <c r="GXP16" s="414"/>
      <c r="GXQ16" s="414"/>
      <c r="GXR16" s="414"/>
      <c r="GXS16" s="414"/>
      <c r="GXT16" s="414"/>
      <c r="GXU16" s="414"/>
      <c r="GXV16" s="414"/>
      <c r="GXW16" s="414"/>
      <c r="GXX16" s="414"/>
      <c r="GXY16" s="414"/>
      <c r="GXZ16" s="414"/>
      <c r="GYA16" s="414"/>
      <c r="GYB16" s="414"/>
      <c r="GYC16" s="414"/>
      <c r="GYD16" s="414"/>
      <c r="GYE16" s="414"/>
      <c r="GYF16" s="414"/>
      <c r="GYG16" s="414"/>
      <c r="GYH16" s="414"/>
      <c r="GYI16" s="414"/>
      <c r="GYJ16" s="414"/>
      <c r="GYK16" s="414"/>
      <c r="GYL16" s="414"/>
      <c r="GYM16" s="414"/>
      <c r="GYN16" s="414"/>
      <c r="GYO16" s="414"/>
      <c r="GYP16" s="414"/>
      <c r="GYQ16" s="414"/>
      <c r="GYR16" s="414"/>
      <c r="GYS16" s="414"/>
      <c r="GYT16" s="414"/>
      <c r="GYU16" s="414"/>
      <c r="GYV16" s="414"/>
      <c r="GYW16" s="414"/>
      <c r="GYX16" s="414"/>
      <c r="GYY16" s="414"/>
      <c r="GYZ16" s="414"/>
      <c r="GZA16" s="414"/>
      <c r="GZB16" s="414"/>
      <c r="GZC16" s="414"/>
      <c r="GZD16" s="414"/>
      <c r="GZE16" s="414"/>
      <c r="GZF16" s="414"/>
      <c r="GZG16" s="414"/>
      <c r="GZH16" s="414"/>
      <c r="GZI16" s="414"/>
      <c r="GZJ16" s="414"/>
      <c r="GZK16" s="414"/>
      <c r="GZL16" s="414"/>
      <c r="GZM16" s="414"/>
      <c r="GZN16" s="414"/>
      <c r="GZO16" s="414"/>
      <c r="GZP16" s="414"/>
      <c r="GZQ16" s="414"/>
      <c r="GZR16" s="414"/>
      <c r="GZS16" s="414"/>
      <c r="GZT16" s="414"/>
      <c r="GZU16" s="414"/>
      <c r="GZV16" s="414"/>
      <c r="GZW16" s="414"/>
      <c r="GZX16" s="414"/>
      <c r="GZY16" s="414"/>
      <c r="GZZ16" s="414"/>
      <c r="HAA16" s="414"/>
      <c r="HAB16" s="414"/>
      <c r="HAC16" s="414"/>
      <c r="HAD16" s="414"/>
      <c r="HAE16" s="414"/>
      <c r="HAF16" s="414"/>
      <c r="HAG16" s="414"/>
      <c r="HAH16" s="414"/>
      <c r="HAI16" s="414"/>
      <c r="HAJ16" s="414"/>
      <c r="HAK16" s="414"/>
      <c r="HAL16" s="414"/>
      <c r="HAM16" s="414"/>
      <c r="HAN16" s="414"/>
      <c r="HAO16" s="414"/>
      <c r="HAP16" s="414"/>
      <c r="HAQ16" s="414"/>
      <c r="HAR16" s="414"/>
      <c r="HAS16" s="414"/>
      <c r="HAT16" s="414"/>
      <c r="HAU16" s="414"/>
      <c r="HAV16" s="414"/>
      <c r="HAW16" s="414"/>
      <c r="HAX16" s="414"/>
      <c r="HAY16" s="414"/>
      <c r="HAZ16" s="414"/>
      <c r="HBA16" s="414"/>
      <c r="HBB16" s="414"/>
      <c r="HBC16" s="414"/>
      <c r="HBD16" s="414"/>
      <c r="HBE16" s="414"/>
      <c r="HBF16" s="414"/>
      <c r="HBG16" s="414"/>
      <c r="HBH16" s="414"/>
      <c r="HBI16" s="414"/>
      <c r="HBJ16" s="414"/>
      <c r="HBK16" s="414"/>
      <c r="HBL16" s="414"/>
      <c r="HBM16" s="414"/>
      <c r="HBN16" s="414"/>
      <c r="HBO16" s="414"/>
      <c r="HBP16" s="414"/>
      <c r="HBQ16" s="414"/>
      <c r="HBR16" s="414"/>
      <c r="HBS16" s="414"/>
      <c r="HBT16" s="414"/>
      <c r="HBU16" s="414"/>
      <c r="HBV16" s="414"/>
      <c r="HBW16" s="414"/>
      <c r="HBX16" s="414"/>
      <c r="HBY16" s="414"/>
      <c r="HBZ16" s="414"/>
      <c r="HCA16" s="414"/>
      <c r="HCB16" s="414"/>
      <c r="HCC16" s="414"/>
      <c r="HCD16" s="414"/>
      <c r="HCE16" s="414"/>
      <c r="HCF16" s="414"/>
      <c r="HCG16" s="414"/>
      <c r="HCH16" s="414"/>
      <c r="HCI16" s="414"/>
      <c r="HCJ16" s="414"/>
      <c r="HCK16" s="414"/>
      <c r="HCL16" s="414"/>
      <c r="HCM16" s="414"/>
      <c r="HCN16" s="414"/>
      <c r="HCO16" s="414"/>
      <c r="HCP16" s="414"/>
      <c r="HCQ16" s="414"/>
      <c r="HCR16" s="414"/>
      <c r="HCS16" s="414"/>
      <c r="HCT16" s="414"/>
      <c r="HCU16" s="414"/>
      <c r="HCV16" s="414"/>
      <c r="HCW16" s="414"/>
      <c r="HCX16" s="414"/>
      <c r="HCY16" s="414"/>
      <c r="HCZ16" s="414"/>
      <c r="HDA16" s="414"/>
      <c r="HDB16" s="414"/>
      <c r="HDC16" s="414"/>
      <c r="HDD16" s="414"/>
      <c r="HDE16" s="414"/>
      <c r="HDF16" s="414"/>
      <c r="HDG16" s="414"/>
      <c r="HDH16" s="414"/>
      <c r="HDI16" s="414"/>
      <c r="HDJ16" s="414"/>
      <c r="HDK16" s="414"/>
      <c r="HDL16" s="414"/>
      <c r="HDM16" s="414"/>
      <c r="HDN16" s="414"/>
      <c r="HDO16" s="414"/>
      <c r="HDP16" s="414"/>
      <c r="HDQ16" s="414"/>
      <c r="HDR16" s="414"/>
      <c r="HDS16" s="414"/>
      <c r="HDT16" s="414"/>
      <c r="HDU16" s="414"/>
      <c r="HDV16" s="414"/>
      <c r="HDW16" s="414"/>
      <c r="HDX16" s="414"/>
      <c r="HDY16" s="414"/>
      <c r="HDZ16" s="414"/>
      <c r="HEA16" s="414"/>
      <c r="HEB16" s="414"/>
      <c r="HEC16" s="414"/>
      <c r="HED16" s="414"/>
      <c r="HEE16" s="414"/>
      <c r="HEF16" s="414"/>
      <c r="HEG16" s="414"/>
      <c r="HEH16" s="414"/>
      <c r="HEI16" s="414"/>
      <c r="HEJ16" s="414"/>
      <c r="HEK16" s="414"/>
      <c r="HEL16" s="414"/>
      <c r="HEM16" s="414"/>
      <c r="HEN16" s="414"/>
      <c r="HEO16" s="414"/>
      <c r="HEP16" s="414"/>
      <c r="HEQ16" s="414"/>
      <c r="HER16" s="414"/>
      <c r="HES16" s="414"/>
      <c r="HET16" s="414"/>
      <c r="HEU16" s="414"/>
      <c r="HEV16" s="414"/>
      <c r="HEW16" s="414"/>
      <c r="HEX16" s="414"/>
      <c r="HEY16" s="414"/>
      <c r="HEZ16" s="414"/>
      <c r="HFA16" s="414"/>
      <c r="HFB16" s="414"/>
      <c r="HFC16" s="414"/>
      <c r="HFD16" s="414"/>
      <c r="HFE16" s="414"/>
      <c r="HFF16" s="414"/>
      <c r="HFG16" s="414"/>
      <c r="HFH16" s="414"/>
      <c r="HFI16" s="414"/>
      <c r="HFJ16" s="414"/>
      <c r="HFK16" s="414"/>
      <c r="HFL16" s="414"/>
      <c r="HFM16" s="414"/>
      <c r="HFN16" s="414"/>
      <c r="HFO16" s="414"/>
      <c r="HFP16" s="414"/>
      <c r="HFQ16" s="414"/>
      <c r="HFR16" s="414"/>
      <c r="HFS16" s="414"/>
      <c r="HFT16" s="414"/>
      <c r="HFU16" s="414"/>
      <c r="HFV16" s="414"/>
      <c r="HFW16" s="414"/>
      <c r="HFX16" s="414"/>
      <c r="HFY16" s="414"/>
      <c r="HFZ16" s="414"/>
      <c r="HGA16" s="414"/>
      <c r="HGB16" s="414"/>
      <c r="HGC16" s="414"/>
      <c r="HGD16" s="414"/>
      <c r="HGE16" s="414"/>
      <c r="HGF16" s="414"/>
      <c r="HGG16" s="414"/>
      <c r="HGH16" s="414"/>
      <c r="HGI16" s="414"/>
      <c r="HGJ16" s="414"/>
      <c r="HGK16" s="414"/>
      <c r="HGL16" s="414"/>
      <c r="HGM16" s="414"/>
      <c r="HGN16" s="414"/>
      <c r="HGO16" s="414"/>
      <c r="HGP16" s="414"/>
      <c r="HGQ16" s="414"/>
      <c r="HGR16" s="414"/>
      <c r="HGS16" s="414"/>
      <c r="HGT16" s="414"/>
      <c r="HGU16" s="414"/>
      <c r="HGV16" s="414"/>
      <c r="HGW16" s="414"/>
      <c r="HGX16" s="414"/>
      <c r="HGY16" s="414"/>
      <c r="HGZ16" s="414"/>
      <c r="HHA16" s="414"/>
      <c r="HHB16" s="414"/>
      <c r="HHC16" s="414"/>
      <c r="HHD16" s="414"/>
      <c r="HHE16" s="414"/>
      <c r="HHF16" s="414"/>
      <c r="HHG16" s="414"/>
      <c r="HHH16" s="414"/>
      <c r="HHI16" s="414"/>
      <c r="HHJ16" s="414"/>
      <c r="HHK16" s="414"/>
      <c r="HHL16" s="414"/>
      <c r="HHM16" s="414"/>
      <c r="HHN16" s="414"/>
      <c r="HHO16" s="414"/>
      <c r="HHP16" s="414"/>
      <c r="HHQ16" s="414"/>
      <c r="HHR16" s="414"/>
      <c r="HHS16" s="414"/>
      <c r="HHT16" s="414"/>
      <c r="HHU16" s="414"/>
      <c r="HHV16" s="414"/>
      <c r="HHW16" s="414"/>
      <c r="HHX16" s="414"/>
      <c r="HHY16" s="414"/>
      <c r="HHZ16" s="414"/>
      <c r="HIA16" s="414"/>
      <c r="HIB16" s="414"/>
      <c r="HIC16" s="414"/>
      <c r="HID16" s="414"/>
      <c r="HIE16" s="414"/>
      <c r="HIF16" s="414"/>
      <c r="HIG16" s="414"/>
      <c r="HIH16" s="414"/>
      <c r="HII16" s="414"/>
      <c r="HIJ16" s="414"/>
      <c r="HIK16" s="414"/>
      <c r="HIL16" s="414"/>
      <c r="HIM16" s="414"/>
      <c r="HIN16" s="414"/>
      <c r="HIO16" s="414"/>
      <c r="HIP16" s="414"/>
      <c r="HIQ16" s="414"/>
      <c r="HIR16" s="414"/>
      <c r="HIS16" s="414"/>
      <c r="HIT16" s="414"/>
      <c r="HIU16" s="414"/>
      <c r="HIV16" s="414"/>
      <c r="HIW16" s="414"/>
      <c r="HIX16" s="414"/>
      <c r="HIY16" s="414"/>
      <c r="HIZ16" s="414"/>
      <c r="HJA16" s="414"/>
      <c r="HJB16" s="414"/>
      <c r="HJC16" s="414"/>
      <c r="HJD16" s="414"/>
      <c r="HJE16" s="414"/>
      <c r="HJF16" s="414"/>
      <c r="HJG16" s="414"/>
      <c r="HJH16" s="414"/>
      <c r="HJI16" s="414"/>
      <c r="HJJ16" s="414"/>
      <c r="HJK16" s="414"/>
      <c r="HJL16" s="414"/>
      <c r="HJM16" s="414"/>
      <c r="HJN16" s="414"/>
      <c r="HJO16" s="414"/>
      <c r="HJP16" s="414"/>
      <c r="HJQ16" s="414"/>
      <c r="HJR16" s="414"/>
      <c r="HJS16" s="414"/>
      <c r="HJT16" s="414"/>
      <c r="HJU16" s="414"/>
      <c r="HJV16" s="414"/>
      <c r="HJW16" s="414"/>
      <c r="HJX16" s="414"/>
      <c r="HJY16" s="414"/>
      <c r="HJZ16" s="414"/>
      <c r="HKA16" s="414"/>
      <c r="HKB16" s="414"/>
      <c r="HKC16" s="414"/>
      <c r="HKD16" s="414"/>
      <c r="HKE16" s="414"/>
      <c r="HKF16" s="414"/>
      <c r="HKG16" s="414"/>
      <c r="HKH16" s="414"/>
      <c r="HKI16" s="414"/>
      <c r="HKJ16" s="414"/>
      <c r="HKK16" s="414"/>
      <c r="HKL16" s="414"/>
      <c r="HKM16" s="414"/>
      <c r="HKN16" s="414"/>
      <c r="HKO16" s="414"/>
      <c r="HKP16" s="414"/>
      <c r="HKQ16" s="414"/>
      <c r="HKR16" s="414"/>
      <c r="HKS16" s="414"/>
      <c r="HKT16" s="414"/>
      <c r="HKU16" s="414"/>
      <c r="HKV16" s="414"/>
      <c r="HKW16" s="414"/>
      <c r="HKX16" s="414"/>
      <c r="HKY16" s="414"/>
      <c r="HKZ16" s="414"/>
      <c r="HLA16" s="414"/>
      <c r="HLB16" s="414"/>
      <c r="HLC16" s="414"/>
      <c r="HLD16" s="414"/>
      <c r="HLE16" s="414"/>
      <c r="HLF16" s="414"/>
      <c r="HLG16" s="414"/>
      <c r="HLH16" s="414"/>
      <c r="HLI16" s="414"/>
      <c r="HLJ16" s="414"/>
      <c r="HLK16" s="414"/>
      <c r="HLL16" s="414"/>
      <c r="HLM16" s="414"/>
      <c r="HLN16" s="414"/>
      <c r="HLO16" s="414"/>
      <c r="HLP16" s="414"/>
      <c r="HLQ16" s="414"/>
      <c r="HLR16" s="414"/>
      <c r="HLS16" s="414"/>
      <c r="HLT16" s="414"/>
      <c r="HLU16" s="414"/>
      <c r="HLV16" s="414"/>
      <c r="HLW16" s="414"/>
      <c r="HLX16" s="414"/>
      <c r="HLY16" s="414"/>
      <c r="HLZ16" s="414"/>
      <c r="HMA16" s="414"/>
      <c r="HMB16" s="414"/>
      <c r="HMC16" s="414"/>
      <c r="HMD16" s="414"/>
      <c r="HME16" s="414"/>
      <c r="HMF16" s="414"/>
      <c r="HMG16" s="414"/>
      <c r="HMH16" s="414"/>
      <c r="HMI16" s="414"/>
      <c r="HMJ16" s="414"/>
      <c r="HMK16" s="414"/>
      <c r="HML16" s="414"/>
      <c r="HMM16" s="414"/>
      <c r="HMN16" s="414"/>
      <c r="HMO16" s="414"/>
      <c r="HMP16" s="414"/>
      <c r="HMQ16" s="414"/>
      <c r="HMR16" s="414"/>
      <c r="HMS16" s="414"/>
      <c r="HMT16" s="414"/>
      <c r="HMU16" s="414"/>
      <c r="HMV16" s="414"/>
      <c r="HMW16" s="414"/>
      <c r="HMX16" s="414"/>
      <c r="HMY16" s="414"/>
      <c r="HMZ16" s="414"/>
      <c r="HNA16" s="414"/>
      <c r="HNB16" s="414"/>
      <c r="HNC16" s="414"/>
      <c r="HND16" s="414"/>
      <c r="HNE16" s="414"/>
      <c r="HNF16" s="414"/>
      <c r="HNG16" s="414"/>
      <c r="HNH16" s="414"/>
      <c r="HNI16" s="414"/>
      <c r="HNJ16" s="414"/>
      <c r="HNK16" s="414"/>
      <c r="HNL16" s="414"/>
      <c r="HNM16" s="414"/>
      <c r="HNN16" s="414"/>
      <c r="HNO16" s="414"/>
      <c r="HNP16" s="414"/>
      <c r="HNQ16" s="414"/>
      <c r="HNR16" s="414"/>
      <c r="HNS16" s="414"/>
      <c r="HNT16" s="414"/>
      <c r="HNU16" s="414"/>
      <c r="HNV16" s="414"/>
      <c r="HNW16" s="414"/>
      <c r="HNX16" s="414"/>
      <c r="HNY16" s="414"/>
      <c r="HNZ16" s="414"/>
      <c r="HOA16" s="414"/>
      <c r="HOB16" s="414"/>
      <c r="HOC16" s="414"/>
      <c r="HOD16" s="414"/>
      <c r="HOE16" s="414"/>
      <c r="HOF16" s="414"/>
      <c r="HOG16" s="414"/>
      <c r="HOH16" s="414"/>
      <c r="HOI16" s="414"/>
      <c r="HOJ16" s="414"/>
      <c r="HOK16" s="414"/>
      <c r="HOL16" s="414"/>
      <c r="HOM16" s="414"/>
      <c r="HON16" s="414"/>
      <c r="HOO16" s="414"/>
      <c r="HOP16" s="414"/>
      <c r="HOQ16" s="414"/>
      <c r="HOR16" s="414"/>
      <c r="HOS16" s="414"/>
      <c r="HOT16" s="414"/>
      <c r="HOU16" s="414"/>
      <c r="HOV16" s="414"/>
      <c r="HOW16" s="414"/>
      <c r="HOX16" s="414"/>
      <c r="HOY16" s="414"/>
      <c r="HOZ16" s="414"/>
      <c r="HPA16" s="414"/>
      <c r="HPB16" s="414"/>
      <c r="HPC16" s="414"/>
      <c r="HPD16" s="414"/>
      <c r="HPE16" s="414"/>
      <c r="HPF16" s="414"/>
      <c r="HPG16" s="414"/>
      <c r="HPH16" s="414"/>
      <c r="HPI16" s="414"/>
      <c r="HPJ16" s="414"/>
      <c r="HPK16" s="414"/>
      <c r="HPL16" s="414"/>
      <c r="HPM16" s="414"/>
      <c r="HPN16" s="414"/>
      <c r="HPO16" s="414"/>
      <c r="HPP16" s="414"/>
      <c r="HPQ16" s="414"/>
      <c r="HPR16" s="414"/>
      <c r="HPS16" s="414"/>
      <c r="HPT16" s="414"/>
      <c r="HPU16" s="414"/>
      <c r="HPV16" s="414"/>
      <c r="HPW16" s="414"/>
      <c r="HPX16" s="414"/>
      <c r="HPY16" s="414"/>
      <c r="HPZ16" s="414"/>
      <c r="HQA16" s="414"/>
      <c r="HQB16" s="414"/>
      <c r="HQC16" s="414"/>
      <c r="HQD16" s="414"/>
      <c r="HQE16" s="414"/>
      <c r="HQF16" s="414"/>
      <c r="HQG16" s="414"/>
      <c r="HQH16" s="414"/>
      <c r="HQI16" s="414"/>
      <c r="HQJ16" s="414"/>
      <c r="HQK16" s="414"/>
      <c r="HQL16" s="414"/>
      <c r="HQM16" s="414"/>
      <c r="HQN16" s="414"/>
      <c r="HQO16" s="414"/>
      <c r="HQP16" s="414"/>
      <c r="HQQ16" s="414"/>
      <c r="HQR16" s="414"/>
      <c r="HQS16" s="414"/>
      <c r="HQT16" s="414"/>
      <c r="HQU16" s="414"/>
      <c r="HQV16" s="414"/>
      <c r="HQW16" s="414"/>
      <c r="HQX16" s="414"/>
      <c r="HQY16" s="414"/>
      <c r="HQZ16" s="414"/>
      <c r="HRA16" s="414"/>
      <c r="HRB16" s="414"/>
      <c r="HRC16" s="414"/>
      <c r="HRD16" s="414"/>
      <c r="HRE16" s="414"/>
      <c r="HRF16" s="414"/>
      <c r="HRG16" s="414"/>
      <c r="HRH16" s="414"/>
      <c r="HRI16" s="414"/>
      <c r="HRJ16" s="414"/>
      <c r="HRK16" s="414"/>
      <c r="HRL16" s="414"/>
      <c r="HRM16" s="414"/>
      <c r="HRN16" s="414"/>
      <c r="HRO16" s="414"/>
      <c r="HRP16" s="414"/>
      <c r="HRQ16" s="414"/>
      <c r="HRR16" s="414"/>
      <c r="HRS16" s="414"/>
      <c r="HRT16" s="414"/>
      <c r="HRU16" s="414"/>
      <c r="HRV16" s="414"/>
      <c r="HRW16" s="414"/>
      <c r="HRX16" s="414"/>
      <c r="HRY16" s="414"/>
      <c r="HRZ16" s="414"/>
      <c r="HSA16" s="414"/>
      <c r="HSB16" s="414"/>
      <c r="HSC16" s="414"/>
      <c r="HSD16" s="414"/>
      <c r="HSE16" s="414"/>
      <c r="HSF16" s="414"/>
      <c r="HSG16" s="414"/>
      <c r="HSH16" s="414"/>
      <c r="HSI16" s="414"/>
      <c r="HSJ16" s="414"/>
      <c r="HSK16" s="414"/>
      <c r="HSL16" s="414"/>
      <c r="HSM16" s="414"/>
      <c r="HSN16" s="414"/>
      <c r="HSO16" s="414"/>
      <c r="HSP16" s="414"/>
      <c r="HSQ16" s="414"/>
      <c r="HSR16" s="414"/>
      <c r="HSS16" s="414"/>
      <c r="HST16" s="414"/>
      <c r="HSU16" s="414"/>
      <c r="HSV16" s="414"/>
      <c r="HSW16" s="414"/>
      <c r="HSX16" s="414"/>
      <c r="HSY16" s="414"/>
      <c r="HSZ16" s="414"/>
      <c r="HTA16" s="414"/>
      <c r="HTB16" s="414"/>
      <c r="HTC16" s="414"/>
      <c r="HTD16" s="414"/>
      <c r="HTE16" s="414"/>
      <c r="HTF16" s="414"/>
      <c r="HTG16" s="414"/>
      <c r="HTH16" s="414"/>
      <c r="HTI16" s="414"/>
      <c r="HTJ16" s="414"/>
      <c r="HTK16" s="414"/>
      <c r="HTL16" s="414"/>
      <c r="HTM16" s="414"/>
      <c r="HTN16" s="414"/>
      <c r="HTO16" s="414"/>
      <c r="HTP16" s="414"/>
      <c r="HTQ16" s="414"/>
      <c r="HTR16" s="414"/>
      <c r="HTS16" s="414"/>
      <c r="HTT16" s="414"/>
      <c r="HTU16" s="414"/>
      <c r="HTV16" s="414"/>
      <c r="HTW16" s="414"/>
      <c r="HTX16" s="414"/>
      <c r="HTY16" s="414"/>
      <c r="HTZ16" s="414"/>
      <c r="HUA16" s="414"/>
      <c r="HUB16" s="414"/>
      <c r="HUC16" s="414"/>
      <c r="HUD16" s="414"/>
      <c r="HUE16" s="414"/>
      <c r="HUF16" s="414"/>
      <c r="HUG16" s="414"/>
      <c r="HUH16" s="414"/>
      <c r="HUI16" s="414"/>
      <c r="HUJ16" s="414"/>
      <c r="HUK16" s="414"/>
      <c r="HUL16" s="414"/>
      <c r="HUM16" s="414"/>
      <c r="HUN16" s="414"/>
      <c r="HUO16" s="414"/>
      <c r="HUP16" s="414"/>
      <c r="HUQ16" s="414"/>
      <c r="HUR16" s="414"/>
      <c r="HUS16" s="414"/>
      <c r="HUT16" s="414"/>
      <c r="HUU16" s="414"/>
      <c r="HUV16" s="414"/>
      <c r="HUW16" s="414"/>
      <c r="HUX16" s="414"/>
      <c r="HUY16" s="414"/>
      <c r="HUZ16" s="414"/>
      <c r="HVA16" s="414"/>
      <c r="HVB16" s="414"/>
      <c r="HVC16" s="414"/>
      <c r="HVD16" s="414"/>
      <c r="HVE16" s="414"/>
      <c r="HVF16" s="414"/>
      <c r="HVG16" s="414"/>
      <c r="HVH16" s="414"/>
      <c r="HVI16" s="414"/>
      <c r="HVJ16" s="414"/>
      <c r="HVK16" s="414"/>
      <c r="HVL16" s="414"/>
      <c r="HVM16" s="414"/>
      <c r="HVN16" s="414"/>
      <c r="HVO16" s="414"/>
      <c r="HVP16" s="414"/>
      <c r="HVQ16" s="414"/>
      <c r="HVR16" s="414"/>
      <c r="HVS16" s="414"/>
      <c r="HVT16" s="414"/>
      <c r="HVU16" s="414"/>
      <c r="HVV16" s="414"/>
      <c r="HVW16" s="414"/>
      <c r="HVX16" s="414"/>
      <c r="HVY16" s="414"/>
      <c r="HVZ16" s="414"/>
      <c r="HWA16" s="414"/>
      <c r="HWB16" s="414"/>
      <c r="HWC16" s="414"/>
      <c r="HWD16" s="414"/>
      <c r="HWE16" s="414"/>
      <c r="HWF16" s="414"/>
      <c r="HWG16" s="414"/>
      <c r="HWH16" s="414"/>
      <c r="HWI16" s="414"/>
      <c r="HWJ16" s="414"/>
      <c r="HWK16" s="414"/>
      <c r="HWL16" s="414"/>
      <c r="HWM16" s="414"/>
      <c r="HWN16" s="414"/>
      <c r="HWO16" s="414"/>
      <c r="HWP16" s="414"/>
      <c r="HWQ16" s="414"/>
      <c r="HWR16" s="414"/>
      <c r="HWS16" s="414"/>
      <c r="HWT16" s="414"/>
      <c r="HWU16" s="414"/>
      <c r="HWV16" s="414"/>
      <c r="HWW16" s="414"/>
      <c r="HWX16" s="414"/>
      <c r="HWY16" s="414"/>
      <c r="HWZ16" s="414"/>
      <c r="HXA16" s="414"/>
      <c r="HXB16" s="414"/>
      <c r="HXC16" s="414"/>
      <c r="HXD16" s="414"/>
      <c r="HXE16" s="414"/>
      <c r="HXF16" s="414"/>
      <c r="HXG16" s="414"/>
      <c r="HXH16" s="414"/>
      <c r="HXI16" s="414"/>
      <c r="HXJ16" s="414"/>
      <c r="HXK16" s="414"/>
      <c r="HXL16" s="414"/>
      <c r="HXM16" s="414"/>
      <c r="HXN16" s="414"/>
      <c r="HXO16" s="414"/>
      <c r="HXP16" s="414"/>
      <c r="HXQ16" s="414"/>
      <c r="HXR16" s="414"/>
      <c r="HXS16" s="414"/>
      <c r="HXT16" s="414"/>
      <c r="HXU16" s="414"/>
      <c r="HXV16" s="414"/>
      <c r="HXW16" s="414"/>
      <c r="HXX16" s="414"/>
      <c r="HXY16" s="414"/>
      <c r="HXZ16" s="414"/>
      <c r="HYA16" s="414"/>
      <c r="HYB16" s="414"/>
      <c r="HYC16" s="414"/>
      <c r="HYD16" s="414"/>
      <c r="HYE16" s="414"/>
      <c r="HYF16" s="414"/>
      <c r="HYG16" s="414"/>
      <c r="HYH16" s="414"/>
      <c r="HYI16" s="414"/>
      <c r="HYJ16" s="414"/>
      <c r="HYK16" s="414"/>
      <c r="HYL16" s="414"/>
      <c r="HYM16" s="414"/>
      <c r="HYN16" s="414"/>
      <c r="HYO16" s="414"/>
      <c r="HYP16" s="414"/>
      <c r="HYQ16" s="414"/>
      <c r="HYR16" s="414"/>
      <c r="HYS16" s="414"/>
      <c r="HYT16" s="414"/>
      <c r="HYU16" s="414"/>
      <c r="HYV16" s="414"/>
      <c r="HYW16" s="414"/>
      <c r="HYX16" s="414"/>
      <c r="HYY16" s="414"/>
      <c r="HYZ16" s="414"/>
      <c r="HZA16" s="414"/>
      <c r="HZB16" s="414"/>
      <c r="HZC16" s="414"/>
      <c r="HZD16" s="414"/>
      <c r="HZE16" s="414"/>
      <c r="HZF16" s="414"/>
      <c r="HZG16" s="414"/>
      <c r="HZH16" s="414"/>
      <c r="HZI16" s="414"/>
      <c r="HZJ16" s="414"/>
      <c r="HZK16" s="414"/>
      <c r="HZL16" s="414"/>
      <c r="HZM16" s="414"/>
      <c r="HZN16" s="414"/>
      <c r="HZO16" s="414"/>
      <c r="HZP16" s="414"/>
      <c r="HZQ16" s="414"/>
      <c r="HZR16" s="414"/>
      <c r="HZS16" s="414"/>
      <c r="HZT16" s="414"/>
      <c r="HZU16" s="414"/>
      <c r="HZV16" s="414"/>
      <c r="HZW16" s="414"/>
      <c r="HZX16" s="414"/>
      <c r="HZY16" s="414"/>
      <c r="HZZ16" s="414"/>
      <c r="IAA16" s="414"/>
      <c r="IAB16" s="414"/>
      <c r="IAC16" s="414"/>
      <c r="IAD16" s="414"/>
      <c r="IAE16" s="414"/>
      <c r="IAF16" s="414"/>
      <c r="IAG16" s="414"/>
      <c r="IAH16" s="414"/>
      <c r="IAI16" s="414"/>
      <c r="IAJ16" s="414"/>
      <c r="IAK16" s="414"/>
      <c r="IAL16" s="414"/>
      <c r="IAM16" s="414"/>
      <c r="IAN16" s="414"/>
      <c r="IAO16" s="414"/>
      <c r="IAP16" s="414"/>
      <c r="IAQ16" s="414"/>
      <c r="IAR16" s="414"/>
      <c r="IAS16" s="414"/>
      <c r="IAT16" s="414"/>
      <c r="IAU16" s="414"/>
      <c r="IAV16" s="414"/>
      <c r="IAW16" s="414"/>
      <c r="IAX16" s="414"/>
      <c r="IAY16" s="414"/>
      <c r="IAZ16" s="414"/>
      <c r="IBA16" s="414"/>
      <c r="IBB16" s="414"/>
      <c r="IBC16" s="414"/>
      <c r="IBD16" s="414"/>
      <c r="IBE16" s="414"/>
      <c r="IBF16" s="414"/>
      <c r="IBG16" s="414"/>
      <c r="IBH16" s="414"/>
      <c r="IBI16" s="414"/>
      <c r="IBJ16" s="414"/>
      <c r="IBK16" s="414"/>
      <c r="IBL16" s="414"/>
      <c r="IBM16" s="414"/>
      <c r="IBN16" s="414"/>
      <c r="IBO16" s="414"/>
      <c r="IBP16" s="414"/>
      <c r="IBQ16" s="414"/>
      <c r="IBR16" s="414"/>
      <c r="IBS16" s="414"/>
      <c r="IBT16" s="414"/>
      <c r="IBU16" s="414"/>
      <c r="IBV16" s="414"/>
      <c r="IBW16" s="414"/>
      <c r="IBX16" s="414"/>
      <c r="IBY16" s="414"/>
      <c r="IBZ16" s="414"/>
      <c r="ICA16" s="414"/>
      <c r="ICB16" s="414"/>
      <c r="ICC16" s="414"/>
      <c r="ICD16" s="414"/>
      <c r="ICE16" s="414"/>
      <c r="ICF16" s="414"/>
      <c r="ICG16" s="414"/>
      <c r="ICH16" s="414"/>
      <c r="ICI16" s="414"/>
      <c r="ICJ16" s="414"/>
      <c r="ICK16" s="414"/>
      <c r="ICL16" s="414"/>
      <c r="ICM16" s="414"/>
      <c r="ICN16" s="414"/>
      <c r="ICO16" s="414"/>
      <c r="ICP16" s="414"/>
      <c r="ICQ16" s="414"/>
      <c r="ICR16" s="414"/>
      <c r="ICS16" s="414"/>
      <c r="ICT16" s="414"/>
      <c r="ICU16" s="414"/>
      <c r="ICV16" s="414"/>
      <c r="ICW16" s="414"/>
      <c r="ICX16" s="414"/>
      <c r="ICY16" s="414"/>
      <c r="ICZ16" s="414"/>
      <c r="IDA16" s="414"/>
      <c r="IDB16" s="414"/>
      <c r="IDC16" s="414"/>
      <c r="IDD16" s="414"/>
      <c r="IDE16" s="414"/>
      <c r="IDF16" s="414"/>
      <c r="IDG16" s="414"/>
      <c r="IDH16" s="414"/>
      <c r="IDI16" s="414"/>
      <c r="IDJ16" s="414"/>
      <c r="IDK16" s="414"/>
      <c r="IDL16" s="414"/>
      <c r="IDM16" s="414"/>
      <c r="IDN16" s="414"/>
      <c r="IDO16" s="414"/>
      <c r="IDP16" s="414"/>
      <c r="IDQ16" s="414"/>
      <c r="IDR16" s="414"/>
      <c r="IDS16" s="414"/>
      <c r="IDT16" s="414"/>
      <c r="IDU16" s="414"/>
      <c r="IDV16" s="414"/>
      <c r="IDW16" s="414"/>
      <c r="IDX16" s="414"/>
      <c r="IDY16" s="414"/>
      <c r="IDZ16" s="414"/>
      <c r="IEA16" s="414"/>
      <c r="IEB16" s="414"/>
      <c r="IEC16" s="414"/>
      <c r="IED16" s="414"/>
      <c r="IEE16" s="414"/>
      <c r="IEF16" s="414"/>
      <c r="IEG16" s="414"/>
      <c r="IEH16" s="414"/>
      <c r="IEI16" s="414"/>
      <c r="IEJ16" s="414"/>
      <c r="IEK16" s="414"/>
      <c r="IEL16" s="414"/>
      <c r="IEM16" s="414"/>
      <c r="IEN16" s="414"/>
      <c r="IEO16" s="414"/>
      <c r="IEP16" s="414"/>
      <c r="IEQ16" s="414"/>
      <c r="IER16" s="414"/>
      <c r="IES16" s="414"/>
      <c r="IET16" s="414"/>
      <c r="IEU16" s="414"/>
      <c r="IEV16" s="414"/>
      <c r="IEW16" s="414"/>
      <c r="IEX16" s="414"/>
      <c r="IEY16" s="414"/>
      <c r="IEZ16" s="414"/>
      <c r="IFA16" s="414"/>
      <c r="IFB16" s="414"/>
      <c r="IFC16" s="414"/>
      <c r="IFD16" s="414"/>
      <c r="IFE16" s="414"/>
      <c r="IFF16" s="414"/>
      <c r="IFG16" s="414"/>
      <c r="IFH16" s="414"/>
      <c r="IFI16" s="414"/>
      <c r="IFJ16" s="414"/>
      <c r="IFK16" s="414"/>
      <c r="IFL16" s="414"/>
      <c r="IFM16" s="414"/>
      <c r="IFN16" s="414"/>
      <c r="IFO16" s="414"/>
      <c r="IFP16" s="414"/>
      <c r="IFQ16" s="414"/>
      <c r="IFR16" s="414"/>
      <c r="IFS16" s="414"/>
      <c r="IFT16" s="414"/>
      <c r="IFU16" s="414"/>
      <c r="IFV16" s="414"/>
      <c r="IFW16" s="414"/>
      <c r="IFX16" s="414"/>
      <c r="IFY16" s="414"/>
      <c r="IFZ16" s="414"/>
      <c r="IGA16" s="414"/>
      <c r="IGB16" s="414"/>
      <c r="IGC16" s="414"/>
      <c r="IGD16" s="414"/>
      <c r="IGE16" s="414"/>
      <c r="IGF16" s="414"/>
      <c r="IGG16" s="414"/>
      <c r="IGH16" s="414"/>
      <c r="IGI16" s="414"/>
      <c r="IGJ16" s="414"/>
      <c r="IGK16" s="414"/>
      <c r="IGL16" s="414"/>
      <c r="IGM16" s="414"/>
      <c r="IGN16" s="414"/>
      <c r="IGO16" s="414"/>
      <c r="IGP16" s="414"/>
      <c r="IGQ16" s="414"/>
      <c r="IGR16" s="414"/>
      <c r="IGS16" s="414"/>
      <c r="IGT16" s="414"/>
      <c r="IGU16" s="414"/>
      <c r="IGV16" s="414"/>
      <c r="IGW16" s="414"/>
      <c r="IGX16" s="414"/>
      <c r="IGY16" s="414"/>
      <c r="IGZ16" s="414"/>
      <c r="IHA16" s="414"/>
      <c r="IHB16" s="414"/>
      <c r="IHC16" s="414"/>
      <c r="IHD16" s="414"/>
      <c r="IHE16" s="414"/>
      <c r="IHF16" s="414"/>
      <c r="IHG16" s="414"/>
      <c r="IHH16" s="414"/>
      <c r="IHI16" s="414"/>
      <c r="IHJ16" s="414"/>
      <c r="IHK16" s="414"/>
      <c r="IHL16" s="414"/>
      <c r="IHM16" s="414"/>
      <c r="IHN16" s="414"/>
      <c r="IHO16" s="414"/>
      <c r="IHP16" s="414"/>
      <c r="IHQ16" s="414"/>
      <c r="IHR16" s="414"/>
      <c r="IHS16" s="414"/>
      <c r="IHT16" s="414"/>
      <c r="IHU16" s="414"/>
      <c r="IHV16" s="414"/>
      <c r="IHW16" s="414"/>
      <c r="IHX16" s="414"/>
      <c r="IHY16" s="414"/>
      <c r="IHZ16" s="414"/>
      <c r="IIA16" s="414"/>
      <c r="IIB16" s="414"/>
      <c r="IIC16" s="414"/>
      <c r="IID16" s="414"/>
      <c r="IIE16" s="414"/>
      <c r="IIF16" s="414"/>
      <c r="IIG16" s="414"/>
      <c r="IIH16" s="414"/>
      <c r="III16" s="414"/>
      <c r="IIJ16" s="414"/>
      <c r="IIK16" s="414"/>
      <c r="IIL16" s="414"/>
      <c r="IIM16" s="414"/>
      <c r="IIN16" s="414"/>
      <c r="IIO16" s="414"/>
      <c r="IIP16" s="414"/>
      <c r="IIQ16" s="414"/>
      <c r="IIR16" s="414"/>
      <c r="IIS16" s="414"/>
      <c r="IIT16" s="414"/>
      <c r="IIU16" s="414"/>
      <c r="IIV16" s="414"/>
      <c r="IIW16" s="414"/>
      <c r="IIX16" s="414"/>
      <c r="IIY16" s="414"/>
      <c r="IIZ16" s="414"/>
      <c r="IJA16" s="414"/>
      <c r="IJB16" s="414"/>
      <c r="IJC16" s="414"/>
      <c r="IJD16" s="414"/>
      <c r="IJE16" s="414"/>
      <c r="IJF16" s="414"/>
      <c r="IJG16" s="414"/>
      <c r="IJH16" s="414"/>
      <c r="IJI16" s="414"/>
      <c r="IJJ16" s="414"/>
      <c r="IJK16" s="414"/>
      <c r="IJL16" s="414"/>
      <c r="IJM16" s="414"/>
      <c r="IJN16" s="414"/>
      <c r="IJO16" s="414"/>
      <c r="IJP16" s="414"/>
      <c r="IJQ16" s="414"/>
      <c r="IJR16" s="414"/>
      <c r="IJS16" s="414"/>
      <c r="IJT16" s="414"/>
      <c r="IJU16" s="414"/>
      <c r="IJV16" s="414"/>
      <c r="IJW16" s="414"/>
      <c r="IJX16" s="414"/>
      <c r="IJY16" s="414"/>
      <c r="IJZ16" s="414"/>
      <c r="IKA16" s="414"/>
      <c r="IKB16" s="414"/>
      <c r="IKC16" s="414"/>
      <c r="IKD16" s="414"/>
      <c r="IKE16" s="414"/>
      <c r="IKF16" s="414"/>
      <c r="IKG16" s="414"/>
      <c r="IKH16" s="414"/>
      <c r="IKI16" s="414"/>
      <c r="IKJ16" s="414"/>
      <c r="IKK16" s="414"/>
      <c r="IKL16" s="414"/>
      <c r="IKM16" s="414"/>
      <c r="IKN16" s="414"/>
      <c r="IKO16" s="414"/>
      <c r="IKP16" s="414"/>
      <c r="IKQ16" s="414"/>
      <c r="IKR16" s="414"/>
      <c r="IKS16" s="414"/>
      <c r="IKT16" s="414"/>
      <c r="IKU16" s="414"/>
      <c r="IKV16" s="414"/>
      <c r="IKW16" s="414"/>
      <c r="IKX16" s="414"/>
      <c r="IKY16" s="414"/>
      <c r="IKZ16" s="414"/>
      <c r="ILA16" s="414"/>
      <c r="ILB16" s="414"/>
      <c r="ILC16" s="414"/>
      <c r="ILD16" s="414"/>
      <c r="ILE16" s="414"/>
      <c r="ILF16" s="414"/>
      <c r="ILG16" s="414"/>
      <c r="ILH16" s="414"/>
      <c r="ILI16" s="414"/>
      <c r="ILJ16" s="414"/>
      <c r="ILK16" s="414"/>
      <c r="ILL16" s="414"/>
      <c r="ILM16" s="414"/>
      <c r="ILN16" s="414"/>
      <c r="ILO16" s="414"/>
      <c r="ILP16" s="414"/>
      <c r="ILQ16" s="414"/>
      <c r="ILR16" s="414"/>
      <c r="ILS16" s="414"/>
      <c r="ILT16" s="414"/>
      <c r="ILU16" s="414"/>
      <c r="ILV16" s="414"/>
      <c r="ILW16" s="414"/>
      <c r="ILX16" s="414"/>
      <c r="ILY16" s="414"/>
      <c r="ILZ16" s="414"/>
      <c r="IMA16" s="414"/>
      <c r="IMB16" s="414"/>
      <c r="IMC16" s="414"/>
      <c r="IMD16" s="414"/>
      <c r="IME16" s="414"/>
      <c r="IMF16" s="414"/>
      <c r="IMG16" s="414"/>
      <c r="IMH16" s="414"/>
      <c r="IMI16" s="414"/>
      <c r="IMJ16" s="414"/>
      <c r="IMK16" s="414"/>
      <c r="IML16" s="414"/>
      <c r="IMM16" s="414"/>
      <c r="IMN16" s="414"/>
      <c r="IMO16" s="414"/>
      <c r="IMP16" s="414"/>
      <c r="IMQ16" s="414"/>
      <c r="IMR16" s="414"/>
      <c r="IMS16" s="414"/>
      <c r="IMT16" s="414"/>
      <c r="IMU16" s="414"/>
      <c r="IMV16" s="414"/>
      <c r="IMW16" s="414"/>
      <c r="IMX16" s="414"/>
      <c r="IMY16" s="414"/>
      <c r="IMZ16" s="414"/>
      <c r="INA16" s="414"/>
      <c r="INB16" s="414"/>
      <c r="INC16" s="414"/>
      <c r="IND16" s="414"/>
      <c r="INE16" s="414"/>
      <c r="INF16" s="414"/>
      <c r="ING16" s="414"/>
      <c r="INH16" s="414"/>
      <c r="INI16" s="414"/>
      <c r="INJ16" s="414"/>
      <c r="INK16" s="414"/>
      <c r="INL16" s="414"/>
      <c r="INM16" s="414"/>
      <c r="INN16" s="414"/>
      <c r="INO16" s="414"/>
      <c r="INP16" s="414"/>
      <c r="INQ16" s="414"/>
      <c r="INR16" s="414"/>
      <c r="INS16" s="414"/>
      <c r="INT16" s="414"/>
      <c r="INU16" s="414"/>
      <c r="INV16" s="414"/>
      <c r="INW16" s="414"/>
      <c r="INX16" s="414"/>
      <c r="INY16" s="414"/>
      <c r="INZ16" s="414"/>
      <c r="IOA16" s="414"/>
      <c r="IOB16" s="414"/>
      <c r="IOC16" s="414"/>
      <c r="IOD16" s="414"/>
      <c r="IOE16" s="414"/>
      <c r="IOF16" s="414"/>
      <c r="IOG16" s="414"/>
      <c r="IOH16" s="414"/>
      <c r="IOI16" s="414"/>
      <c r="IOJ16" s="414"/>
      <c r="IOK16" s="414"/>
      <c r="IOL16" s="414"/>
      <c r="IOM16" s="414"/>
      <c r="ION16" s="414"/>
      <c r="IOO16" s="414"/>
      <c r="IOP16" s="414"/>
      <c r="IOQ16" s="414"/>
      <c r="IOR16" s="414"/>
      <c r="IOS16" s="414"/>
      <c r="IOT16" s="414"/>
      <c r="IOU16" s="414"/>
      <c r="IOV16" s="414"/>
      <c r="IOW16" s="414"/>
      <c r="IOX16" s="414"/>
      <c r="IOY16" s="414"/>
      <c r="IOZ16" s="414"/>
      <c r="IPA16" s="414"/>
      <c r="IPB16" s="414"/>
      <c r="IPC16" s="414"/>
      <c r="IPD16" s="414"/>
      <c r="IPE16" s="414"/>
      <c r="IPF16" s="414"/>
      <c r="IPG16" s="414"/>
      <c r="IPH16" s="414"/>
      <c r="IPI16" s="414"/>
      <c r="IPJ16" s="414"/>
      <c r="IPK16" s="414"/>
      <c r="IPL16" s="414"/>
      <c r="IPM16" s="414"/>
      <c r="IPN16" s="414"/>
      <c r="IPO16" s="414"/>
      <c r="IPP16" s="414"/>
      <c r="IPQ16" s="414"/>
      <c r="IPR16" s="414"/>
      <c r="IPS16" s="414"/>
      <c r="IPT16" s="414"/>
      <c r="IPU16" s="414"/>
      <c r="IPV16" s="414"/>
      <c r="IPW16" s="414"/>
      <c r="IPX16" s="414"/>
      <c r="IPY16" s="414"/>
      <c r="IPZ16" s="414"/>
      <c r="IQA16" s="414"/>
      <c r="IQB16" s="414"/>
      <c r="IQC16" s="414"/>
      <c r="IQD16" s="414"/>
      <c r="IQE16" s="414"/>
      <c r="IQF16" s="414"/>
      <c r="IQG16" s="414"/>
      <c r="IQH16" s="414"/>
      <c r="IQI16" s="414"/>
      <c r="IQJ16" s="414"/>
      <c r="IQK16" s="414"/>
      <c r="IQL16" s="414"/>
      <c r="IQM16" s="414"/>
      <c r="IQN16" s="414"/>
      <c r="IQO16" s="414"/>
      <c r="IQP16" s="414"/>
      <c r="IQQ16" s="414"/>
      <c r="IQR16" s="414"/>
      <c r="IQS16" s="414"/>
      <c r="IQT16" s="414"/>
      <c r="IQU16" s="414"/>
      <c r="IQV16" s="414"/>
      <c r="IQW16" s="414"/>
      <c r="IQX16" s="414"/>
      <c r="IQY16" s="414"/>
      <c r="IQZ16" s="414"/>
      <c r="IRA16" s="414"/>
      <c r="IRB16" s="414"/>
      <c r="IRC16" s="414"/>
      <c r="IRD16" s="414"/>
      <c r="IRE16" s="414"/>
      <c r="IRF16" s="414"/>
      <c r="IRG16" s="414"/>
      <c r="IRH16" s="414"/>
      <c r="IRI16" s="414"/>
      <c r="IRJ16" s="414"/>
      <c r="IRK16" s="414"/>
      <c r="IRL16" s="414"/>
      <c r="IRM16" s="414"/>
      <c r="IRN16" s="414"/>
      <c r="IRO16" s="414"/>
      <c r="IRP16" s="414"/>
      <c r="IRQ16" s="414"/>
      <c r="IRR16" s="414"/>
      <c r="IRS16" s="414"/>
      <c r="IRT16" s="414"/>
      <c r="IRU16" s="414"/>
      <c r="IRV16" s="414"/>
      <c r="IRW16" s="414"/>
      <c r="IRX16" s="414"/>
      <c r="IRY16" s="414"/>
      <c r="IRZ16" s="414"/>
      <c r="ISA16" s="414"/>
      <c r="ISB16" s="414"/>
      <c r="ISC16" s="414"/>
      <c r="ISD16" s="414"/>
      <c r="ISE16" s="414"/>
      <c r="ISF16" s="414"/>
      <c r="ISG16" s="414"/>
      <c r="ISH16" s="414"/>
      <c r="ISI16" s="414"/>
      <c r="ISJ16" s="414"/>
      <c r="ISK16" s="414"/>
      <c r="ISL16" s="414"/>
      <c r="ISM16" s="414"/>
      <c r="ISN16" s="414"/>
      <c r="ISO16" s="414"/>
      <c r="ISP16" s="414"/>
      <c r="ISQ16" s="414"/>
      <c r="ISR16" s="414"/>
      <c r="ISS16" s="414"/>
      <c r="IST16" s="414"/>
      <c r="ISU16" s="414"/>
      <c r="ISV16" s="414"/>
      <c r="ISW16" s="414"/>
      <c r="ISX16" s="414"/>
      <c r="ISY16" s="414"/>
      <c r="ISZ16" s="414"/>
      <c r="ITA16" s="414"/>
      <c r="ITB16" s="414"/>
      <c r="ITC16" s="414"/>
      <c r="ITD16" s="414"/>
      <c r="ITE16" s="414"/>
      <c r="ITF16" s="414"/>
      <c r="ITG16" s="414"/>
      <c r="ITH16" s="414"/>
      <c r="ITI16" s="414"/>
      <c r="ITJ16" s="414"/>
      <c r="ITK16" s="414"/>
      <c r="ITL16" s="414"/>
      <c r="ITM16" s="414"/>
      <c r="ITN16" s="414"/>
      <c r="ITO16" s="414"/>
      <c r="ITP16" s="414"/>
      <c r="ITQ16" s="414"/>
      <c r="ITR16" s="414"/>
      <c r="ITS16" s="414"/>
      <c r="ITT16" s="414"/>
      <c r="ITU16" s="414"/>
      <c r="ITV16" s="414"/>
      <c r="ITW16" s="414"/>
      <c r="ITX16" s="414"/>
      <c r="ITY16" s="414"/>
      <c r="ITZ16" s="414"/>
      <c r="IUA16" s="414"/>
      <c r="IUB16" s="414"/>
      <c r="IUC16" s="414"/>
      <c r="IUD16" s="414"/>
      <c r="IUE16" s="414"/>
      <c r="IUF16" s="414"/>
      <c r="IUG16" s="414"/>
      <c r="IUH16" s="414"/>
      <c r="IUI16" s="414"/>
      <c r="IUJ16" s="414"/>
      <c r="IUK16" s="414"/>
      <c r="IUL16" s="414"/>
      <c r="IUM16" s="414"/>
      <c r="IUN16" s="414"/>
      <c r="IUO16" s="414"/>
      <c r="IUP16" s="414"/>
      <c r="IUQ16" s="414"/>
      <c r="IUR16" s="414"/>
      <c r="IUS16" s="414"/>
      <c r="IUT16" s="414"/>
      <c r="IUU16" s="414"/>
      <c r="IUV16" s="414"/>
      <c r="IUW16" s="414"/>
      <c r="IUX16" s="414"/>
      <c r="IUY16" s="414"/>
      <c r="IUZ16" s="414"/>
      <c r="IVA16" s="414"/>
      <c r="IVB16" s="414"/>
      <c r="IVC16" s="414"/>
      <c r="IVD16" s="414"/>
      <c r="IVE16" s="414"/>
      <c r="IVF16" s="414"/>
      <c r="IVG16" s="414"/>
      <c r="IVH16" s="414"/>
      <c r="IVI16" s="414"/>
      <c r="IVJ16" s="414"/>
      <c r="IVK16" s="414"/>
      <c r="IVL16" s="414"/>
      <c r="IVM16" s="414"/>
      <c r="IVN16" s="414"/>
      <c r="IVO16" s="414"/>
      <c r="IVP16" s="414"/>
      <c r="IVQ16" s="414"/>
      <c r="IVR16" s="414"/>
      <c r="IVS16" s="414"/>
      <c r="IVT16" s="414"/>
      <c r="IVU16" s="414"/>
      <c r="IVV16" s="414"/>
      <c r="IVW16" s="414"/>
      <c r="IVX16" s="414"/>
      <c r="IVY16" s="414"/>
      <c r="IVZ16" s="414"/>
      <c r="IWA16" s="414"/>
      <c r="IWB16" s="414"/>
      <c r="IWC16" s="414"/>
      <c r="IWD16" s="414"/>
      <c r="IWE16" s="414"/>
      <c r="IWF16" s="414"/>
      <c r="IWG16" s="414"/>
      <c r="IWH16" s="414"/>
      <c r="IWI16" s="414"/>
      <c r="IWJ16" s="414"/>
      <c r="IWK16" s="414"/>
      <c r="IWL16" s="414"/>
      <c r="IWM16" s="414"/>
      <c r="IWN16" s="414"/>
      <c r="IWO16" s="414"/>
      <c r="IWP16" s="414"/>
      <c r="IWQ16" s="414"/>
      <c r="IWR16" s="414"/>
      <c r="IWS16" s="414"/>
      <c r="IWT16" s="414"/>
      <c r="IWU16" s="414"/>
      <c r="IWV16" s="414"/>
      <c r="IWW16" s="414"/>
      <c r="IWX16" s="414"/>
      <c r="IWY16" s="414"/>
      <c r="IWZ16" s="414"/>
      <c r="IXA16" s="414"/>
      <c r="IXB16" s="414"/>
      <c r="IXC16" s="414"/>
      <c r="IXD16" s="414"/>
      <c r="IXE16" s="414"/>
      <c r="IXF16" s="414"/>
      <c r="IXG16" s="414"/>
      <c r="IXH16" s="414"/>
      <c r="IXI16" s="414"/>
      <c r="IXJ16" s="414"/>
      <c r="IXK16" s="414"/>
      <c r="IXL16" s="414"/>
      <c r="IXM16" s="414"/>
      <c r="IXN16" s="414"/>
      <c r="IXO16" s="414"/>
      <c r="IXP16" s="414"/>
      <c r="IXQ16" s="414"/>
      <c r="IXR16" s="414"/>
      <c r="IXS16" s="414"/>
      <c r="IXT16" s="414"/>
      <c r="IXU16" s="414"/>
      <c r="IXV16" s="414"/>
      <c r="IXW16" s="414"/>
      <c r="IXX16" s="414"/>
      <c r="IXY16" s="414"/>
      <c r="IXZ16" s="414"/>
      <c r="IYA16" s="414"/>
      <c r="IYB16" s="414"/>
      <c r="IYC16" s="414"/>
      <c r="IYD16" s="414"/>
      <c r="IYE16" s="414"/>
      <c r="IYF16" s="414"/>
      <c r="IYG16" s="414"/>
      <c r="IYH16" s="414"/>
      <c r="IYI16" s="414"/>
      <c r="IYJ16" s="414"/>
      <c r="IYK16" s="414"/>
      <c r="IYL16" s="414"/>
      <c r="IYM16" s="414"/>
      <c r="IYN16" s="414"/>
      <c r="IYO16" s="414"/>
      <c r="IYP16" s="414"/>
      <c r="IYQ16" s="414"/>
      <c r="IYR16" s="414"/>
      <c r="IYS16" s="414"/>
      <c r="IYT16" s="414"/>
      <c r="IYU16" s="414"/>
      <c r="IYV16" s="414"/>
      <c r="IYW16" s="414"/>
      <c r="IYX16" s="414"/>
      <c r="IYY16" s="414"/>
      <c r="IYZ16" s="414"/>
      <c r="IZA16" s="414"/>
      <c r="IZB16" s="414"/>
      <c r="IZC16" s="414"/>
      <c r="IZD16" s="414"/>
      <c r="IZE16" s="414"/>
      <c r="IZF16" s="414"/>
      <c r="IZG16" s="414"/>
      <c r="IZH16" s="414"/>
      <c r="IZI16" s="414"/>
      <c r="IZJ16" s="414"/>
      <c r="IZK16" s="414"/>
      <c r="IZL16" s="414"/>
      <c r="IZM16" s="414"/>
      <c r="IZN16" s="414"/>
      <c r="IZO16" s="414"/>
      <c r="IZP16" s="414"/>
      <c r="IZQ16" s="414"/>
      <c r="IZR16" s="414"/>
      <c r="IZS16" s="414"/>
      <c r="IZT16" s="414"/>
      <c r="IZU16" s="414"/>
      <c r="IZV16" s="414"/>
      <c r="IZW16" s="414"/>
      <c r="IZX16" s="414"/>
      <c r="IZY16" s="414"/>
      <c r="IZZ16" s="414"/>
      <c r="JAA16" s="414"/>
      <c r="JAB16" s="414"/>
      <c r="JAC16" s="414"/>
      <c r="JAD16" s="414"/>
      <c r="JAE16" s="414"/>
      <c r="JAF16" s="414"/>
      <c r="JAG16" s="414"/>
      <c r="JAH16" s="414"/>
      <c r="JAI16" s="414"/>
      <c r="JAJ16" s="414"/>
      <c r="JAK16" s="414"/>
      <c r="JAL16" s="414"/>
      <c r="JAM16" s="414"/>
      <c r="JAN16" s="414"/>
      <c r="JAO16" s="414"/>
      <c r="JAP16" s="414"/>
      <c r="JAQ16" s="414"/>
      <c r="JAR16" s="414"/>
      <c r="JAS16" s="414"/>
      <c r="JAT16" s="414"/>
      <c r="JAU16" s="414"/>
      <c r="JAV16" s="414"/>
      <c r="JAW16" s="414"/>
      <c r="JAX16" s="414"/>
      <c r="JAY16" s="414"/>
      <c r="JAZ16" s="414"/>
      <c r="JBA16" s="414"/>
      <c r="JBB16" s="414"/>
      <c r="JBC16" s="414"/>
      <c r="JBD16" s="414"/>
      <c r="JBE16" s="414"/>
      <c r="JBF16" s="414"/>
      <c r="JBG16" s="414"/>
      <c r="JBH16" s="414"/>
      <c r="JBI16" s="414"/>
      <c r="JBJ16" s="414"/>
      <c r="JBK16" s="414"/>
      <c r="JBL16" s="414"/>
      <c r="JBM16" s="414"/>
      <c r="JBN16" s="414"/>
      <c r="JBO16" s="414"/>
      <c r="JBP16" s="414"/>
      <c r="JBQ16" s="414"/>
      <c r="JBR16" s="414"/>
      <c r="JBS16" s="414"/>
      <c r="JBT16" s="414"/>
      <c r="JBU16" s="414"/>
      <c r="JBV16" s="414"/>
      <c r="JBW16" s="414"/>
      <c r="JBX16" s="414"/>
      <c r="JBY16" s="414"/>
      <c r="JBZ16" s="414"/>
      <c r="JCA16" s="414"/>
      <c r="JCB16" s="414"/>
      <c r="JCC16" s="414"/>
      <c r="JCD16" s="414"/>
      <c r="JCE16" s="414"/>
      <c r="JCF16" s="414"/>
      <c r="JCG16" s="414"/>
      <c r="JCH16" s="414"/>
      <c r="JCI16" s="414"/>
      <c r="JCJ16" s="414"/>
      <c r="JCK16" s="414"/>
      <c r="JCL16" s="414"/>
      <c r="JCM16" s="414"/>
      <c r="JCN16" s="414"/>
      <c r="JCO16" s="414"/>
      <c r="JCP16" s="414"/>
      <c r="JCQ16" s="414"/>
      <c r="JCR16" s="414"/>
      <c r="JCS16" s="414"/>
      <c r="JCT16" s="414"/>
      <c r="JCU16" s="414"/>
      <c r="JCV16" s="414"/>
      <c r="JCW16" s="414"/>
      <c r="JCX16" s="414"/>
      <c r="JCY16" s="414"/>
      <c r="JCZ16" s="414"/>
      <c r="JDA16" s="414"/>
      <c r="JDB16" s="414"/>
      <c r="JDC16" s="414"/>
      <c r="JDD16" s="414"/>
      <c r="JDE16" s="414"/>
      <c r="JDF16" s="414"/>
      <c r="JDG16" s="414"/>
      <c r="JDH16" s="414"/>
      <c r="JDI16" s="414"/>
      <c r="JDJ16" s="414"/>
      <c r="JDK16" s="414"/>
      <c r="JDL16" s="414"/>
      <c r="JDM16" s="414"/>
      <c r="JDN16" s="414"/>
      <c r="JDO16" s="414"/>
      <c r="JDP16" s="414"/>
      <c r="JDQ16" s="414"/>
      <c r="JDR16" s="414"/>
      <c r="JDS16" s="414"/>
      <c r="JDT16" s="414"/>
      <c r="JDU16" s="414"/>
      <c r="JDV16" s="414"/>
      <c r="JDW16" s="414"/>
      <c r="JDX16" s="414"/>
      <c r="JDY16" s="414"/>
      <c r="JDZ16" s="414"/>
      <c r="JEA16" s="414"/>
      <c r="JEB16" s="414"/>
      <c r="JEC16" s="414"/>
      <c r="JED16" s="414"/>
      <c r="JEE16" s="414"/>
      <c r="JEF16" s="414"/>
      <c r="JEG16" s="414"/>
      <c r="JEH16" s="414"/>
      <c r="JEI16" s="414"/>
      <c r="JEJ16" s="414"/>
      <c r="JEK16" s="414"/>
      <c r="JEL16" s="414"/>
      <c r="JEM16" s="414"/>
      <c r="JEN16" s="414"/>
      <c r="JEO16" s="414"/>
      <c r="JEP16" s="414"/>
      <c r="JEQ16" s="414"/>
      <c r="JER16" s="414"/>
      <c r="JES16" s="414"/>
      <c r="JET16" s="414"/>
      <c r="JEU16" s="414"/>
      <c r="JEV16" s="414"/>
      <c r="JEW16" s="414"/>
      <c r="JEX16" s="414"/>
      <c r="JEY16" s="414"/>
      <c r="JEZ16" s="414"/>
      <c r="JFA16" s="414"/>
      <c r="JFB16" s="414"/>
      <c r="JFC16" s="414"/>
      <c r="JFD16" s="414"/>
      <c r="JFE16" s="414"/>
      <c r="JFF16" s="414"/>
      <c r="JFG16" s="414"/>
      <c r="JFH16" s="414"/>
      <c r="JFI16" s="414"/>
      <c r="JFJ16" s="414"/>
      <c r="JFK16" s="414"/>
      <c r="JFL16" s="414"/>
      <c r="JFM16" s="414"/>
      <c r="JFN16" s="414"/>
      <c r="JFO16" s="414"/>
      <c r="JFP16" s="414"/>
      <c r="JFQ16" s="414"/>
      <c r="JFR16" s="414"/>
      <c r="JFS16" s="414"/>
      <c r="JFT16" s="414"/>
      <c r="JFU16" s="414"/>
      <c r="JFV16" s="414"/>
      <c r="JFW16" s="414"/>
      <c r="JFX16" s="414"/>
      <c r="JFY16" s="414"/>
      <c r="JFZ16" s="414"/>
      <c r="JGA16" s="414"/>
      <c r="JGB16" s="414"/>
      <c r="JGC16" s="414"/>
      <c r="JGD16" s="414"/>
      <c r="JGE16" s="414"/>
      <c r="JGF16" s="414"/>
      <c r="JGG16" s="414"/>
      <c r="JGH16" s="414"/>
      <c r="JGI16" s="414"/>
      <c r="JGJ16" s="414"/>
      <c r="JGK16" s="414"/>
      <c r="JGL16" s="414"/>
      <c r="JGM16" s="414"/>
      <c r="JGN16" s="414"/>
      <c r="JGO16" s="414"/>
      <c r="JGP16" s="414"/>
      <c r="JGQ16" s="414"/>
      <c r="JGR16" s="414"/>
      <c r="JGS16" s="414"/>
      <c r="JGT16" s="414"/>
      <c r="JGU16" s="414"/>
      <c r="JGV16" s="414"/>
      <c r="JGW16" s="414"/>
      <c r="JGX16" s="414"/>
      <c r="JGY16" s="414"/>
      <c r="JGZ16" s="414"/>
      <c r="JHA16" s="414"/>
      <c r="JHB16" s="414"/>
      <c r="JHC16" s="414"/>
      <c r="JHD16" s="414"/>
      <c r="JHE16" s="414"/>
      <c r="JHF16" s="414"/>
      <c r="JHG16" s="414"/>
      <c r="JHH16" s="414"/>
      <c r="JHI16" s="414"/>
      <c r="JHJ16" s="414"/>
      <c r="JHK16" s="414"/>
      <c r="JHL16" s="414"/>
      <c r="JHM16" s="414"/>
      <c r="JHN16" s="414"/>
      <c r="JHO16" s="414"/>
      <c r="JHP16" s="414"/>
      <c r="JHQ16" s="414"/>
      <c r="JHR16" s="414"/>
      <c r="JHS16" s="414"/>
      <c r="JHT16" s="414"/>
      <c r="JHU16" s="414"/>
      <c r="JHV16" s="414"/>
      <c r="JHW16" s="414"/>
      <c r="JHX16" s="414"/>
      <c r="JHY16" s="414"/>
      <c r="JHZ16" s="414"/>
      <c r="JIA16" s="414"/>
      <c r="JIB16" s="414"/>
      <c r="JIC16" s="414"/>
      <c r="JID16" s="414"/>
      <c r="JIE16" s="414"/>
      <c r="JIF16" s="414"/>
      <c r="JIG16" s="414"/>
      <c r="JIH16" s="414"/>
      <c r="JII16" s="414"/>
      <c r="JIJ16" s="414"/>
      <c r="JIK16" s="414"/>
      <c r="JIL16" s="414"/>
      <c r="JIM16" s="414"/>
      <c r="JIN16" s="414"/>
      <c r="JIO16" s="414"/>
      <c r="JIP16" s="414"/>
      <c r="JIQ16" s="414"/>
      <c r="JIR16" s="414"/>
      <c r="JIS16" s="414"/>
      <c r="JIT16" s="414"/>
      <c r="JIU16" s="414"/>
      <c r="JIV16" s="414"/>
      <c r="JIW16" s="414"/>
      <c r="JIX16" s="414"/>
      <c r="JIY16" s="414"/>
      <c r="JIZ16" s="414"/>
      <c r="JJA16" s="414"/>
      <c r="JJB16" s="414"/>
      <c r="JJC16" s="414"/>
      <c r="JJD16" s="414"/>
      <c r="JJE16" s="414"/>
      <c r="JJF16" s="414"/>
      <c r="JJG16" s="414"/>
      <c r="JJH16" s="414"/>
      <c r="JJI16" s="414"/>
      <c r="JJJ16" s="414"/>
      <c r="JJK16" s="414"/>
      <c r="JJL16" s="414"/>
      <c r="JJM16" s="414"/>
      <c r="JJN16" s="414"/>
      <c r="JJO16" s="414"/>
      <c r="JJP16" s="414"/>
      <c r="JJQ16" s="414"/>
      <c r="JJR16" s="414"/>
      <c r="JJS16" s="414"/>
      <c r="JJT16" s="414"/>
      <c r="JJU16" s="414"/>
      <c r="JJV16" s="414"/>
      <c r="JJW16" s="414"/>
      <c r="JJX16" s="414"/>
      <c r="JJY16" s="414"/>
      <c r="JJZ16" s="414"/>
      <c r="JKA16" s="414"/>
      <c r="JKB16" s="414"/>
      <c r="JKC16" s="414"/>
      <c r="JKD16" s="414"/>
      <c r="JKE16" s="414"/>
      <c r="JKF16" s="414"/>
      <c r="JKG16" s="414"/>
      <c r="JKH16" s="414"/>
      <c r="JKI16" s="414"/>
      <c r="JKJ16" s="414"/>
      <c r="JKK16" s="414"/>
      <c r="JKL16" s="414"/>
      <c r="JKM16" s="414"/>
      <c r="JKN16" s="414"/>
      <c r="JKO16" s="414"/>
      <c r="JKP16" s="414"/>
      <c r="JKQ16" s="414"/>
      <c r="JKR16" s="414"/>
      <c r="JKS16" s="414"/>
      <c r="JKT16" s="414"/>
      <c r="JKU16" s="414"/>
      <c r="JKV16" s="414"/>
      <c r="JKW16" s="414"/>
      <c r="JKX16" s="414"/>
      <c r="JKY16" s="414"/>
      <c r="JKZ16" s="414"/>
      <c r="JLA16" s="414"/>
      <c r="JLB16" s="414"/>
      <c r="JLC16" s="414"/>
      <c r="JLD16" s="414"/>
      <c r="JLE16" s="414"/>
      <c r="JLF16" s="414"/>
      <c r="JLG16" s="414"/>
      <c r="JLH16" s="414"/>
      <c r="JLI16" s="414"/>
      <c r="JLJ16" s="414"/>
      <c r="JLK16" s="414"/>
      <c r="JLL16" s="414"/>
      <c r="JLM16" s="414"/>
      <c r="JLN16" s="414"/>
      <c r="JLO16" s="414"/>
      <c r="JLP16" s="414"/>
      <c r="JLQ16" s="414"/>
      <c r="JLR16" s="414"/>
      <c r="JLS16" s="414"/>
      <c r="JLT16" s="414"/>
      <c r="JLU16" s="414"/>
      <c r="JLV16" s="414"/>
      <c r="JLW16" s="414"/>
      <c r="JLX16" s="414"/>
      <c r="JLY16" s="414"/>
      <c r="JLZ16" s="414"/>
      <c r="JMA16" s="414"/>
      <c r="JMB16" s="414"/>
      <c r="JMC16" s="414"/>
      <c r="JMD16" s="414"/>
      <c r="JME16" s="414"/>
      <c r="JMF16" s="414"/>
      <c r="JMG16" s="414"/>
      <c r="JMH16" s="414"/>
      <c r="JMI16" s="414"/>
      <c r="JMJ16" s="414"/>
      <c r="JMK16" s="414"/>
      <c r="JML16" s="414"/>
      <c r="JMM16" s="414"/>
      <c r="JMN16" s="414"/>
      <c r="JMO16" s="414"/>
      <c r="JMP16" s="414"/>
      <c r="JMQ16" s="414"/>
      <c r="JMR16" s="414"/>
      <c r="JMS16" s="414"/>
      <c r="JMT16" s="414"/>
      <c r="JMU16" s="414"/>
      <c r="JMV16" s="414"/>
      <c r="JMW16" s="414"/>
      <c r="JMX16" s="414"/>
      <c r="JMY16" s="414"/>
      <c r="JMZ16" s="414"/>
      <c r="JNA16" s="414"/>
      <c r="JNB16" s="414"/>
      <c r="JNC16" s="414"/>
      <c r="JND16" s="414"/>
      <c r="JNE16" s="414"/>
      <c r="JNF16" s="414"/>
      <c r="JNG16" s="414"/>
      <c r="JNH16" s="414"/>
      <c r="JNI16" s="414"/>
      <c r="JNJ16" s="414"/>
      <c r="JNK16" s="414"/>
      <c r="JNL16" s="414"/>
      <c r="JNM16" s="414"/>
      <c r="JNN16" s="414"/>
      <c r="JNO16" s="414"/>
      <c r="JNP16" s="414"/>
      <c r="JNQ16" s="414"/>
      <c r="JNR16" s="414"/>
      <c r="JNS16" s="414"/>
      <c r="JNT16" s="414"/>
      <c r="JNU16" s="414"/>
      <c r="JNV16" s="414"/>
      <c r="JNW16" s="414"/>
      <c r="JNX16" s="414"/>
      <c r="JNY16" s="414"/>
      <c r="JNZ16" s="414"/>
      <c r="JOA16" s="414"/>
      <c r="JOB16" s="414"/>
      <c r="JOC16" s="414"/>
      <c r="JOD16" s="414"/>
      <c r="JOE16" s="414"/>
      <c r="JOF16" s="414"/>
      <c r="JOG16" s="414"/>
      <c r="JOH16" s="414"/>
      <c r="JOI16" s="414"/>
      <c r="JOJ16" s="414"/>
      <c r="JOK16" s="414"/>
      <c r="JOL16" s="414"/>
      <c r="JOM16" s="414"/>
      <c r="JON16" s="414"/>
      <c r="JOO16" s="414"/>
      <c r="JOP16" s="414"/>
      <c r="JOQ16" s="414"/>
      <c r="JOR16" s="414"/>
      <c r="JOS16" s="414"/>
      <c r="JOT16" s="414"/>
      <c r="JOU16" s="414"/>
      <c r="JOV16" s="414"/>
      <c r="JOW16" s="414"/>
      <c r="JOX16" s="414"/>
      <c r="JOY16" s="414"/>
      <c r="JOZ16" s="414"/>
      <c r="JPA16" s="414"/>
      <c r="JPB16" s="414"/>
      <c r="JPC16" s="414"/>
      <c r="JPD16" s="414"/>
      <c r="JPE16" s="414"/>
      <c r="JPF16" s="414"/>
      <c r="JPG16" s="414"/>
      <c r="JPH16" s="414"/>
      <c r="JPI16" s="414"/>
      <c r="JPJ16" s="414"/>
      <c r="JPK16" s="414"/>
      <c r="JPL16" s="414"/>
      <c r="JPM16" s="414"/>
      <c r="JPN16" s="414"/>
      <c r="JPO16" s="414"/>
      <c r="JPP16" s="414"/>
      <c r="JPQ16" s="414"/>
      <c r="JPR16" s="414"/>
      <c r="JPS16" s="414"/>
      <c r="JPT16" s="414"/>
      <c r="JPU16" s="414"/>
      <c r="JPV16" s="414"/>
      <c r="JPW16" s="414"/>
      <c r="JPX16" s="414"/>
      <c r="JPY16" s="414"/>
      <c r="JPZ16" s="414"/>
      <c r="JQA16" s="414"/>
      <c r="JQB16" s="414"/>
      <c r="JQC16" s="414"/>
      <c r="JQD16" s="414"/>
      <c r="JQE16" s="414"/>
      <c r="JQF16" s="414"/>
      <c r="JQG16" s="414"/>
      <c r="JQH16" s="414"/>
      <c r="JQI16" s="414"/>
      <c r="JQJ16" s="414"/>
      <c r="JQK16" s="414"/>
      <c r="JQL16" s="414"/>
      <c r="JQM16" s="414"/>
      <c r="JQN16" s="414"/>
      <c r="JQO16" s="414"/>
      <c r="JQP16" s="414"/>
      <c r="JQQ16" s="414"/>
      <c r="JQR16" s="414"/>
      <c r="JQS16" s="414"/>
      <c r="JQT16" s="414"/>
      <c r="JQU16" s="414"/>
      <c r="JQV16" s="414"/>
      <c r="JQW16" s="414"/>
      <c r="JQX16" s="414"/>
      <c r="JQY16" s="414"/>
      <c r="JQZ16" s="414"/>
      <c r="JRA16" s="414"/>
      <c r="JRB16" s="414"/>
      <c r="JRC16" s="414"/>
      <c r="JRD16" s="414"/>
      <c r="JRE16" s="414"/>
      <c r="JRF16" s="414"/>
      <c r="JRG16" s="414"/>
      <c r="JRH16" s="414"/>
      <c r="JRI16" s="414"/>
      <c r="JRJ16" s="414"/>
      <c r="JRK16" s="414"/>
      <c r="JRL16" s="414"/>
      <c r="JRM16" s="414"/>
      <c r="JRN16" s="414"/>
      <c r="JRO16" s="414"/>
      <c r="JRP16" s="414"/>
      <c r="JRQ16" s="414"/>
      <c r="JRR16" s="414"/>
      <c r="JRS16" s="414"/>
      <c r="JRT16" s="414"/>
      <c r="JRU16" s="414"/>
      <c r="JRV16" s="414"/>
      <c r="JRW16" s="414"/>
      <c r="JRX16" s="414"/>
      <c r="JRY16" s="414"/>
      <c r="JRZ16" s="414"/>
      <c r="JSA16" s="414"/>
      <c r="JSB16" s="414"/>
      <c r="JSC16" s="414"/>
      <c r="JSD16" s="414"/>
      <c r="JSE16" s="414"/>
      <c r="JSF16" s="414"/>
      <c r="JSG16" s="414"/>
      <c r="JSH16" s="414"/>
      <c r="JSI16" s="414"/>
      <c r="JSJ16" s="414"/>
      <c r="JSK16" s="414"/>
      <c r="JSL16" s="414"/>
      <c r="JSM16" s="414"/>
      <c r="JSN16" s="414"/>
      <c r="JSO16" s="414"/>
      <c r="JSP16" s="414"/>
      <c r="JSQ16" s="414"/>
      <c r="JSR16" s="414"/>
      <c r="JSS16" s="414"/>
      <c r="JST16" s="414"/>
      <c r="JSU16" s="414"/>
      <c r="JSV16" s="414"/>
      <c r="JSW16" s="414"/>
      <c r="JSX16" s="414"/>
      <c r="JSY16" s="414"/>
      <c r="JSZ16" s="414"/>
      <c r="JTA16" s="414"/>
      <c r="JTB16" s="414"/>
      <c r="JTC16" s="414"/>
      <c r="JTD16" s="414"/>
      <c r="JTE16" s="414"/>
      <c r="JTF16" s="414"/>
      <c r="JTG16" s="414"/>
      <c r="JTH16" s="414"/>
      <c r="JTI16" s="414"/>
      <c r="JTJ16" s="414"/>
      <c r="JTK16" s="414"/>
      <c r="JTL16" s="414"/>
      <c r="JTM16" s="414"/>
      <c r="JTN16" s="414"/>
      <c r="JTO16" s="414"/>
      <c r="JTP16" s="414"/>
      <c r="JTQ16" s="414"/>
      <c r="JTR16" s="414"/>
      <c r="JTS16" s="414"/>
      <c r="JTT16" s="414"/>
      <c r="JTU16" s="414"/>
      <c r="JTV16" s="414"/>
      <c r="JTW16" s="414"/>
      <c r="JTX16" s="414"/>
      <c r="JTY16" s="414"/>
      <c r="JTZ16" s="414"/>
      <c r="JUA16" s="414"/>
      <c r="JUB16" s="414"/>
      <c r="JUC16" s="414"/>
      <c r="JUD16" s="414"/>
      <c r="JUE16" s="414"/>
      <c r="JUF16" s="414"/>
      <c r="JUG16" s="414"/>
      <c r="JUH16" s="414"/>
      <c r="JUI16" s="414"/>
      <c r="JUJ16" s="414"/>
      <c r="JUK16" s="414"/>
      <c r="JUL16" s="414"/>
      <c r="JUM16" s="414"/>
      <c r="JUN16" s="414"/>
      <c r="JUO16" s="414"/>
      <c r="JUP16" s="414"/>
      <c r="JUQ16" s="414"/>
      <c r="JUR16" s="414"/>
      <c r="JUS16" s="414"/>
      <c r="JUT16" s="414"/>
      <c r="JUU16" s="414"/>
      <c r="JUV16" s="414"/>
      <c r="JUW16" s="414"/>
      <c r="JUX16" s="414"/>
      <c r="JUY16" s="414"/>
      <c r="JUZ16" s="414"/>
      <c r="JVA16" s="414"/>
      <c r="JVB16" s="414"/>
      <c r="JVC16" s="414"/>
      <c r="JVD16" s="414"/>
      <c r="JVE16" s="414"/>
      <c r="JVF16" s="414"/>
      <c r="JVG16" s="414"/>
      <c r="JVH16" s="414"/>
      <c r="JVI16" s="414"/>
      <c r="JVJ16" s="414"/>
      <c r="JVK16" s="414"/>
      <c r="JVL16" s="414"/>
      <c r="JVM16" s="414"/>
      <c r="JVN16" s="414"/>
      <c r="JVO16" s="414"/>
      <c r="JVP16" s="414"/>
      <c r="JVQ16" s="414"/>
      <c r="JVR16" s="414"/>
      <c r="JVS16" s="414"/>
      <c r="JVT16" s="414"/>
      <c r="JVU16" s="414"/>
      <c r="JVV16" s="414"/>
      <c r="JVW16" s="414"/>
      <c r="JVX16" s="414"/>
      <c r="JVY16" s="414"/>
      <c r="JVZ16" s="414"/>
      <c r="JWA16" s="414"/>
      <c r="JWB16" s="414"/>
      <c r="JWC16" s="414"/>
      <c r="JWD16" s="414"/>
      <c r="JWE16" s="414"/>
      <c r="JWF16" s="414"/>
      <c r="JWG16" s="414"/>
      <c r="JWH16" s="414"/>
      <c r="JWI16" s="414"/>
      <c r="JWJ16" s="414"/>
      <c r="JWK16" s="414"/>
      <c r="JWL16" s="414"/>
      <c r="JWM16" s="414"/>
      <c r="JWN16" s="414"/>
      <c r="JWO16" s="414"/>
      <c r="JWP16" s="414"/>
      <c r="JWQ16" s="414"/>
      <c r="JWR16" s="414"/>
      <c r="JWS16" s="414"/>
      <c r="JWT16" s="414"/>
      <c r="JWU16" s="414"/>
      <c r="JWV16" s="414"/>
      <c r="JWW16" s="414"/>
      <c r="JWX16" s="414"/>
      <c r="JWY16" s="414"/>
      <c r="JWZ16" s="414"/>
      <c r="JXA16" s="414"/>
      <c r="JXB16" s="414"/>
      <c r="JXC16" s="414"/>
      <c r="JXD16" s="414"/>
      <c r="JXE16" s="414"/>
      <c r="JXF16" s="414"/>
      <c r="JXG16" s="414"/>
      <c r="JXH16" s="414"/>
      <c r="JXI16" s="414"/>
      <c r="JXJ16" s="414"/>
      <c r="JXK16" s="414"/>
      <c r="JXL16" s="414"/>
      <c r="JXM16" s="414"/>
      <c r="JXN16" s="414"/>
      <c r="JXO16" s="414"/>
      <c r="JXP16" s="414"/>
      <c r="JXQ16" s="414"/>
      <c r="JXR16" s="414"/>
      <c r="JXS16" s="414"/>
      <c r="JXT16" s="414"/>
      <c r="JXU16" s="414"/>
      <c r="JXV16" s="414"/>
      <c r="JXW16" s="414"/>
      <c r="JXX16" s="414"/>
      <c r="JXY16" s="414"/>
      <c r="JXZ16" s="414"/>
      <c r="JYA16" s="414"/>
      <c r="JYB16" s="414"/>
      <c r="JYC16" s="414"/>
      <c r="JYD16" s="414"/>
      <c r="JYE16" s="414"/>
      <c r="JYF16" s="414"/>
      <c r="JYG16" s="414"/>
      <c r="JYH16" s="414"/>
      <c r="JYI16" s="414"/>
      <c r="JYJ16" s="414"/>
      <c r="JYK16" s="414"/>
      <c r="JYL16" s="414"/>
      <c r="JYM16" s="414"/>
      <c r="JYN16" s="414"/>
      <c r="JYO16" s="414"/>
      <c r="JYP16" s="414"/>
      <c r="JYQ16" s="414"/>
      <c r="JYR16" s="414"/>
      <c r="JYS16" s="414"/>
      <c r="JYT16" s="414"/>
      <c r="JYU16" s="414"/>
      <c r="JYV16" s="414"/>
      <c r="JYW16" s="414"/>
      <c r="JYX16" s="414"/>
      <c r="JYY16" s="414"/>
      <c r="JYZ16" s="414"/>
      <c r="JZA16" s="414"/>
      <c r="JZB16" s="414"/>
      <c r="JZC16" s="414"/>
      <c r="JZD16" s="414"/>
      <c r="JZE16" s="414"/>
      <c r="JZF16" s="414"/>
      <c r="JZG16" s="414"/>
      <c r="JZH16" s="414"/>
      <c r="JZI16" s="414"/>
      <c r="JZJ16" s="414"/>
      <c r="JZK16" s="414"/>
      <c r="JZL16" s="414"/>
      <c r="JZM16" s="414"/>
      <c r="JZN16" s="414"/>
      <c r="JZO16" s="414"/>
      <c r="JZP16" s="414"/>
      <c r="JZQ16" s="414"/>
      <c r="JZR16" s="414"/>
      <c r="JZS16" s="414"/>
      <c r="JZT16" s="414"/>
      <c r="JZU16" s="414"/>
      <c r="JZV16" s="414"/>
      <c r="JZW16" s="414"/>
      <c r="JZX16" s="414"/>
      <c r="JZY16" s="414"/>
      <c r="JZZ16" s="414"/>
      <c r="KAA16" s="414"/>
      <c r="KAB16" s="414"/>
      <c r="KAC16" s="414"/>
      <c r="KAD16" s="414"/>
      <c r="KAE16" s="414"/>
      <c r="KAF16" s="414"/>
      <c r="KAG16" s="414"/>
      <c r="KAH16" s="414"/>
      <c r="KAI16" s="414"/>
      <c r="KAJ16" s="414"/>
      <c r="KAK16" s="414"/>
      <c r="KAL16" s="414"/>
      <c r="KAM16" s="414"/>
      <c r="KAN16" s="414"/>
      <c r="KAO16" s="414"/>
      <c r="KAP16" s="414"/>
      <c r="KAQ16" s="414"/>
      <c r="KAR16" s="414"/>
      <c r="KAS16" s="414"/>
      <c r="KAT16" s="414"/>
      <c r="KAU16" s="414"/>
      <c r="KAV16" s="414"/>
      <c r="KAW16" s="414"/>
      <c r="KAX16" s="414"/>
      <c r="KAY16" s="414"/>
      <c r="KAZ16" s="414"/>
      <c r="KBA16" s="414"/>
      <c r="KBB16" s="414"/>
      <c r="KBC16" s="414"/>
      <c r="KBD16" s="414"/>
      <c r="KBE16" s="414"/>
      <c r="KBF16" s="414"/>
      <c r="KBG16" s="414"/>
      <c r="KBH16" s="414"/>
      <c r="KBI16" s="414"/>
      <c r="KBJ16" s="414"/>
      <c r="KBK16" s="414"/>
      <c r="KBL16" s="414"/>
      <c r="KBM16" s="414"/>
      <c r="KBN16" s="414"/>
      <c r="KBO16" s="414"/>
      <c r="KBP16" s="414"/>
      <c r="KBQ16" s="414"/>
      <c r="KBR16" s="414"/>
      <c r="KBS16" s="414"/>
      <c r="KBT16" s="414"/>
      <c r="KBU16" s="414"/>
      <c r="KBV16" s="414"/>
      <c r="KBW16" s="414"/>
      <c r="KBX16" s="414"/>
      <c r="KBY16" s="414"/>
      <c r="KBZ16" s="414"/>
      <c r="KCA16" s="414"/>
      <c r="KCB16" s="414"/>
      <c r="KCC16" s="414"/>
      <c r="KCD16" s="414"/>
      <c r="KCE16" s="414"/>
      <c r="KCF16" s="414"/>
      <c r="KCG16" s="414"/>
      <c r="KCH16" s="414"/>
      <c r="KCI16" s="414"/>
      <c r="KCJ16" s="414"/>
      <c r="KCK16" s="414"/>
      <c r="KCL16" s="414"/>
      <c r="KCM16" s="414"/>
      <c r="KCN16" s="414"/>
      <c r="KCO16" s="414"/>
      <c r="KCP16" s="414"/>
      <c r="KCQ16" s="414"/>
      <c r="KCR16" s="414"/>
      <c r="KCS16" s="414"/>
      <c r="KCT16" s="414"/>
      <c r="KCU16" s="414"/>
      <c r="KCV16" s="414"/>
      <c r="KCW16" s="414"/>
      <c r="KCX16" s="414"/>
      <c r="KCY16" s="414"/>
      <c r="KCZ16" s="414"/>
      <c r="KDA16" s="414"/>
      <c r="KDB16" s="414"/>
      <c r="KDC16" s="414"/>
      <c r="KDD16" s="414"/>
      <c r="KDE16" s="414"/>
      <c r="KDF16" s="414"/>
      <c r="KDG16" s="414"/>
      <c r="KDH16" s="414"/>
      <c r="KDI16" s="414"/>
      <c r="KDJ16" s="414"/>
      <c r="KDK16" s="414"/>
      <c r="KDL16" s="414"/>
      <c r="KDM16" s="414"/>
      <c r="KDN16" s="414"/>
      <c r="KDO16" s="414"/>
      <c r="KDP16" s="414"/>
      <c r="KDQ16" s="414"/>
      <c r="KDR16" s="414"/>
      <c r="KDS16" s="414"/>
      <c r="KDT16" s="414"/>
      <c r="KDU16" s="414"/>
      <c r="KDV16" s="414"/>
      <c r="KDW16" s="414"/>
      <c r="KDX16" s="414"/>
      <c r="KDY16" s="414"/>
      <c r="KDZ16" s="414"/>
      <c r="KEA16" s="414"/>
      <c r="KEB16" s="414"/>
      <c r="KEC16" s="414"/>
      <c r="KED16" s="414"/>
      <c r="KEE16" s="414"/>
      <c r="KEF16" s="414"/>
      <c r="KEG16" s="414"/>
      <c r="KEH16" s="414"/>
      <c r="KEI16" s="414"/>
      <c r="KEJ16" s="414"/>
      <c r="KEK16" s="414"/>
      <c r="KEL16" s="414"/>
      <c r="KEM16" s="414"/>
      <c r="KEN16" s="414"/>
      <c r="KEO16" s="414"/>
      <c r="KEP16" s="414"/>
      <c r="KEQ16" s="414"/>
      <c r="KER16" s="414"/>
      <c r="KES16" s="414"/>
      <c r="KET16" s="414"/>
      <c r="KEU16" s="414"/>
      <c r="KEV16" s="414"/>
      <c r="KEW16" s="414"/>
      <c r="KEX16" s="414"/>
      <c r="KEY16" s="414"/>
      <c r="KEZ16" s="414"/>
      <c r="KFA16" s="414"/>
      <c r="KFB16" s="414"/>
      <c r="KFC16" s="414"/>
      <c r="KFD16" s="414"/>
      <c r="KFE16" s="414"/>
      <c r="KFF16" s="414"/>
      <c r="KFG16" s="414"/>
      <c r="KFH16" s="414"/>
      <c r="KFI16" s="414"/>
      <c r="KFJ16" s="414"/>
      <c r="KFK16" s="414"/>
      <c r="KFL16" s="414"/>
      <c r="KFM16" s="414"/>
      <c r="KFN16" s="414"/>
      <c r="KFO16" s="414"/>
      <c r="KFP16" s="414"/>
      <c r="KFQ16" s="414"/>
      <c r="KFR16" s="414"/>
      <c r="KFS16" s="414"/>
      <c r="KFT16" s="414"/>
      <c r="KFU16" s="414"/>
      <c r="KFV16" s="414"/>
      <c r="KFW16" s="414"/>
      <c r="KFX16" s="414"/>
      <c r="KFY16" s="414"/>
      <c r="KFZ16" s="414"/>
      <c r="KGA16" s="414"/>
      <c r="KGB16" s="414"/>
      <c r="KGC16" s="414"/>
      <c r="KGD16" s="414"/>
      <c r="KGE16" s="414"/>
      <c r="KGF16" s="414"/>
      <c r="KGG16" s="414"/>
      <c r="KGH16" s="414"/>
      <c r="KGI16" s="414"/>
      <c r="KGJ16" s="414"/>
      <c r="KGK16" s="414"/>
      <c r="KGL16" s="414"/>
      <c r="KGM16" s="414"/>
      <c r="KGN16" s="414"/>
      <c r="KGO16" s="414"/>
      <c r="KGP16" s="414"/>
      <c r="KGQ16" s="414"/>
      <c r="KGR16" s="414"/>
      <c r="KGS16" s="414"/>
      <c r="KGT16" s="414"/>
      <c r="KGU16" s="414"/>
      <c r="KGV16" s="414"/>
      <c r="KGW16" s="414"/>
      <c r="KGX16" s="414"/>
      <c r="KGY16" s="414"/>
      <c r="KGZ16" s="414"/>
      <c r="KHA16" s="414"/>
      <c r="KHB16" s="414"/>
      <c r="KHC16" s="414"/>
      <c r="KHD16" s="414"/>
      <c r="KHE16" s="414"/>
      <c r="KHF16" s="414"/>
      <c r="KHG16" s="414"/>
      <c r="KHH16" s="414"/>
      <c r="KHI16" s="414"/>
      <c r="KHJ16" s="414"/>
      <c r="KHK16" s="414"/>
      <c r="KHL16" s="414"/>
      <c r="KHM16" s="414"/>
      <c r="KHN16" s="414"/>
      <c r="KHO16" s="414"/>
      <c r="KHP16" s="414"/>
      <c r="KHQ16" s="414"/>
      <c r="KHR16" s="414"/>
      <c r="KHS16" s="414"/>
      <c r="KHT16" s="414"/>
      <c r="KHU16" s="414"/>
      <c r="KHV16" s="414"/>
      <c r="KHW16" s="414"/>
      <c r="KHX16" s="414"/>
      <c r="KHY16" s="414"/>
      <c r="KHZ16" s="414"/>
      <c r="KIA16" s="414"/>
      <c r="KIB16" s="414"/>
      <c r="KIC16" s="414"/>
      <c r="KID16" s="414"/>
      <c r="KIE16" s="414"/>
      <c r="KIF16" s="414"/>
      <c r="KIG16" s="414"/>
      <c r="KIH16" s="414"/>
      <c r="KII16" s="414"/>
      <c r="KIJ16" s="414"/>
      <c r="KIK16" s="414"/>
      <c r="KIL16" s="414"/>
      <c r="KIM16" s="414"/>
      <c r="KIN16" s="414"/>
      <c r="KIO16" s="414"/>
      <c r="KIP16" s="414"/>
      <c r="KIQ16" s="414"/>
      <c r="KIR16" s="414"/>
      <c r="KIS16" s="414"/>
      <c r="KIT16" s="414"/>
      <c r="KIU16" s="414"/>
      <c r="KIV16" s="414"/>
      <c r="KIW16" s="414"/>
      <c r="KIX16" s="414"/>
      <c r="KIY16" s="414"/>
      <c r="KIZ16" s="414"/>
      <c r="KJA16" s="414"/>
      <c r="KJB16" s="414"/>
      <c r="KJC16" s="414"/>
      <c r="KJD16" s="414"/>
      <c r="KJE16" s="414"/>
      <c r="KJF16" s="414"/>
      <c r="KJG16" s="414"/>
      <c r="KJH16" s="414"/>
      <c r="KJI16" s="414"/>
      <c r="KJJ16" s="414"/>
      <c r="KJK16" s="414"/>
      <c r="KJL16" s="414"/>
      <c r="KJM16" s="414"/>
      <c r="KJN16" s="414"/>
      <c r="KJO16" s="414"/>
      <c r="KJP16" s="414"/>
      <c r="KJQ16" s="414"/>
      <c r="KJR16" s="414"/>
      <c r="KJS16" s="414"/>
      <c r="KJT16" s="414"/>
      <c r="KJU16" s="414"/>
      <c r="KJV16" s="414"/>
      <c r="KJW16" s="414"/>
      <c r="KJX16" s="414"/>
      <c r="KJY16" s="414"/>
      <c r="KJZ16" s="414"/>
      <c r="KKA16" s="414"/>
      <c r="KKB16" s="414"/>
      <c r="KKC16" s="414"/>
      <c r="KKD16" s="414"/>
      <c r="KKE16" s="414"/>
      <c r="KKF16" s="414"/>
      <c r="KKG16" s="414"/>
      <c r="KKH16" s="414"/>
      <c r="KKI16" s="414"/>
      <c r="KKJ16" s="414"/>
      <c r="KKK16" s="414"/>
      <c r="KKL16" s="414"/>
      <c r="KKM16" s="414"/>
      <c r="KKN16" s="414"/>
      <c r="KKO16" s="414"/>
      <c r="KKP16" s="414"/>
      <c r="KKQ16" s="414"/>
      <c r="KKR16" s="414"/>
      <c r="KKS16" s="414"/>
      <c r="KKT16" s="414"/>
      <c r="KKU16" s="414"/>
      <c r="KKV16" s="414"/>
      <c r="KKW16" s="414"/>
      <c r="KKX16" s="414"/>
      <c r="KKY16" s="414"/>
      <c r="KKZ16" s="414"/>
      <c r="KLA16" s="414"/>
      <c r="KLB16" s="414"/>
      <c r="KLC16" s="414"/>
      <c r="KLD16" s="414"/>
      <c r="KLE16" s="414"/>
      <c r="KLF16" s="414"/>
      <c r="KLG16" s="414"/>
      <c r="KLH16" s="414"/>
      <c r="KLI16" s="414"/>
      <c r="KLJ16" s="414"/>
      <c r="KLK16" s="414"/>
      <c r="KLL16" s="414"/>
      <c r="KLM16" s="414"/>
      <c r="KLN16" s="414"/>
      <c r="KLO16" s="414"/>
      <c r="KLP16" s="414"/>
      <c r="KLQ16" s="414"/>
      <c r="KLR16" s="414"/>
      <c r="KLS16" s="414"/>
      <c r="KLT16" s="414"/>
      <c r="KLU16" s="414"/>
      <c r="KLV16" s="414"/>
      <c r="KLW16" s="414"/>
      <c r="KLX16" s="414"/>
      <c r="KLY16" s="414"/>
      <c r="KLZ16" s="414"/>
      <c r="KMA16" s="414"/>
      <c r="KMB16" s="414"/>
      <c r="KMC16" s="414"/>
      <c r="KMD16" s="414"/>
      <c r="KME16" s="414"/>
      <c r="KMF16" s="414"/>
      <c r="KMG16" s="414"/>
      <c r="KMH16" s="414"/>
      <c r="KMI16" s="414"/>
      <c r="KMJ16" s="414"/>
      <c r="KMK16" s="414"/>
      <c r="KML16" s="414"/>
      <c r="KMM16" s="414"/>
      <c r="KMN16" s="414"/>
      <c r="KMO16" s="414"/>
      <c r="KMP16" s="414"/>
      <c r="KMQ16" s="414"/>
      <c r="KMR16" s="414"/>
      <c r="KMS16" s="414"/>
      <c r="KMT16" s="414"/>
      <c r="KMU16" s="414"/>
      <c r="KMV16" s="414"/>
      <c r="KMW16" s="414"/>
      <c r="KMX16" s="414"/>
      <c r="KMY16" s="414"/>
      <c r="KMZ16" s="414"/>
      <c r="KNA16" s="414"/>
      <c r="KNB16" s="414"/>
      <c r="KNC16" s="414"/>
      <c r="KND16" s="414"/>
      <c r="KNE16" s="414"/>
      <c r="KNF16" s="414"/>
      <c r="KNG16" s="414"/>
      <c r="KNH16" s="414"/>
      <c r="KNI16" s="414"/>
      <c r="KNJ16" s="414"/>
      <c r="KNK16" s="414"/>
      <c r="KNL16" s="414"/>
      <c r="KNM16" s="414"/>
      <c r="KNN16" s="414"/>
      <c r="KNO16" s="414"/>
      <c r="KNP16" s="414"/>
      <c r="KNQ16" s="414"/>
      <c r="KNR16" s="414"/>
      <c r="KNS16" s="414"/>
      <c r="KNT16" s="414"/>
      <c r="KNU16" s="414"/>
      <c r="KNV16" s="414"/>
      <c r="KNW16" s="414"/>
      <c r="KNX16" s="414"/>
      <c r="KNY16" s="414"/>
      <c r="KNZ16" s="414"/>
      <c r="KOA16" s="414"/>
      <c r="KOB16" s="414"/>
      <c r="KOC16" s="414"/>
      <c r="KOD16" s="414"/>
      <c r="KOE16" s="414"/>
      <c r="KOF16" s="414"/>
      <c r="KOG16" s="414"/>
      <c r="KOH16" s="414"/>
      <c r="KOI16" s="414"/>
      <c r="KOJ16" s="414"/>
      <c r="KOK16" s="414"/>
      <c r="KOL16" s="414"/>
      <c r="KOM16" s="414"/>
      <c r="KON16" s="414"/>
      <c r="KOO16" s="414"/>
      <c r="KOP16" s="414"/>
      <c r="KOQ16" s="414"/>
      <c r="KOR16" s="414"/>
      <c r="KOS16" s="414"/>
      <c r="KOT16" s="414"/>
      <c r="KOU16" s="414"/>
      <c r="KOV16" s="414"/>
      <c r="KOW16" s="414"/>
      <c r="KOX16" s="414"/>
      <c r="KOY16" s="414"/>
      <c r="KOZ16" s="414"/>
      <c r="KPA16" s="414"/>
      <c r="KPB16" s="414"/>
      <c r="KPC16" s="414"/>
      <c r="KPD16" s="414"/>
      <c r="KPE16" s="414"/>
      <c r="KPF16" s="414"/>
      <c r="KPG16" s="414"/>
      <c r="KPH16" s="414"/>
      <c r="KPI16" s="414"/>
      <c r="KPJ16" s="414"/>
      <c r="KPK16" s="414"/>
      <c r="KPL16" s="414"/>
      <c r="KPM16" s="414"/>
      <c r="KPN16" s="414"/>
      <c r="KPO16" s="414"/>
      <c r="KPP16" s="414"/>
      <c r="KPQ16" s="414"/>
      <c r="KPR16" s="414"/>
      <c r="KPS16" s="414"/>
      <c r="KPT16" s="414"/>
      <c r="KPU16" s="414"/>
      <c r="KPV16" s="414"/>
      <c r="KPW16" s="414"/>
      <c r="KPX16" s="414"/>
      <c r="KPY16" s="414"/>
      <c r="KPZ16" s="414"/>
      <c r="KQA16" s="414"/>
      <c r="KQB16" s="414"/>
      <c r="KQC16" s="414"/>
      <c r="KQD16" s="414"/>
      <c r="KQE16" s="414"/>
      <c r="KQF16" s="414"/>
      <c r="KQG16" s="414"/>
      <c r="KQH16" s="414"/>
      <c r="KQI16" s="414"/>
      <c r="KQJ16" s="414"/>
      <c r="KQK16" s="414"/>
      <c r="KQL16" s="414"/>
      <c r="KQM16" s="414"/>
      <c r="KQN16" s="414"/>
      <c r="KQO16" s="414"/>
      <c r="KQP16" s="414"/>
      <c r="KQQ16" s="414"/>
      <c r="KQR16" s="414"/>
      <c r="KQS16" s="414"/>
      <c r="KQT16" s="414"/>
      <c r="KQU16" s="414"/>
      <c r="KQV16" s="414"/>
      <c r="KQW16" s="414"/>
      <c r="KQX16" s="414"/>
      <c r="KQY16" s="414"/>
      <c r="KQZ16" s="414"/>
      <c r="KRA16" s="414"/>
      <c r="KRB16" s="414"/>
      <c r="KRC16" s="414"/>
      <c r="KRD16" s="414"/>
      <c r="KRE16" s="414"/>
      <c r="KRF16" s="414"/>
      <c r="KRG16" s="414"/>
      <c r="KRH16" s="414"/>
      <c r="KRI16" s="414"/>
      <c r="KRJ16" s="414"/>
      <c r="KRK16" s="414"/>
      <c r="KRL16" s="414"/>
      <c r="KRM16" s="414"/>
      <c r="KRN16" s="414"/>
      <c r="KRO16" s="414"/>
      <c r="KRP16" s="414"/>
      <c r="KRQ16" s="414"/>
      <c r="KRR16" s="414"/>
      <c r="KRS16" s="414"/>
      <c r="KRT16" s="414"/>
      <c r="KRU16" s="414"/>
      <c r="KRV16" s="414"/>
      <c r="KRW16" s="414"/>
      <c r="KRX16" s="414"/>
      <c r="KRY16" s="414"/>
      <c r="KRZ16" s="414"/>
      <c r="KSA16" s="414"/>
      <c r="KSB16" s="414"/>
      <c r="KSC16" s="414"/>
      <c r="KSD16" s="414"/>
      <c r="KSE16" s="414"/>
      <c r="KSF16" s="414"/>
      <c r="KSG16" s="414"/>
      <c r="KSH16" s="414"/>
      <c r="KSI16" s="414"/>
      <c r="KSJ16" s="414"/>
      <c r="KSK16" s="414"/>
      <c r="KSL16" s="414"/>
      <c r="KSM16" s="414"/>
      <c r="KSN16" s="414"/>
      <c r="KSO16" s="414"/>
      <c r="KSP16" s="414"/>
      <c r="KSQ16" s="414"/>
      <c r="KSR16" s="414"/>
      <c r="KSS16" s="414"/>
      <c r="KST16" s="414"/>
      <c r="KSU16" s="414"/>
      <c r="KSV16" s="414"/>
      <c r="KSW16" s="414"/>
      <c r="KSX16" s="414"/>
      <c r="KSY16" s="414"/>
      <c r="KSZ16" s="414"/>
      <c r="KTA16" s="414"/>
      <c r="KTB16" s="414"/>
      <c r="KTC16" s="414"/>
      <c r="KTD16" s="414"/>
      <c r="KTE16" s="414"/>
      <c r="KTF16" s="414"/>
      <c r="KTG16" s="414"/>
      <c r="KTH16" s="414"/>
      <c r="KTI16" s="414"/>
      <c r="KTJ16" s="414"/>
      <c r="KTK16" s="414"/>
      <c r="KTL16" s="414"/>
      <c r="KTM16" s="414"/>
      <c r="KTN16" s="414"/>
      <c r="KTO16" s="414"/>
      <c r="KTP16" s="414"/>
      <c r="KTQ16" s="414"/>
      <c r="KTR16" s="414"/>
      <c r="KTS16" s="414"/>
      <c r="KTT16" s="414"/>
      <c r="KTU16" s="414"/>
      <c r="KTV16" s="414"/>
      <c r="KTW16" s="414"/>
      <c r="KTX16" s="414"/>
      <c r="KTY16" s="414"/>
      <c r="KTZ16" s="414"/>
      <c r="KUA16" s="414"/>
      <c r="KUB16" s="414"/>
      <c r="KUC16" s="414"/>
      <c r="KUD16" s="414"/>
      <c r="KUE16" s="414"/>
      <c r="KUF16" s="414"/>
      <c r="KUG16" s="414"/>
      <c r="KUH16" s="414"/>
      <c r="KUI16" s="414"/>
      <c r="KUJ16" s="414"/>
      <c r="KUK16" s="414"/>
      <c r="KUL16" s="414"/>
      <c r="KUM16" s="414"/>
      <c r="KUN16" s="414"/>
      <c r="KUO16" s="414"/>
      <c r="KUP16" s="414"/>
      <c r="KUQ16" s="414"/>
      <c r="KUR16" s="414"/>
      <c r="KUS16" s="414"/>
      <c r="KUT16" s="414"/>
      <c r="KUU16" s="414"/>
      <c r="KUV16" s="414"/>
      <c r="KUW16" s="414"/>
      <c r="KUX16" s="414"/>
      <c r="KUY16" s="414"/>
      <c r="KUZ16" s="414"/>
      <c r="KVA16" s="414"/>
      <c r="KVB16" s="414"/>
      <c r="KVC16" s="414"/>
      <c r="KVD16" s="414"/>
      <c r="KVE16" s="414"/>
      <c r="KVF16" s="414"/>
      <c r="KVG16" s="414"/>
      <c r="KVH16" s="414"/>
      <c r="KVI16" s="414"/>
      <c r="KVJ16" s="414"/>
      <c r="KVK16" s="414"/>
      <c r="KVL16" s="414"/>
      <c r="KVM16" s="414"/>
      <c r="KVN16" s="414"/>
      <c r="KVO16" s="414"/>
      <c r="KVP16" s="414"/>
      <c r="KVQ16" s="414"/>
      <c r="KVR16" s="414"/>
      <c r="KVS16" s="414"/>
      <c r="KVT16" s="414"/>
      <c r="KVU16" s="414"/>
      <c r="KVV16" s="414"/>
      <c r="KVW16" s="414"/>
      <c r="KVX16" s="414"/>
      <c r="KVY16" s="414"/>
      <c r="KVZ16" s="414"/>
      <c r="KWA16" s="414"/>
      <c r="KWB16" s="414"/>
      <c r="KWC16" s="414"/>
      <c r="KWD16" s="414"/>
      <c r="KWE16" s="414"/>
      <c r="KWF16" s="414"/>
      <c r="KWG16" s="414"/>
      <c r="KWH16" s="414"/>
      <c r="KWI16" s="414"/>
      <c r="KWJ16" s="414"/>
      <c r="KWK16" s="414"/>
      <c r="KWL16" s="414"/>
      <c r="KWM16" s="414"/>
      <c r="KWN16" s="414"/>
      <c r="KWO16" s="414"/>
      <c r="KWP16" s="414"/>
      <c r="KWQ16" s="414"/>
      <c r="KWR16" s="414"/>
      <c r="KWS16" s="414"/>
      <c r="KWT16" s="414"/>
      <c r="KWU16" s="414"/>
      <c r="KWV16" s="414"/>
      <c r="KWW16" s="414"/>
      <c r="KWX16" s="414"/>
      <c r="KWY16" s="414"/>
      <c r="KWZ16" s="414"/>
      <c r="KXA16" s="414"/>
      <c r="KXB16" s="414"/>
      <c r="KXC16" s="414"/>
      <c r="KXD16" s="414"/>
      <c r="KXE16" s="414"/>
      <c r="KXF16" s="414"/>
      <c r="KXG16" s="414"/>
      <c r="KXH16" s="414"/>
      <c r="KXI16" s="414"/>
      <c r="KXJ16" s="414"/>
      <c r="KXK16" s="414"/>
      <c r="KXL16" s="414"/>
      <c r="KXM16" s="414"/>
      <c r="KXN16" s="414"/>
      <c r="KXO16" s="414"/>
      <c r="KXP16" s="414"/>
      <c r="KXQ16" s="414"/>
      <c r="KXR16" s="414"/>
      <c r="KXS16" s="414"/>
      <c r="KXT16" s="414"/>
      <c r="KXU16" s="414"/>
      <c r="KXV16" s="414"/>
      <c r="KXW16" s="414"/>
      <c r="KXX16" s="414"/>
      <c r="KXY16" s="414"/>
      <c r="KXZ16" s="414"/>
      <c r="KYA16" s="414"/>
      <c r="KYB16" s="414"/>
      <c r="KYC16" s="414"/>
      <c r="KYD16" s="414"/>
      <c r="KYE16" s="414"/>
      <c r="KYF16" s="414"/>
      <c r="KYG16" s="414"/>
      <c r="KYH16" s="414"/>
      <c r="KYI16" s="414"/>
      <c r="KYJ16" s="414"/>
      <c r="KYK16" s="414"/>
      <c r="KYL16" s="414"/>
      <c r="KYM16" s="414"/>
      <c r="KYN16" s="414"/>
      <c r="KYO16" s="414"/>
      <c r="KYP16" s="414"/>
      <c r="KYQ16" s="414"/>
      <c r="KYR16" s="414"/>
      <c r="KYS16" s="414"/>
      <c r="KYT16" s="414"/>
      <c r="KYU16" s="414"/>
      <c r="KYV16" s="414"/>
      <c r="KYW16" s="414"/>
      <c r="KYX16" s="414"/>
      <c r="KYY16" s="414"/>
      <c r="KYZ16" s="414"/>
      <c r="KZA16" s="414"/>
      <c r="KZB16" s="414"/>
      <c r="KZC16" s="414"/>
      <c r="KZD16" s="414"/>
      <c r="KZE16" s="414"/>
      <c r="KZF16" s="414"/>
      <c r="KZG16" s="414"/>
      <c r="KZH16" s="414"/>
      <c r="KZI16" s="414"/>
      <c r="KZJ16" s="414"/>
      <c r="KZK16" s="414"/>
      <c r="KZL16" s="414"/>
      <c r="KZM16" s="414"/>
      <c r="KZN16" s="414"/>
      <c r="KZO16" s="414"/>
      <c r="KZP16" s="414"/>
      <c r="KZQ16" s="414"/>
      <c r="KZR16" s="414"/>
      <c r="KZS16" s="414"/>
      <c r="KZT16" s="414"/>
      <c r="KZU16" s="414"/>
      <c r="KZV16" s="414"/>
      <c r="KZW16" s="414"/>
      <c r="KZX16" s="414"/>
      <c r="KZY16" s="414"/>
      <c r="KZZ16" s="414"/>
      <c r="LAA16" s="414"/>
      <c r="LAB16" s="414"/>
      <c r="LAC16" s="414"/>
      <c r="LAD16" s="414"/>
      <c r="LAE16" s="414"/>
      <c r="LAF16" s="414"/>
      <c r="LAG16" s="414"/>
      <c r="LAH16" s="414"/>
      <c r="LAI16" s="414"/>
      <c r="LAJ16" s="414"/>
      <c r="LAK16" s="414"/>
      <c r="LAL16" s="414"/>
      <c r="LAM16" s="414"/>
      <c r="LAN16" s="414"/>
      <c r="LAO16" s="414"/>
      <c r="LAP16" s="414"/>
      <c r="LAQ16" s="414"/>
      <c r="LAR16" s="414"/>
      <c r="LAS16" s="414"/>
      <c r="LAT16" s="414"/>
      <c r="LAU16" s="414"/>
      <c r="LAV16" s="414"/>
      <c r="LAW16" s="414"/>
      <c r="LAX16" s="414"/>
      <c r="LAY16" s="414"/>
      <c r="LAZ16" s="414"/>
      <c r="LBA16" s="414"/>
      <c r="LBB16" s="414"/>
      <c r="LBC16" s="414"/>
      <c r="LBD16" s="414"/>
      <c r="LBE16" s="414"/>
      <c r="LBF16" s="414"/>
      <c r="LBG16" s="414"/>
      <c r="LBH16" s="414"/>
      <c r="LBI16" s="414"/>
      <c r="LBJ16" s="414"/>
      <c r="LBK16" s="414"/>
      <c r="LBL16" s="414"/>
      <c r="LBM16" s="414"/>
      <c r="LBN16" s="414"/>
      <c r="LBO16" s="414"/>
      <c r="LBP16" s="414"/>
      <c r="LBQ16" s="414"/>
      <c r="LBR16" s="414"/>
      <c r="LBS16" s="414"/>
      <c r="LBT16" s="414"/>
      <c r="LBU16" s="414"/>
      <c r="LBV16" s="414"/>
      <c r="LBW16" s="414"/>
      <c r="LBX16" s="414"/>
      <c r="LBY16" s="414"/>
      <c r="LBZ16" s="414"/>
      <c r="LCA16" s="414"/>
      <c r="LCB16" s="414"/>
      <c r="LCC16" s="414"/>
      <c r="LCD16" s="414"/>
      <c r="LCE16" s="414"/>
      <c r="LCF16" s="414"/>
      <c r="LCG16" s="414"/>
      <c r="LCH16" s="414"/>
      <c r="LCI16" s="414"/>
      <c r="LCJ16" s="414"/>
      <c r="LCK16" s="414"/>
      <c r="LCL16" s="414"/>
      <c r="LCM16" s="414"/>
      <c r="LCN16" s="414"/>
      <c r="LCO16" s="414"/>
      <c r="LCP16" s="414"/>
      <c r="LCQ16" s="414"/>
      <c r="LCR16" s="414"/>
      <c r="LCS16" s="414"/>
      <c r="LCT16" s="414"/>
      <c r="LCU16" s="414"/>
      <c r="LCV16" s="414"/>
      <c r="LCW16" s="414"/>
      <c r="LCX16" s="414"/>
      <c r="LCY16" s="414"/>
      <c r="LCZ16" s="414"/>
      <c r="LDA16" s="414"/>
      <c r="LDB16" s="414"/>
      <c r="LDC16" s="414"/>
      <c r="LDD16" s="414"/>
      <c r="LDE16" s="414"/>
      <c r="LDF16" s="414"/>
      <c r="LDG16" s="414"/>
      <c r="LDH16" s="414"/>
      <c r="LDI16" s="414"/>
      <c r="LDJ16" s="414"/>
      <c r="LDK16" s="414"/>
      <c r="LDL16" s="414"/>
      <c r="LDM16" s="414"/>
      <c r="LDN16" s="414"/>
      <c r="LDO16" s="414"/>
      <c r="LDP16" s="414"/>
      <c r="LDQ16" s="414"/>
      <c r="LDR16" s="414"/>
      <c r="LDS16" s="414"/>
      <c r="LDT16" s="414"/>
      <c r="LDU16" s="414"/>
      <c r="LDV16" s="414"/>
      <c r="LDW16" s="414"/>
      <c r="LDX16" s="414"/>
      <c r="LDY16" s="414"/>
      <c r="LDZ16" s="414"/>
      <c r="LEA16" s="414"/>
      <c r="LEB16" s="414"/>
      <c r="LEC16" s="414"/>
      <c r="LED16" s="414"/>
      <c r="LEE16" s="414"/>
      <c r="LEF16" s="414"/>
      <c r="LEG16" s="414"/>
      <c r="LEH16" s="414"/>
      <c r="LEI16" s="414"/>
      <c r="LEJ16" s="414"/>
      <c r="LEK16" s="414"/>
      <c r="LEL16" s="414"/>
      <c r="LEM16" s="414"/>
      <c r="LEN16" s="414"/>
      <c r="LEO16" s="414"/>
      <c r="LEP16" s="414"/>
      <c r="LEQ16" s="414"/>
      <c r="LER16" s="414"/>
      <c r="LES16" s="414"/>
      <c r="LET16" s="414"/>
      <c r="LEU16" s="414"/>
      <c r="LEV16" s="414"/>
      <c r="LEW16" s="414"/>
      <c r="LEX16" s="414"/>
      <c r="LEY16" s="414"/>
      <c r="LEZ16" s="414"/>
      <c r="LFA16" s="414"/>
      <c r="LFB16" s="414"/>
      <c r="LFC16" s="414"/>
      <c r="LFD16" s="414"/>
      <c r="LFE16" s="414"/>
      <c r="LFF16" s="414"/>
      <c r="LFG16" s="414"/>
      <c r="LFH16" s="414"/>
      <c r="LFI16" s="414"/>
      <c r="LFJ16" s="414"/>
      <c r="LFK16" s="414"/>
      <c r="LFL16" s="414"/>
      <c r="LFM16" s="414"/>
      <c r="LFN16" s="414"/>
      <c r="LFO16" s="414"/>
      <c r="LFP16" s="414"/>
      <c r="LFQ16" s="414"/>
      <c r="LFR16" s="414"/>
      <c r="LFS16" s="414"/>
      <c r="LFT16" s="414"/>
      <c r="LFU16" s="414"/>
      <c r="LFV16" s="414"/>
      <c r="LFW16" s="414"/>
      <c r="LFX16" s="414"/>
      <c r="LFY16" s="414"/>
      <c r="LFZ16" s="414"/>
      <c r="LGA16" s="414"/>
      <c r="LGB16" s="414"/>
      <c r="LGC16" s="414"/>
      <c r="LGD16" s="414"/>
      <c r="LGE16" s="414"/>
      <c r="LGF16" s="414"/>
      <c r="LGG16" s="414"/>
      <c r="LGH16" s="414"/>
      <c r="LGI16" s="414"/>
      <c r="LGJ16" s="414"/>
      <c r="LGK16" s="414"/>
      <c r="LGL16" s="414"/>
      <c r="LGM16" s="414"/>
      <c r="LGN16" s="414"/>
      <c r="LGO16" s="414"/>
      <c r="LGP16" s="414"/>
      <c r="LGQ16" s="414"/>
      <c r="LGR16" s="414"/>
      <c r="LGS16" s="414"/>
      <c r="LGT16" s="414"/>
      <c r="LGU16" s="414"/>
      <c r="LGV16" s="414"/>
      <c r="LGW16" s="414"/>
      <c r="LGX16" s="414"/>
      <c r="LGY16" s="414"/>
      <c r="LGZ16" s="414"/>
      <c r="LHA16" s="414"/>
      <c r="LHB16" s="414"/>
      <c r="LHC16" s="414"/>
      <c r="LHD16" s="414"/>
      <c r="LHE16" s="414"/>
      <c r="LHF16" s="414"/>
      <c r="LHG16" s="414"/>
      <c r="LHH16" s="414"/>
      <c r="LHI16" s="414"/>
      <c r="LHJ16" s="414"/>
      <c r="LHK16" s="414"/>
      <c r="LHL16" s="414"/>
      <c r="LHM16" s="414"/>
      <c r="LHN16" s="414"/>
      <c r="LHO16" s="414"/>
      <c r="LHP16" s="414"/>
      <c r="LHQ16" s="414"/>
      <c r="LHR16" s="414"/>
      <c r="LHS16" s="414"/>
      <c r="LHT16" s="414"/>
      <c r="LHU16" s="414"/>
      <c r="LHV16" s="414"/>
      <c r="LHW16" s="414"/>
      <c r="LHX16" s="414"/>
      <c r="LHY16" s="414"/>
      <c r="LHZ16" s="414"/>
      <c r="LIA16" s="414"/>
      <c r="LIB16" s="414"/>
      <c r="LIC16" s="414"/>
      <c r="LID16" s="414"/>
      <c r="LIE16" s="414"/>
      <c r="LIF16" s="414"/>
      <c r="LIG16" s="414"/>
      <c r="LIH16" s="414"/>
      <c r="LII16" s="414"/>
      <c r="LIJ16" s="414"/>
      <c r="LIK16" s="414"/>
      <c r="LIL16" s="414"/>
      <c r="LIM16" s="414"/>
      <c r="LIN16" s="414"/>
      <c r="LIO16" s="414"/>
      <c r="LIP16" s="414"/>
      <c r="LIQ16" s="414"/>
      <c r="LIR16" s="414"/>
      <c r="LIS16" s="414"/>
      <c r="LIT16" s="414"/>
      <c r="LIU16" s="414"/>
      <c r="LIV16" s="414"/>
      <c r="LIW16" s="414"/>
      <c r="LIX16" s="414"/>
      <c r="LIY16" s="414"/>
      <c r="LIZ16" s="414"/>
      <c r="LJA16" s="414"/>
      <c r="LJB16" s="414"/>
      <c r="LJC16" s="414"/>
      <c r="LJD16" s="414"/>
      <c r="LJE16" s="414"/>
      <c r="LJF16" s="414"/>
      <c r="LJG16" s="414"/>
      <c r="LJH16" s="414"/>
      <c r="LJI16" s="414"/>
      <c r="LJJ16" s="414"/>
      <c r="LJK16" s="414"/>
      <c r="LJL16" s="414"/>
      <c r="LJM16" s="414"/>
      <c r="LJN16" s="414"/>
      <c r="LJO16" s="414"/>
      <c r="LJP16" s="414"/>
      <c r="LJQ16" s="414"/>
      <c r="LJR16" s="414"/>
      <c r="LJS16" s="414"/>
      <c r="LJT16" s="414"/>
      <c r="LJU16" s="414"/>
      <c r="LJV16" s="414"/>
      <c r="LJW16" s="414"/>
      <c r="LJX16" s="414"/>
      <c r="LJY16" s="414"/>
      <c r="LJZ16" s="414"/>
      <c r="LKA16" s="414"/>
      <c r="LKB16" s="414"/>
      <c r="LKC16" s="414"/>
      <c r="LKD16" s="414"/>
      <c r="LKE16" s="414"/>
      <c r="LKF16" s="414"/>
      <c r="LKG16" s="414"/>
      <c r="LKH16" s="414"/>
      <c r="LKI16" s="414"/>
      <c r="LKJ16" s="414"/>
      <c r="LKK16" s="414"/>
      <c r="LKL16" s="414"/>
      <c r="LKM16" s="414"/>
      <c r="LKN16" s="414"/>
      <c r="LKO16" s="414"/>
      <c r="LKP16" s="414"/>
      <c r="LKQ16" s="414"/>
      <c r="LKR16" s="414"/>
      <c r="LKS16" s="414"/>
      <c r="LKT16" s="414"/>
      <c r="LKU16" s="414"/>
      <c r="LKV16" s="414"/>
      <c r="LKW16" s="414"/>
      <c r="LKX16" s="414"/>
      <c r="LKY16" s="414"/>
      <c r="LKZ16" s="414"/>
      <c r="LLA16" s="414"/>
      <c r="LLB16" s="414"/>
      <c r="LLC16" s="414"/>
      <c r="LLD16" s="414"/>
      <c r="LLE16" s="414"/>
      <c r="LLF16" s="414"/>
      <c r="LLG16" s="414"/>
      <c r="LLH16" s="414"/>
      <c r="LLI16" s="414"/>
      <c r="LLJ16" s="414"/>
      <c r="LLK16" s="414"/>
      <c r="LLL16" s="414"/>
      <c r="LLM16" s="414"/>
      <c r="LLN16" s="414"/>
      <c r="LLO16" s="414"/>
      <c r="LLP16" s="414"/>
      <c r="LLQ16" s="414"/>
      <c r="LLR16" s="414"/>
      <c r="LLS16" s="414"/>
      <c r="LLT16" s="414"/>
      <c r="LLU16" s="414"/>
      <c r="LLV16" s="414"/>
      <c r="LLW16" s="414"/>
      <c r="LLX16" s="414"/>
      <c r="LLY16" s="414"/>
      <c r="LLZ16" s="414"/>
      <c r="LMA16" s="414"/>
      <c r="LMB16" s="414"/>
      <c r="LMC16" s="414"/>
      <c r="LMD16" s="414"/>
      <c r="LME16" s="414"/>
      <c r="LMF16" s="414"/>
      <c r="LMG16" s="414"/>
      <c r="LMH16" s="414"/>
      <c r="LMI16" s="414"/>
      <c r="LMJ16" s="414"/>
      <c r="LMK16" s="414"/>
      <c r="LML16" s="414"/>
      <c r="LMM16" s="414"/>
      <c r="LMN16" s="414"/>
      <c r="LMO16" s="414"/>
      <c r="LMP16" s="414"/>
      <c r="LMQ16" s="414"/>
      <c r="LMR16" s="414"/>
      <c r="LMS16" s="414"/>
      <c r="LMT16" s="414"/>
      <c r="LMU16" s="414"/>
      <c r="LMV16" s="414"/>
      <c r="LMW16" s="414"/>
      <c r="LMX16" s="414"/>
      <c r="LMY16" s="414"/>
      <c r="LMZ16" s="414"/>
      <c r="LNA16" s="414"/>
      <c r="LNB16" s="414"/>
      <c r="LNC16" s="414"/>
      <c r="LND16" s="414"/>
      <c r="LNE16" s="414"/>
      <c r="LNF16" s="414"/>
      <c r="LNG16" s="414"/>
      <c r="LNH16" s="414"/>
      <c r="LNI16" s="414"/>
      <c r="LNJ16" s="414"/>
      <c r="LNK16" s="414"/>
      <c r="LNL16" s="414"/>
      <c r="LNM16" s="414"/>
      <c r="LNN16" s="414"/>
      <c r="LNO16" s="414"/>
      <c r="LNP16" s="414"/>
      <c r="LNQ16" s="414"/>
      <c r="LNR16" s="414"/>
      <c r="LNS16" s="414"/>
      <c r="LNT16" s="414"/>
      <c r="LNU16" s="414"/>
      <c r="LNV16" s="414"/>
      <c r="LNW16" s="414"/>
      <c r="LNX16" s="414"/>
      <c r="LNY16" s="414"/>
      <c r="LNZ16" s="414"/>
      <c r="LOA16" s="414"/>
      <c r="LOB16" s="414"/>
      <c r="LOC16" s="414"/>
      <c r="LOD16" s="414"/>
      <c r="LOE16" s="414"/>
      <c r="LOF16" s="414"/>
      <c r="LOG16" s="414"/>
      <c r="LOH16" s="414"/>
      <c r="LOI16" s="414"/>
      <c r="LOJ16" s="414"/>
      <c r="LOK16" s="414"/>
      <c r="LOL16" s="414"/>
      <c r="LOM16" s="414"/>
      <c r="LON16" s="414"/>
      <c r="LOO16" s="414"/>
      <c r="LOP16" s="414"/>
      <c r="LOQ16" s="414"/>
      <c r="LOR16" s="414"/>
      <c r="LOS16" s="414"/>
      <c r="LOT16" s="414"/>
      <c r="LOU16" s="414"/>
      <c r="LOV16" s="414"/>
      <c r="LOW16" s="414"/>
      <c r="LOX16" s="414"/>
      <c r="LOY16" s="414"/>
      <c r="LOZ16" s="414"/>
      <c r="LPA16" s="414"/>
      <c r="LPB16" s="414"/>
      <c r="LPC16" s="414"/>
      <c r="LPD16" s="414"/>
      <c r="LPE16" s="414"/>
      <c r="LPF16" s="414"/>
      <c r="LPG16" s="414"/>
      <c r="LPH16" s="414"/>
      <c r="LPI16" s="414"/>
      <c r="LPJ16" s="414"/>
      <c r="LPK16" s="414"/>
      <c r="LPL16" s="414"/>
      <c r="LPM16" s="414"/>
      <c r="LPN16" s="414"/>
      <c r="LPO16" s="414"/>
      <c r="LPP16" s="414"/>
      <c r="LPQ16" s="414"/>
      <c r="LPR16" s="414"/>
      <c r="LPS16" s="414"/>
      <c r="LPT16" s="414"/>
      <c r="LPU16" s="414"/>
      <c r="LPV16" s="414"/>
      <c r="LPW16" s="414"/>
      <c r="LPX16" s="414"/>
      <c r="LPY16" s="414"/>
      <c r="LPZ16" s="414"/>
      <c r="LQA16" s="414"/>
      <c r="LQB16" s="414"/>
      <c r="LQC16" s="414"/>
      <c r="LQD16" s="414"/>
      <c r="LQE16" s="414"/>
      <c r="LQF16" s="414"/>
      <c r="LQG16" s="414"/>
      <c r="LQH16" s="414"/>
      <c r="LQI16" s="414"/>
      <c r="LQJ16" s="414"/>
      <c r="LQK16" s="414"/>
      <c r="LQL16" s="414"/>
      <c r="LQM16" s="414"/>
      <c r="LQN16" s="414"/>
      <c r="LQO16" s="414"/>
      <c r="LQP16" s="414"/>
      <c r="LQQ16" s="414"/>
      <c r="LQR16" s="414"/>
      <c r="LQS16" s="414"/>
      <c r="LQT16" s="414"/>
      <c r="LQU16" s="414"/>
      <c r="LQV16" s="414"/>
      <c r="LQW16" s="414"/>
      <c r="LQX16" s="414"/>
      <c r="LQY16" s="414"/>
      <c r="LQZ16" s="414"/>
      <c r="LRA16" s="414"/>
      <c r="LRB16" s="414"/>
      <c r="LRC16" s="414"/>
      <c r="LRD16" s="414"/>
      <c r="LRE16" s="414"/>
      <c r="LRF16" s="414"/>
      <c r="LRG16" s="414"/>
      <c r="LRH16" s="414"/>
      <c r="LRI16" s="414"/>
      <c r="LRJ16" s="414"/>
      <c r="LRK16" s="414"/>
      <c r="LRL16" s="414"/>
      <c r="LRM16" s="414"/>
      <c r="LRN16" s="414"/>
      <c r="LRO16" s="414"/>
      <c r="LRP16" s="414"/>
      <c r="LRQ16" s="414"/>
      <c r="LRR16" s="414"/>
      <c r="LRS16" s="414"/>
      <c r="LRT16" s="414"/>
      <c r="LRU16" s="414"/>
      <c r="LRV16" s="414"/>
      <c r="LRW16" s="414"/>
      <c r="LRX16" s="414"/>
      <c r="LRY16" s="414"/>
      <c r="LRZ16" s="414"/>
      <c r="LSA16" s="414"/>
      <c r="LSB16" s="414"/>
      <c r="LSC16" s="414"/>
      <c r="LSD16" s="414"/>
      <c r="LSE16" s="414"/>
      <c r="LSF16" s="414"/>
      <c r="LSG16" s="414"/>
      <c r="LSH16" s="414"/>
      <c r="LSI16" s="414"/>
      <c r="LSJ16" s="414"/>
      <c r="LSK16" s="414"/>
      <c r="LSL16" s="414"/>
      <c r="LSM16" s="414"/>
      <c r="LSN16" s="414"/>
      <c r="LSO16" s="414"/>
      <c r="LSP16" s="414"/>
      <c r="LSQ16" s="414"/>
      <c r="LSR16" s="414"/>
      <c r="LSS16" s="414"/>
      <c r="LST16" s="414"/>
      <c r="LSU16" s="414"/>
      <c r="LSV16" s="414"/>
      <c r="LSW16" s="414"/>
      <c r="LSX16" s="414"/>
      <c r="LSY16" s="414"/>
      <c r="LSZ16" s="414"/>
      <c r="LTA16" s="414"/>
      <c r="LTB16" s="414"/>
      <c r="LTC16" s="414"/>
      <c r="LTD16" s="414"/>
      <c r="LTE16" s="414"/>
      <c r="LTF16" s="414"/>
      <c r="LTG16" s="414"/>
      <c r="LTH16" s="414"/>
      <c r="LTI16" s="414"/>
      <c r="LTJ16" s="414"/>
      <c r="LTK16" s="414"/>
      <c r="LTL16" s="414"/>
      <c r="LTM16" s="414"/>
      <c r="LTN16" s="414"/>
      <c r="LTO16" s="414"/>
      <c r="LTP16" s="414"/>
      <c r="LTQ16" s="414"/>
      <c r="LTR16" s="414"/>
      <c r="LTS16" s="414"/>
      <c r="LTT16" s="414"/>
      <c r="LTU16" s="414"/>
      <c r="LTV16" s="414"/>
      <c r="LTW16" s="414"/>
      <c r="LTX16" s="414"/>
      <c r="LTY16" s="414"/>
      <c r="LTZ16" s="414"/>
      <c r="LUA16" s="414"/>
      <c r="LUB16" s="414"/>
      <c r="LUC16" s="414"/>
      <c r="LUD16" s="414"/>
      <c r="LUE16" s="414"/>
      <c r="LUF16" s="414"/>
      <c r="LUG16" s="414"/>
      <c r="LUH16" s="414"/>
      <c r="LUI16" s="414"/>
      <c r="LUJ16" s="414"/>
      <c r="LUK16" s="414"/>
      <c r="LUL16" s="414"/>
      <c r="LUM16" s="414"/>
      <c r="LUN16" s="414"/>
      <c r="LUO16" s="414"/>
      <c r="LUP16" s="414"/>
      <c r="LUQ16" s="414"/>
      <c r="LUR16" s="414"/>
      <c r="LUS16" s="414"/>
      <c r="LUT16" s="414"/>
      <c r="LUU16" s="414"/>
      <c r="LUV16" s="414"/>
      <c r="LUW16" s="414"/>
      <c r="LUX16" s="414"/>
      <c r="LUY16" s="414"/>
      <c r="LUZ16" s="414"/>
      <c r="LVA16" s="414"/>
      <c r="LVB16" s="414"/>
      <c r="LVC16" s="414"/>
      <c r="LVD16" s="414"/>
      <c r="LVE16" s="414"/>
      <c r="LVF16" s="414"/>
      <c r="LVG16" s="414"/>
      <c r="LVH16" s="414"/>
      <c r="LVI16" s="414"/>
      <c r="LVJ16" s="414"/>
      <c r="LVK16" s="414"/>
      <c r="LVL16" s="414"/>
      <c r="LVM16" s="414"/>
      <c r="LVN16" s="414"/>
      <c r="LVO16" s="414"/>
      <c r="LVP16" s="414"/>
      <c r="LVQ16" s="414"/>
      <c r="LVR16" s="414"/>
      <c r="LVS16" s="414"/>
      <c r="LVT16" s="414"/>
      <c r="LVU16" s="414"/>
      <c r="LVV16" s="414"/>
      <c r="LVW16" s="414"/>
      <c r="LVX16" s="414"/>
      <c r="LVY16" s="414"/>
      <c r="LVZ16" s="414"/>
      <c r="LWA16" s="414"/>
      <c r="LWB16" s="414"/>
      <c r="LWC16" s="414"/>
      <c r="LWD16" s="414"/>
      <c r="LWE16" s="414"/>
      <c r="LWF16" s="414"/>
      <c r="LWG16" s="414"/>
      <c r="LWH16" s="414"/>
      <c r="LWI16" s="414"/>
      <c r="LWJ16" s="414"/>
      <c r="LWK16" s="414"/>
      <c r="LWL16" s="414"/>
      <c r="LWM16" s="414"/>
      <c r="LWN16" s="414"/>
      <c r="LWO16" s="414"/>
      <c r="LWP16" s="414"/>
      <c r="LWQ16" s="414"/>
      <c r="LWR16" s="414"/>
      <c r="LWS16" s="414"/>
      <c r="LWT16" s="414"/>
      <c r="LWU16" s="414"/>
      <c r="LWV16" s="414"/>
      <c r="LWW16" s="414"/>
      <c r="LWX16" s="414"/>
      <c r="LWY16" s="414"/>
      <c r="LWZ16" s="414"/>
      <c r="LXA16" s="414"/>
      <c r="LXB16" s="414"/>
      <c r="LXC16" s="414"/>
      <c r="LXD16" s="414"/>
      <c r="LXE16" s="414"/>
      <c r="LXF16" s="414"/>
      <c r="LXG16" s="414"/>
      <c r="LXH16" s="414"/>
      <c r="LXI16" s="414"/>
      <c r="LXJ16" s="414"/>
      <c r="LXK16" s="414"/>
      <c r="LXL16" s="414"/>
      <c r="LXM16" s="414"/>
      <c r="LXN16" s="414"/>
      <c r="LXO16" s="414"/>
      <c r="LXP16" s="414"/>
      <c r="LXQ16" s="414"/>
      <c r="LXR16" s="414"/>
      <c r="LXS16" s="414"/>
      <c r="LXT16" s="414"/>
      <c r="LXU16" s="414"/>
      <c r="LXV16" s="414"/>
      <c r="LXW16" s="414"/>
      <c r="LXX16" s="414"/>
      <c r="LXY16" s="414"/>
      <c r="LXZ16" s="414"/>
      <c r="LYA16" s="414"/>
      <c r="LYB16" s="414"/>
      <c r="LYC16" s="414"/>
      <c r="LYD16" s="414"/>
      <c r="LYE16" s="414"/>
      <c r="LYF16" s="414"/>
      <c r="LYG16" s="414"/>
      <c r="LYH16" s="414"/>
      <c r="LYI16" s="414"/>
      <c r="LYJ16" s="414"/>
      <c r="LYK16" s="414"/>
      <c r="LYL16" s="414"/>
      <c r="LYM16" s="414"/>
      <c r="LYN16" s="414"/>
      <c r="LYO16" s="414"/>
      <c r="LYP16" s="414"/>
      <c r="LYQ16" s="414"/>
      <c r="LYR16" s="414"/>
      <c r="LYS16" s="414"/>
      <c r="LYT16" s="414"/>
      <c r="LYU16" s="414"/>
      <c r="LYV16" s="414"/>
      <c r="LYW16" s="414"/>
      <c r="LYX16" s="414"/>
      <c r="LYY16" s="414"/>
      <c r="LYZ16" s="414"/>
      <c r="LZA16" s="414"/>
      <c r="LZB16" s="414"/>
      <c r="LZC16" s="414"/>
      <c r="LZD16" s="414"/>
      <c r="LZE16" s="414"/>
      <c r="LZF16" s="414"/>
      <c r="LZG16" s="414"/>
      <c r="LZH16" s="414"/>
      <c r="LZI16" s="414"/>
      <c r="LZJ16" s="414"/>
      <c r="LZK16" s="414"/>
      <c r="LZL16" s="414"/>
      <c r="LZM16" s="414"/>
      <c r="LZN16" s="414"/>
      <c r="LZO16" s="414"/>
      <c r="LZP16" s="414"/>
      <c r="LZQ16" s="414"/>
      <c r="LZR16" s="414"/>
      <c r="LZS16" s="414"/>
      <c r="LZT16" s="414"/>
      <c r="LZU16" s="414"/>
      <c r="LZV16" s="414"/>
      <c r="LZW16" s="414"/>
      <c r="LZX16" s="414"/>
      <c r="LZY16" s="414"/>
      <c r="LZZ16" s="414"/>
      <c r="MAA16" s="414"/>
      <c r="MAB16" s="414"/>
      <c r="MAC16" s="414"/>
      <c r="MAD16" s="414"/>
      <c r="MAE16" s="414"/>
      <c r="MAF16" s="414"/>
      <c r="MAG16" s="414"/>
      <c r="MAH16" s="414"/>
      <c r="MAI16" s="414"/>
      <c r="MAJ16" s="414"/>
      <c r="MAK16" s="414"/>
      <c r="MAL16" s="414"/>
      <c r="MAM16" s="414"/>
      <c r="MAN16" s="414"/>
      <c r="MAO16" s="414"/>
      <c r="MAP16" s="414"/>
      <c r="MAQ16" s="414"/>
      <c r="MAR16" s="414"/>
      <c r="MAS16" s="414"/>
      <c r="MAT16" s="414"/>
      <c r="MAU16" s="414"/>
      <c r="MAV16" s="414"/>
      <c r="MAW16" s="414"/>
      <c r="MAX16" s="414"/>
      <c r="MAY16" s="414"/>
      <c r="MAZ16" s="414"/>
      <c r="MBA16" s="414"/>
      <c r="MBB16" s="414"/>
      <c r="MBC16" s="414"/>
      <c r="MBD16" s="414"/>
      <c r="MBE16" s="414"/>
      <c r="MBF16" s="414"/>
      <c r="MBG16" s="414"/>
      <c r="MBH16" s="414"/>
      <c r="MBI16" s="414"/>
      <c r="MBJ16" s="414"/>
      <c r="MBK16" s="414"/>
      <c r="MBL16" s="414"/>
      <c r="MBM16" s="414"/>
      <c r="MBN16" s="414"/>
      <c r="MBO16" s="414"/>
      <c r="MBP16" s="414"/>
      <c r="MBQ16" s="414"/>
      <c r="MBR16" s="414"/>
      <c r="MBS16" s="414"/>
      <c r="MBT16" s="414"/>
      <c r="MBU16" s="414"/>
      <c r="MBV16" s="414"/>
      <c r="MBW16" s="414"/>
      <c r="MBX16" s="414"/>
      <c r="MBY16" s="414"/>
      <c r="MBZ16" s="414"/>
      <c r="MCA16" s="414"/>
      <c r="MCB16" s="414"/>
      <c r="MCC16" s="414"/>
      <c r="MCD16" s="414"/>
      <c r="MCE16" s="414"/>
      <c r="MCF16" s="414"/>
      <c r="MCG16" s="414"/>
      <c r="MCH16" s="414"/>
      <c r="MCI16" s="414"/>
      <c r="MCJ16" s="414"/>
      <c r="MCK16" s="414"/>
      <c r="MCL16" s="414"/>
      <c r="MCM16" s="414"/>
      <c r="MCN16" s="414"/>
      <c r="MCO16" s="414"/>
      <c r="MCP16" s="414"/>
      <c r="MCQ16" s="414"/>
      <c r="MCR16" s="414"/>
      <c r="MCS16" s="414"/>
      <c r="MCT16" s="414"/>
      <c r="MCU16" s="414"/>
      <c r="MCV16" s="414"/>
      <c r="MCW16" s="414"/>
      <c r="MCX16" s="414"/>
      <c r="MCY16" s="414"/>
      <c r="MCZ16" s="414"/>
      <c r="MDA16" s="414"/>
      <c r="MDB16" s="414"/>
      <c r="MDC16" s="414"/>
      <c r="MDD16" s="414"/>
      <c r="MDE16" s="414"/>
      <c r="MDF16" s="414"/>
      <c r="MDG16" s="414"/>
      <c r="MDH16" s="414"/>
      <c r="MDI16" s="414"/>
      <c r="MDJ16" s="414"/>
      <c r="MDK16" s="414"/>
      <c r="MDL16" s="414"/>
      <c r="MDM16" s="414"/>
      <c r="MDN16" s="414"/>
      <c r="MDO16" s="414"/>
      <c r="MDP16" s="414"/>
      <c r="MDQ16" s="414"/>
      <c r="MDR16" s="414"/>
      <c r="MDS16" s="414"/>
      <c r="MDT16" s="414"/>
      <c r="MDU16" s="414"/>
      <c r="MDV16" s="414"/>
      <c r="MDW16" s="414"/>
      <c r="MDX16" s="414"/>
      <c r="MDY16" s="414"/>
      <c r="MDZ16" s="414"/>
      <c r="MEA16" s="414"/>
      <c r="MEB16" s="414"/>
      <c r="MEC16" s="414"/>
      <c r="MED16" s="414"/>
      <c r="MEE16" s="414"/>
      <c r="MEF16" s="414"/>
      <c r="MEG16" s="414"/>
      <c r="MEH16" s="414"/>
      <c r="MEI16" s="414"/>
      <c r="MEJ16" s="414"/>
      <c r="MEK16" s="414"/>
      <c r="MEL16" s="414"/>
      <c r="MEM16" s="414"/>
      <c r="MEN16" s="414"/>
      <c r="MEO16" s="414"/>
      <c r="MEP16" s="414"/>
      <c r="MEQ16" s="414"/>
      <c r="MER16" s="414"/>
      <c r="MES16" s="414"/>
      <c r="MET16" s="414"/>
      <c r="MEU16" s="414"/>
      <c r="MEV16" s="414"/>
      <c r="MEW16" s="414"/>
      <c r="MEX16" s="414"/>
      <c r="MEY16" s="414"/>
      <c r="MEZ16" s="414"/>
      <c r="MFA16" s="414"/>
      <c r="MFB16" s="414"/>
      <c r="MFC16" s="414"/>
      <c r="MFD16" s="414"/>
      <c r="MFE16" s="414"/>
      <c r="MFF16" s="414"/>
      <c r="MFG16" s="414"/>
      <c r="MFH16" s="414"/>
      <c r="MFI16" s="414"/>
      <c r="MFJ16" s="414"/>
      <c r="MFK16" s="414"/>
      <c r="MFL16" s="414"/>
      <c r="MFM16" s="414"/>
      <c r="MFN16" s="414"/>
      <c r="MFO16" s="414"/>
      <c r="MFP16" s="414"/>
      <c r="MFQ16" s="414"/>
      <c r="MFR16" s="414"/>
      <c r="MFS16" s="414"/>
      <c r="MFT16" s="414"/>
      <c r="MFU16" s="414"/>
      <c r="MFV16" s="414"/>
      <c r="MFW16" s="414"/>
      <c r="MFX16" s="414"/>
      <c r="MFY16" s="414"/>
      <c r="MFZ16" s="414"/>
      <c r="MGA16" s="414"/>
      <c r="MGB16" s="414"/>
      <c r="MGC16" s="414"/>
      <c r="MGD16" s="414"/>
      <c r="MGE16" s="414"/>
      <c r="MGF16" s="414"/>
      <c r="MGG16" s="414"/>
      <c r="MGH16" s="414"/>
      <c r="MGI16" s="414"/>
      <c r="MGJ16" s="414"/>
      <c r="MGK16" s="414"/>
      <c r="MGL16" s="414"/>
      <c r="MGM16" s="414"/>
      <c r="MGN16" s="414"/>
      <c r="MGO16" s="414"/>
      <c r="MGP16" s="414"/>
      <c r="MGQ16" s="414"/>
      <c r="MGR16" s="414"/>
      <c r="MGS16" s="414"/>
      <c r="MGT16" s="414"/>
      <c r="MGU16" s="414"/>
      <c r="MGV16" s="414"/>
      <c r="MGW16" s="414"/>
      <c r="MGX16" s="414"/>
      <c r="MGY16" s="414"/>
      <c r="MGZ16" s="414"/>
      <c r="MHA16" s="414"/>
      <c r="MHB16" s="414"/>
      <c r="MHC16" s="414"/>
      <c r="MHD16" s="414"/>
      <c r="MHE16" s="414"/>
      <c r="MHF16" s="414"/>
      <c r="MHG16" s="414"/>
      <c r="MHH16" s="414"/>
      <c r="MHI16" s="414"/>
      <c r="MHJ16" s="414"/>
      <c r="MHK16" s="414"/>
      <c r="MHL16" s="414"/>
      <c r="MHM16" s="414"/>
      <c r="MHN16" s="414"/>
      <c r="MHO16" s="414"/>
      <c r="MHP16" s="414"/>
      <c r="MHQ16" s="414"/>
      <c r="MHR16" s="414"/>
      <c r="MHS16" s="414"/>
      <c r="MHT16" s="414"/>
      <c r="MHU16" s="414"/>
      <c r="MHV16" s="414"/>
      <c r="MHW16" s="414"/>
      <c r="MHX16" s="414"/>
      <c r="MHY16" s="414"/>
      <c r="MHZ16" s="414"/>
      <c r="MIA16" s="414"/>
      <c r="MIB16" s="414"/>
      <c r="MIC16" s="414"/>
      <c r="MID16" s="414"/>
      <c r="MIE16" s="414"/>
      <c r="MIF16" s="414"/>
      <c r="MIG16" s="414"/>
      <c r="MIH16" s="414"/>
      <c r="MII16" s="414"/>
      <c r="MIJ16" s="414"/>
      <c r="MIK16" s="414"/>
      <c r="MIL16" s="414"/>
      <c r="MIM16" s="414"/>
      <c r="MIN16" s="414"/>
      <c r="MIO16" s="414"/>
      <c r="MIP16" s="414"/>
      <c r="MIQ16" s="414"/>
      <c r="MIR16" s="414"/>
      <c r="MIS16" s="414"/>
      <c r="MIT16" s="414"/>
      <c r="MIU16" s="414"/>
      <c r="MIV16" s="414"/>
      <c r="MIW16" s="414"/>
      <c r="MIX16" s="414"/>
      <c r="MIY16" s="414"/>
      <c r="MIZ16" s="414"/>
      <c r="MJA16" s="414"/>
      <c r="MJB16" s="414"/>
      <c r="MJC16" s="414"/>
      <c r="MJD16" s="414"/>
      <c r="MJE16" s="414"/>
      <c r="MJF16" s="414"/>
      <c r="MJG16" s="414"/>
      <c r="MJH16" s="414"/>
      <c r="MJI16" s="414"/>
      <c r="MJJ16" s="414"/>
      <c r="MJK16" s="414"/>
      <c r="MJL16" s="414"/>
      <c r="MJM16" s="414"/>
      <c r="MJN16" s="414"/>
      <c r="MJO16" s="414"/>
      <c r="MJP16" s="414"/>
      <c r="MJQ16" s="414"/>
      <c r="MJR16" s="414"/>
      <c r="MJS16" s="414"/>
      <c r="MJT16" s="414"/>
      <c r="MJU16" s="414"/>
      <c r="MJV16" s="414"/>
      <c r="MJW16" s="414"/>
      <c r="MJX16" s="414"/>
      <c r="MJY16" s="414"/>
      <c r="MJZ16" s="414"/>
      <c r="MKA16" s="414"/>
      <c r="MKB16" s="414"/>
      <c r="MKC16" s="414"/>
      <c r="MKD16" s="414"/>
      <c r="MKE16" s="414"/>
      <c r="MKF16" s="414"/>
      <c r="MKG16" s="414"/>
      <c r="MKH16" s="414"/>
      <c r="MKI16" s="414"/>
      <c r="MKJ16" s="414"/>
      <c r="MKK16" s="414"/>
      <c r="MKL16" s="414"/>
      <c r="MKM16" s="414"/>
      <c r="MKN16" s="414"/>
      <c r="MKO16" s="414"/>
      <c r="MKP16" s="414"/>
      <c r="MKQ16" s="414"/>
      <c r="MKR16" s="414"/>
      <c r="MKS16" s="414"/>
      <c r="MKT16" s="414"/>
      <c r="MKU16" s="414"/>
      <c r="MKV16" s="414"/>
      <c r="MKW16" s="414"/>
      <c r="MKX16" s="414"/>
      <c r="MKY16" s="414"/>
      <c r="MKZ16" s="414"/>
      <c r="MLA16" s="414"/>
      <c r="MLB16" s="414"/>
      <c r="MLC16" s="414"/>
      <c r="MLD16" s="414"/>
      <c r="MLE16" s="414"/>
      <c r="MLF16" s="414"/>
      <c r="MLG16" s="414"/>
      <c r="MLH16" s="414"/>
      <c r="MLI16" s="414"/>
      <c r="MLJ16" s="414"/>
      <c r="MLK16" s="414"/>
      <c r="MLL16" s="414"/>
      <c r="MLM16" s="414"/>
      <c r="MLN16" s="414"/>
      <c r="MLO16" s="414"/>
      <c r="MLP16" s="414"/>
      <c r="MLQ16" s="414"/>
      <c r="MLR16" s="414"/>
      <c r="MLS16" s="414"/>
      <c r="MLT16" s="414"/>
      <c r="MLU16" s="414"/>
      <c r="MLV16" s="414"/>
      <c r="MLW16" s="414"/>
      <c r="MLX16" s="414"/>
      <c r="MLY16" s="414"/>
      <c r="MLZ16" s="414"/>
      <c r="MMA16" s="414"/>
      <c r="MMB16" s="414"/>
      <c r="MMC16" s="414"/>
      <c r="MMD16" s="414"/>
      <c r="MME16" s="414"/>
      <c r="MMF16" s="414"/>
      <c r="MMG16" s="414"/>
      <c r="MMH16" s="414"/>
      <c r="MMI16" s="414"/>
      <c r="MMJ16" s="414"/>
      <c r="MMK16" s="414"/>
      <c r="MML16" s="414"/>
      <c r="MMM16" s="414"/>
      <c r="MMN16" s="414"/>
      <c r="MMO16" s="414"/>
      <c r="MMP16" s="414"/>
      <c r="MMQ16" s="414"/>
      <c r="MMR16" s="414"/>
      <c r="MMS16" s="414"/>
      <c r="MMT16" s="414"/>
      <c r="MMU16" s="414"/>
      <c r="MMV16" s="414"/>
      <c r="MMW16" s="414"/>
      <c r="MMX16" s="414"/>
      <c r="MMY16" s="414"/>
      <c r="MMZ16" s="414"/>
      <c r="MNA16" s="414"/>
      <c r="MNB16" s="414"/>
      <c r="MNC16" s="414"/>
      <c r="MND16" s="414"/>
      <c r="MNE16" s="414"/>
      <c r="MNF16" s="414"/>
      <c r="MNG16" s="414"/>
      <c r="MNH16" s="414"/>
      <c r="MNI16" s="414"/>
      <c r="MNJ16" s="414"/>
      <c r="MNK16" s="414"/>
      <c r="MNL16" s="414"/>
      <c r="MNM16" s="414"/>
      <c r="MNN16" s="414"/>
      <c r="MNO16" s="414"/>
      <c r="MNP16" s="414"/>
      <c r="MNQ16" s="414"/>
      <c r="MNR16" s="414"/>
      <c r="MNS16" s="414"/>
      <c r="MNT16" s="414"/>
      <c r="MNU16" s="414"/>
      <c r="MNV16" s="414"/>
      <c r="MNW16" s="414"/>
      <c r="MNX16" s="414"/>
      <c r="MNY16" s="414"/>
      <c r="MNZ16" s="414"/>
      <c r="MOA16" s="414"/>
      <c r="MOB16" s="414"/>
      <c r="MOC16" s="414"/>
      <c r="MOD16" s="414"/>
      <c r="MOE16" s="414"/>
      <c r="MOF16" s="414"/>
      <c r="MOG16" s="414"/>
      <c r="MOH16" s="414"/>
      <c r="MOI16" s="414"/>
      <c r="MOJ16" s="414"/>
      <c r="MOK16" s="414"/>
      <c r="MOL16" s="414"/>
      <c r="MOM16" s="414"/>
      <c r="MON16" s="414"/>
      <c r="MOO16" s="414"/>
      <c r="MOP16" s="414"/>
      <c r="MOQ16" s="414"/>
      <c r="MOR16" s="414"/>
      <c r="MOS16" s="414"/>
      <c r="MOT16" s="414"/>
      <c r="MOU16" s="414"/>
      <c r="MOV16" s="414"/>
      <c r="MOW16" s="414"/>
      <c r="MOX16" s="414"/>
      <c r="MOY16" s="414"/>
      <c r="MOZ16" s="414"/>
      <c r="MPA16" s="414"/>
      <c r="MPB16" s="414"/>
      <c r="MPC16" s="414"/>
      <c r="MPD16" s="414"/>
      <c r="MPE16" s="414"/>
      <c r="MPF16" s="414"/>
      <c r="MPG16" s="414"/>
      <c r="MPH16" s="414"/>
      <c r="MPI16" s="414"/>
      <c r="MPJ16" s="414"/>
      <c r="MPK16" s="414"/>
      <c r="MPL16" s="414"/>
      <c r="MPM16" s="414"/>
      <c r="MPN16" s="414"/>
      <c r="MPO16" s="414"/>
      <c r="MPP16" s="414"/>
      <c r="MPQ16" s="414"/>
      <c r="MPR16" s="414"/>
      <c r="MPS16" s="414"/>
      <c r="MPT16" s="414"/>
      <c r="MPU16" s="414"/>
      <c r="MPV16" s="414"/>
      <c r="MPW16" s="414"/>
      <c r="MPX16" s="414"/>
      <c r="MPY16" s="414"/>
      <c r="MPZ16" s="414"/>
      <c r="MQA16" s="414"/>
      <c r="MQB16" s="414"/>
      <c r="MQC16" s="414"/>
      <c r="MQD16" s="414"/>
      <c r="MQE16" s="414"/>
      <c r="MQF16" s="414"/>
      <c r="MQG16" s="414"/>
      <c r="MQH16" s="414"/>
      <c r="MQI16" s="414"/>
      <c r="MQJ16" s="414"/>
      <c r="MQK16" s="414"/>
      <c r="MQL16" s="414"/>
      <c r="MQM16" s="414"/>
      <c r="MQN16" s="414"/>
      <c r="MQO16" s="414"/>
      <c r="MQP16" s="414"/>
      <c r="MQQ16" s="414"/>
      <c r="MQR16" s="414"/>
      <c r="MQS16" s="414"/>
      <c r="MQT16" s="414"/>
      <c r="MQU16" s="414"/>
      <c r="MQV16" s="414"/>
      <c r="MQW16" s="414"/>
      <c r="MQX16" s="414"/>
      <c r="MQY16" s="414"/>
      <c r="MQZ16" s="414"/>
      <c r="MRA16" s="414"/>
      <c r="MRB16" s="414"/>
      <c r="MRC16" s="414"/>
      <c r="MRD16" s="414"/>
      <c r="MRE16" s="414"/>
      <c r="MRF16" s="414"/>
      <c r="MRG16" s="414"/>
      <c r="MRH16" s="414"/>
      <c r="MRI16" s="414"/>
      <c r="MRJ16" s="414"/>
      <c r="MRK16" s="414"/>
      <c r="MRL16" s="414"/>
      <c r="MRM16" s="414"/>
      <c r="MRN16" s="414"/>
      <c r="MRO16" s="414"/>
      <c r="MRP16" s="414"/>
      <c r="MRQ16" s="414"/>
      <c r="MRR16" s="414"/>
      <c r="MRS16" s="414"/>
      <c r="MRT16" s="414"/>
      <c r="MRU16" s="414"/>
      <c r="MRV16" s="414"/>
      <c r="MRW16" s="414"/>
      <c r="MRX16" s="414"/>
      <c r="MRY16" s="414"/>
      <c r="MRZ16" s="414"/>
      <c r="MSA16" s="414"/>
      <c r="MSB16" s="414"/>
      <c r="MSC16" s="414"/>
      <c r="MSD16" s="414"/>
      <c r="MSE16" s="414"/>
      <c r="MSF16" s="414"/>
      <c r="MSG16" s="414"/>
      <c r="MSH16" s="414"/>
      <c r="MSI16" s="414"/>
      <c r="MSJ16" s="414"/>
      <c r="MSK16" s="414"/>
      <c r="MSL16" s="414"/>
      <c r="MSM16" s="414"/>
      <c r="MSN16" s="414"/>
      <c r="MSO16" s="414"/>
      <c r="MSP16" s="414"/>
      <c r="MSQ16" s="414"/>
      <c r="MSR16" s="414"/>
      <c r="MSS16" s="414"/>
      <c r="MST16" s="414"/>
      <c r="MSU16" s="414"/>
      <c r="MSV16" s="414"/>
      <c r="MSW16" s="414"/>
      <c r="MSX16" s="414"/>
      <c r="MSY16" s="414"/>
      <c r="MSZ16" s="414"/>
      <c r="MTA16" s="414"/>
      <c r="MTB16" s="414"/>
      <c r="MTC16" s="414"/>
      <c r="MTD16" s="414"/>
      <c r="MTE16" s="414"/>
      <c r="MTF16" s="414"/>
      <c r="MTG16" s="414"/>
      <c r="MTH16" s="414"/>
      <c r="MTI16" s="414"/>
      <c r="MTJ16" s="414"/>
      <c r="MTK16" s="414"/>
      <c r="MTL16" s="414"/>
      <c r="MTM16" s="414"/>
      <c r="MTN16" s="414"/>
      <c r="MTO16" s="414"/>
      <c r="MTP16" s="414"/>
      <c r="MTQ16" s="414"/>
      <c r="MTR16" s="414"/>
      <c r="MTS16" s="414"/>
      <c r="MTT16" s="414"/>
      <c r="MTU16" s="414"/>
      <c r="MTV16" s="414"/>
      <c r="MTW16" s="414"/>
      <c r="MTX16" s="414"/>
      <c r="MTY16" s="414"/>
      <c r="MTZ16" s="414"/>
      <c r="MUA16" s="414"/>
      <c r="MUB16" s="414"/>
      <c r="MUC16" s="414"/>
      <c r="MUD16" s="414"/>
      <c r="MUE16" s="414"/>
      <c r="MUF16" s="414"/>
      <c r="MUG16" s="414"/>
      <c r="MUH16" s="414"/>
      <c r="MUI16" s="414"/>
      <c r="MUJ16" s="414"/>
      <c r="MUK16" s="414"/>
      <c r="MUL16" s="414"/>
      <c r="MUM16" s="414"/>
      <c r="MUN16" s="414"/>
      <c r="MUO16" s="414"/>
      <c r="MUP16" s="414"/>
      <c r="MUQ16" s="414"/>
      <c r="MUR16" s="414"/>
      <c r="MUS16" s="414"/>
      <c r="MUT16" s="414"/>
      <c r="MUU16" s="414"/>
      <c r="MUV16" s="414"/>
      <c r="MUW16" s="414"/>
      <c r="MUX16" s="414"/>
      <c r="MUY16" s="414"/>
      <c r="MUZ16" s="414"/>
      <c r="MVA16" s="414"/>
      <c r="MVB16" s="414"/>
      <c r="MVC16" s="414"/>
      <c r="MVD16" s="414"/>
      <c r="MVE16" s="414"/>
      <c r="MVF16" s="414"/>
      <c r="MVG16" s="414"/>
      <c r="MVH16" s="414"/>
      <c r="MVI16" s="414"/>
      <c r="MVJ16" s="414"/>
      <c r="MVK16" s="414"/>
      <c r="MVL16" s="414"/>
      <c r="MVM16" s="414"/>
      <c r="MVN16" s="414"/>
      <c r="MVO16" s="414"/>
      <c r="MVP16" s="414"/>
      <c r="MVQ16" s="414"/>
      <c r="MVR16" s="414"/>
      <c r="MVS16" s="414"/>
      <c r="MVT16" s="414"/>
      <c r="MVU16" s="414"/>
      <c r="MVV16" s="414"/>
      <c r="MVW16" s="414"/>
      <c r="MVX16" s="414"/>
      <c r="MVY16" s="414"/>
      <c r="MVZ16" s="414"/>
      <c r="MWA16" s="414"/>
      <c r="MWB16" s="414"/>
      <c r="MWC16" s="414"/>
      <c r="MWD16" s="414"/>
      <c r="MWE16" s="414"/>
      <c r="MWF16" s="414"/>
      <c r="MWG16" s="414"/>
      <c r="MWH16" s="414"/>
      <c r="MWI16" s="414"/>
      <c r="MWJ16" s="414"/>
      <c r="MWK16" s="414"/>
      <c r="MWL16" s="414"/>
      <c r="MWM16" s="414"/>
      <c r="MWN16" s="414"/>
      <c r="MWO16" s="414"/>
      <c r="MWP16" s="414"/>
      <c r="MWQ16" s="414"/>
      <c r="MWR16" s="414"/>
      <c r="MWS16" s="414"/>
      <c r="MWT16" s="414"/>
      <c r="MWU16" s="414"/>
      <c r="MWV16" s="414"/>
      <c r="MWW16" s="414"/>
      <c r="MWX16" s="414"/>
      <c r="MWY16" s="414"/>
      <c r="MWZ16" s="414"/>
      <c r="MXA16" s="414"/>
      <c r="MXB16" s="414"/>
      <c r="MXC16" s="414"/>
      <c r="MXD16" s="414"/>
      <c r="MXE16" s="414"/>
      <c r="MXF16" s="414"/>
      <c r="MXG16" s="414"/>
      <c r="MXH16" s="414"/>
      <c r="MXI16" s="414"/>
      <c r="MXJ16" s="414"/>
      <c r="MXK16" s="414"/>
      <c r="MXL16" s="414"/>
      <c r="MXM16" s="414"/>
      <c r="MXN16" s="414"/>
      <c r="MXO16" s="414"/>
      <c r="MXP16" s="414"/>
      <c r="MXQ16" s="414"/>
      <c r="MXR16" s="414"/>
      <c r="MXS16" s="414"/>
      <c r="MXT16" s="414"/>
      <c r="MXU16" s="414"/>
      <c r="MXV16" s="414"/>
      <c r="MXW16" s="414"/>
      <c r="MXX16" s="414"/>
      <c r="MXY16" s="414"/>
      <c r="MXZ16" s="414"/>
      <c r="MYA16" s="414"/>
      <c r="MYB16" s="414"/>
      <c r="MYC16" s="414"/>
      <c r="MYD16" s="414"/>
      <c r="MYE16" s="414"/>
      <c r="MYF16" s="414"/>
      <c r="MYG16" s="414"/>
      <c r="MYH16" s="414"/>
      <c r="MYI16" s="414"/>
      <c r="MYJ16" s="414"/>
      <c r="MYK16" s="414"/>
      <c r="MYL16" s="414"/>
      <c r="MYM16" s="414"/>
      <c r="MYN16" s="414"/>
      <c r="MYO16" s="414"/>
      <c r="MYP16" s="414"/>
      <c r="MYQ16" s="414"/>
      <c r="MYR16" s="414"/>
      <c r="MYS16" s="414"/>
      <c r="MYT16" s="414"/>
      <c r="MYU16" s="414"/>
      <c r="MYV16" s="414"/>
      <c r="MYW16" s="414"/>
      <c r="MYX16" s="414"/>
      <c r="MYY16" s="414"/>
      <c r="MYZ16" s="414"/>
      <c r="MZA16" s="414"/>
      <c r="MZB16" s="414"/>
      <c r="MZC16" s="414"/>
      <c r="MZD16" s="414"/>
      <c r="MZE16" s="414"/>
      <c r="MZF16" s="414"/>
      <c r="MZG16" s="414"/>
      <c r="MZH16" s="414"/>
      <c r="MZI16" s="414"/>
      <c r="MZJ16" s="414"/>
      <c r="MZK16" s="414"/>
      <c r="MZL16" s="414"/>
      <c r="MZM16" s="414"/>
      <c r="MZN16" s="414"/>
      <c r="MZO16" s="414"/>
      <c r="MZP16" s="414"/>
      <c r="MZQ16" s="414"/>
      <c r="MZR16" s="414"/>
      <c r="MZS16" s="414"/>
      <c r="MZT16" s="414"/>
      <c r="MZU16" s="414"/>
      <c r="MZV16" s="414"/>
      <c r="MZW16" s="414"/>
      <c r="MZX16" s="414"/>
      <c r="MZY16" s="414"/>
      <c r="MZZ16" s="414"/>
      <c r="NAA16" s="414"/>
      <c r="NAB16" s="414"/>
      <c r="NAC16" s="414"/>
      <c r="NAD16" s="414"/>
      <c r="NAE16" s="414"/>
      <c r="NAF16" s="414"/>
      <c r="NAG16" s="414"/>
      <c r="NAH16" s="414"/>
      <c r="NAI16" s="414"/>
      <c r="NAJ16" s="414"/>
      <c r="NAK16" s="414"/>
      <c r="NAL16" s="414"/>
      <c r="NAM16" s="414"/>
      <c r="NAN16" s="414"/>
      <c r="NAO16" s="414"/>
      <c r="NAP16" s="414"/>
      <c r="NAQ16" s="414"/>
      <c r="NAR16" s="414"/>
      <c r="NAS16" s="414"/>
      <c r="NAT16" s="414"/>
      <c r="NAU16" s="414"/>
      <c r="NAV16" s="414"/>
      <c r="NAW16" s="414"/>
      <c r="NAX16" s="414"/>
      <c r="NAY16" s="414"/>
      <c r="NAZ16" s="414"/>
      <c r="NBA16" s="414"/>
      <c r="NBB16" s="414"/>
      <c r="NBC16" s="414"/>
      <c r="NBD16" s="414"/>
      <c r="NBE16" s="414"/>
      <c r="NBF16" s="414"/>
      <c r="NBG16" s="414"/>
      <c r="NBH16" s="414"/>
      <c r="NBI16" s="414"/>
      <c r="NBJ16" s="414"/>
      <c r="NBK16" s="414"/>
      <c r="NBL16" s="414"/>
      <c r="NBM16" s="414"/>
      <c r="NBN16" s="414"/>
      <c r="NBO16" s="414"/>
      <c r="NBP16" s="414"/>
      <c r="NBQ16" s="414"/>
      <c r="NBR16" s="414"/>
      <c r="NBS16" s="414"/>
      <c r="NBT16" s="414"/>
      <c r="NBU16" s="414"/>
      <c r="NBV16" s="414"/>
      <c r="NBW16" s="414"/>
      <c r="NBX16" s="414"/>
      <c r="NBY16" s="414"/>
      <c r="NBZ16" s="414"/>
      <c r="NCA16" s="414"/>
      <c r="NCB16" s="414"/>
      <c r="NCC16" s="414"/>
      <c r="NCD16" s="414"/>
      <c r="NCE16" s="414"/>
      <c r="NCF16" s="414"/>
      <c r="NCG16" s="414"/>
      <c r="NCH16" s="414"/>
      <c r="NCI16" s="414"/>
      <c r="NCJ16" s="414"/>
      <c r="NCK16" s="414"/>
      <c r="NCL16" s="414"/>
      <c r="NCM16" s="414"/>
      <c r="NCN16" s="414"/>
      <c r="NCO16" s="414"/>
      <c r="NCP16" s="414"/>
      <c r="NCQ16" s="414"/>
      <c r="NCR16" s="414"/>
      <c r="NCS16" s="414"/>
      <c r="NCT16" s="414"/>
      <c r="NCU16" s="414"/>
      <c r="NCV16" s="414"/>
      <c r="NCW16" s="414"/>
      <c r="NCX16" s="414"/>
      <c r="NCY16" s="414"/>
      <c r="NCZ16" s="414"/>
      <c r="NDA16" s="414"/>
      <c r="NDB16" s="414"/>
      <c r="NDC16" s="414"/>
      <c r="NDD16" s="414"/>
      <c r="NDE16" s="414"/>
      <c r="NDF16" s="414"/>
      <c r="NDG16" s="414"/>
      <c r="NDH16" s="414"/>
      <c r="NDI16" s="414"/>
      <c r="NDJ16" s="414"/>
      <c r="NDK16" s="414"/>
      <c r="NDL16" s="414"/>
      <c r="NDM16" s="414"/>
      <c r="NDN16" s="414"/>
      <c r="NDO16" s="414"/>
      <c r="NDP16" s="414"/>
      <c r="NDQ16" s="414"/>
      <c r="NDR16" s="414"/>
      <c r="NDS16" s="414"/>
      <c r="NDT16" s="414"/>
      <c r="NDU16" s="414"/>
      <c r="NDV16" s="414"/>
      <c r="NDW16" s="414"/>
      <c r="NDX16" s="414"/>
      <c r="NDY16" s="414"/>
      <c r="NDZ16" s="414"/>
      <c r="NEA16" s="414"/>
      <c r="NEB16" s="414"/>
      <c r="NEC16" s="414"/>
      <c r="NED16" s="414"/>
      <c r="NEE16" s="414"/>
      <c r="NEF16" s="414"/>
      <c r="NEG16" s="414"/>
      <c r="NEH16" s="414"/>
      <c r="NEI16" s="414"/>
      <c r="NEJ16" s="414"/>
      <c r="NEK16" s="414"/>
      <c r="NEL16" s="414"/>
      <c r="NEM16" s="414"/>
      <c r="NEN16" s="414"/>
      <c r="NEO16" s="414"/>
      <c r="NEP16" s="414"/>
      <c r="NEQ16" s="414"/>
      <c r="NER16" s="414"/>
      <c r="NES16" s="414"/>
      <c r="NET16" s="414"/>
      <c r="NEU16" s="414"/>
      <c r="NEV16" s="414"/>
      <c r="NEW16" s="414"/>
      <c r="NEX16" s="414"/>
      <c r="NEY16" s="414"/>
      <c r="NEZ16" s="414"/>
      <c r="NFA16" s="414"/>
      <c r="NFB16" s="414"/>
      <c r="NFC16" s="414"/>
      <c r="NFD16" s="414"/>
      <c r="NFE16" s="414"/>
      <c r="NFF16" s="414"/>
      <c r="NFG16" s="414"/>
      <c r="NFH16" s="414"/>
      <c r="NFI16" s="414"/>
      <c r="NFJ16" s="414"/>
      <c r="NFK16" s="414"/>
      <c r="NFL16" s="414"/>
      <c r="NFM16" s="414"/>
      <c r="NFN16" s="414"/>
      <c r="NFO16" s="414"/>
      <c r="NFP16" s="414"/>
      <c r="NFQ16" s="414"/>
      <c r="NFR16" s="414"/>
      <c r="NFS16" s="414"/>
      <c r="NFT16" s="414"/>
      <c r="NFU16" s="414"/>
      <c r="NFV16" s="414"/>
      <c r="NFW16" s="414"/>
      <c r="NFX16" s="414"/>
      <c r="NFY16" s="414"/>
      <c r="NFZ16" s="414"/>
      <c r="NGA16" s="414"/>
      <c r="NGB16" s="414"/>
      <c r="NGC16" s="414"/>
      <c r="NGD16" s="414"/>
      <c r="NGE16" s="414"/>
      <c r="NGF16" s="414"/>
      <c r="NGG16" s="414"/>
      <c r="NGH16" s="414"/>
      <c r="NGI16" s="414"/>
      <c r="NGJ16" s="414"/>
      <c r="NGK16" s="414"/>
      <c r="NGL16" s="414"/>
      <c r="NGM16" s="414"/>
      <c r="NGN16" s="414"/>
      <c r="NGO16" s="414"/>
      <c r="NGP16" s="414"/>
      <c r="NGQ16" s="414"/>
      <c r="NGR16" s="414"/>
      <c r="NGS16" s="414"/>
      <c r="NGT16" s="414"/>
      <c r="NGU16" s="414"/>
      <c r="NGV16" s="414"/>
      <c r="NGW16" s="414"/>
      <c r="NGX16" s="414"/>
      <c r="NGY16" s="414"/>
      <c r="NGZ16" s="414"/>
      <c r="NHA16" s="414"/>
      <c r="NHB16" s="414"/>
      <c r="NHC16" s="414"/>
      <c r="NHD16" s="414"/>
      <c r="NHE16" s="414"/>
      <c r="NHF16" s="414"/>
      <c r="NHG16" s="414"/>
      <c r="NHH16" s="414"/>
      <c r="NHI16" s="414"/>
      <c r="NHJ16" s="414"/>
      <c r="NHK16" s="414"/>
      <c r="NHL16" s="414"/>
      <c r="NHM16" s="414"/>
      <c r="NHN16" s="414"/>
      <c r="NHO16" s="414"/>
      <c r="NHP16" s="414"/>
      <c r="NHQ16" s="414"/>
      <c r="NHR16" s="414"/>
      <c r="NHS16" s="414"/>
      <c r="NHT16" s="414"/>
      <c r="NHU16" s="414"/>
      <c r="NHV16" s="414"/>
      <c r="NHW16" s="414"/>
      <c r="NHX16" s="414"/>
      <c r="NHY16" s="414"/>
      <c r="NHZ16" s="414"/>
      <c r="NIA16" s="414"/>
      <c r="NIB16" s="414"/>
      <c r="NIC16" s="414"/>
      <c r="NID16" s="414"/>
      <c r="NIE16" s="414"/>
      <c r="NIF16" s="414"/>
      <c r="NIG16" s="414"/>
      <c r="NIH16" s="414"/>
      <c r="NII16" s="414"/>
      <c r="NIJ16" s="414"/>
      <c r="NIK16" s="414"/>
      <c r="NIL16" s="414"/>
      <c r="NIM16" s="414"/>
      <c r="NIN16" s="414"/>
      <c r="NIO16" s="414"/>
      <c r="NIP16" s="414"/>
      <c r="NIQ16" s="414"/>
      <c r="NIR16" s="414"/>
      <c r="NIS16" s="414"/>
      <c r="NIT16" s="414"/>
      <c r="NIU16" s="414"/>
      <c r="NIV16" s="414"/>
      <c r="NIW16" s="414"/>
      <c r="NIX16" s="414"/>
      <c r="NIY16" s="414"/>
      <c r="NIZ16" s="414"/>
      <c r="NJA16" s="414"/>
      <c r="NJB16" s="414"/>
      <c r="NJC16" s="414"/>
      <c r="NJD16" s="414"/>
      <c r="NJE16" s="414"/>
      <c r="NJF16" s="414"/>
      <c r="NJG16" s="414"/>
      <c r="NJH16" s="414"/>
      <c r="NJI16" s="414"/>
      <c r="NJJ16" s="414"/>
      <c r="NJK16" s="414"/>
      <c r="NJL16" s="414"/>
      <c r="NJM16" s="414"/>
      <c r="NJN16" s="414"/>
      <c r="NJO16" s="414"/>
      <c r="NJP16" s="414"/>
      <c r="NJQ16" s="414"/>
      <c r="NJR16" s="414"/>
      <c r="NJS16" s="414"/>
      <c r="NJT16" s="414"/>
      <c r="NJU16" s="414"/>
      <c r="NJV16" s="414"/>
      <c r="NJW16" s="414"/>
      <c r="NJX16" s="414"/>
      <c r="NJY16" s="414"/>
      <c r="NJZ16" s="414"/>
      <c r="NKA16" s="414"/>
      <c r="NKB16" s="414"/>
      <c r="NKC16" s="414"/>
      <c r="NKD16" s="414"/>
      <c r="NKE16" s="414"/>
      <c r="NKF16" s="414"/>
      <c r="NKG16" s="414"/>
      <c r="NKH16" s="414"/>
      <c r="NKI16" s="414"/>
      <c r="NKJ16" s="414"/>
      <c r="NKK16" s="414"/>
      <c r="NKL16" s="414"/>
      <c r="NKM16" s="414"/>
      <c r="NKN16" s="414"/>
      <c r="NKO16" s="414"/>
      <c r="NKP16" s="414"/>
      <c r="NKQ16" s="414"/>
      <c r="NKR16" s="414"/>
      <c r="NKS16" s="414"/>
      <c r="NKT16" s="414"/>
      <c r="NKU16" s="414"/>
      <c r="NKV16" s="414"/>
      <c r="NKW16" s="414"/>
      <c r="NKX16" s="414"/>
      <c r="NKY16" s="414"/>
      <c r="NKZ16" s="414"/>
      <c r="NLA16" s="414"/>
      <c r="NLB16" s="414"/>
      <c r="NLC16" s="414"/>
      <c r="NLD16" s="414"/>
      <c r="NLE16" s="414"/>
      <c r="NLF16" s="414"/>
      <c r="NLG16" s="414"/>
      <c r="NLH16" s="414"/>
      <c r="NLI16" s="414"/>
      <c r="NLJ16" s="414"/>
      <c r="NLK16" s="414"/>
      <c r="NLL16" s="414"/>
      <c r="NLM16" s="414"/>
      <c r="NLN16" s="414"/>
      <c r="NLO16" s="414"/>
      <c r="NLP16" s="414"/>
      <c r="NLQ16" s="414"/>
      <c r="NLR16" s="414"/>
      <c r="NLS16" s="414"/>
      <c r="NLT16" s="414"/>
      <c r="NLU16" s="414"/>
      <c r="NLV16" s="414"/>
      <c r="NLW16" s="414"/>
      <c r="NLX16" s="414"/>
      <c r="NLY16" s="414"/>
      <c r="NLZ16" s="414"/>
      <c r="NMA16" s="414"/>
      <c r="NMB16" s="414"/>
      <c r="NMC16" s="414"/>
      <c r="NMD16" s="414"/>
      <c r="NME16" s="414"/>
      <c r="NMF16" s="414"/>
      <c r="NMG16" s="414"/>
      <c r="NMH16" s="414"/>
      <c r="NMI16" s="414"/>
      <c r="NMJ16" s="414"/>
      <c r="NMK16" s="414"/>
      <c r="NML16" s="414"/>
      <c r="NMM16" s="414"/>
      <c r="NMN16" s="414"/>
      <c r="NMO16" s="414"/>
      <c r="NMP16" s="414"/>
      <c r="NMQ16" s="414"/>
      <c r="NMR16" s="414"/>
      <c r="NMS16" s="414"/>
      <c r="NMT16" s="414"/>
      <c r="NMU16" s="414"/>
      <c r="NMV16" s="414"/>
      <c r="NMW16" s="414"/>
      <c r="NMX16" s="414"/>
      <c r="NMY16" s="414"/>
      <c r="NMZ16" s="414"/>
      <c r="NNA16" s="414"/>
      <c r="NNB16" s="414"/>
      <c r="NNC16" s="414"/>
      <c r="NND16" s="414"/>
      <c r="NNE16" s="414"/>
      <c r="NNF16" s="414"/>
      <c r="NNG16" s="414"/>
      <c r="NNH16" s="414"/>
      <c r="NNI16" s="414"/>
      <c r="NNJ16" s="414"/>
      <c r="NNK16" s="414"/>
      <c r="NNL16" s="414"/>
      <c r="NNM16" s="414"/>
      <c r="NNN16" s="414"/>
      <c r="NNO16" s="414"/>
      <c r="NNP16" s="414"/>
      <c r="NNQ16" s="414"/>
      <c r="NNR16" s="414"/>
      <c r="NNS16" s="414"/>
      <c r="NNT16" s="414"/>
      <c r="NNU16" s="414"/>
      <c r="NNV16" s="414"/>
      <c r="NNW16" s="414"/>
      <c r="NNX16" s="414"/>
      <c r="NNY16" s="414"/>
      <c r="NNZ16" s="414"/>
      <c r="NOA16" s="414"/>
      <c r="NOB16" s="414"/>
      <c r="NOC16" s="414"/>
      <c r="NOD16" s="414"/>
      <c r="NOE16" s="414"/>
      <c r="NOF16" s="414"/>
      <c r="NOG16" s="414"/>
      <c r="NOH16" s="414"/>
      <c r="NOI16" s="414"/>
      <c r="NOJ16" s="414"/>
      <c r="NOK16" s="414"/>
      <c r="NOL16" s="414"/>
      <c r="NOM16" s="414"/>
      <c r="NON16" s="414"/>
      <c r="NOO16" s="414"/>
      <c r="NOP16" s="414"/>
      <c r="NOQ16" s="414"/>
      <c r="NOR16" s="414"/>
      <c r="NOS16" s="414"/>
      <c r="NOT16" s="414"/>
      <c r="NOU16" s="414"/>
      <c r="NOV16" s="414"/>
      <c r="NOW16" s="414"/>
      <c r="NOX16" s="414"/>
      <c r="NOY16" s="414"/>
      <c r="NOZ16" s="414"/>
      <c r="NPA16" s="414"/>
      <c r="NPB16" s="414"/>
      <c r="NPC16" s="414"/>
      <c r="NPD16" s="414"/>
      <c r="NPE16" s="414"/>
      <c r="NPF16" s="414"/>
      <c r="NPG16" s="414"/>
      <c r="NPH16" s="414"/>
      <c r="NPI16" s="414"/>
      <c r="NPJ16" s="414"/>
      <c r="NPK16" s="414"/>
      <c r="NPL16" s="414"/>
      <c r="NPM16" s="414"/>
      <c r="NPN16" s="414"/>
      <c r="NPO16" s="414"/>
      <c r="NPP16" s="414"/>
      <c r="NPQ16" s="414"/>
      <c r="NPR16" s="414"/>
      <c r="NPS16" s="414"/>
      <c r="NPT16" s="414"/>
      <c r="NPU16" s="414"/>
      <c r="NPV16" s="414"/>
      <c r="NPW16" s="414"/>
      <c r="NPX16" s="414"/>
      <c r="NPY16" s="414"/>
      <c r="NPZ16" s="414"/>
      <c r="NQA16" s="414"/>
      <c r="NQB16" s="414"/>
      <c r="NQC16" s="414"/>
      <c r="NQD16" s="414"/>
      <c r="NQE16" s="414"/>
      <c r="NQF16" s="414"/>
      <c r="NQG16" s="414"/>
      <c r="NQH16" s="414"/>
      <c r="NQI16" s="414"/>
      <c r="NQJ16" s="414"/>
      <c r="NQK16" s="414"/>
      <c r="NQL16" s="414"/>
      <c r="NQM16" s="414"/>
      <c r="NQN16" s="414"/>
      <c r="NQO16" s="414"/>
      <c r="NQP16" s="414"/>
      <c r="NQQ16" s="414"/>
      <c r="NQR16" s="414"/>
      <c r="NQS16" s="414"/>
      <c r="NQT16" s="414"/>
      <c r="NQU16" s="414"/>
      <c r="NQV16" s="414"/>
      <c r="NQW16" s="414"/>
      <c r="NQX16" s="414"/>
      <c r="NQY16" s="414"/>
      <c r="NQZ16" s="414"/>
      <c r="NRA16" s="414"/>
      <c r="NRB16" s="414"/>
      <c r="NRC16" s="414"/>
      <c r="NRD16" s="414"/>
      <c r="NRE16" s="414"/>
      <c r="NRF16" s="414"/>
      <c r="NRG16" s="414"/>
      <c r="NRH16" s="414"/>
      <c r="NRI16" s="414"/>
      <c r="NRJ16" s="414"/>
      <c r="NRK16" s="414"/>
      <c r="NRL16" s="414"/>
      <c r="NRM16" s="414"/>
      <c r="NRN16" s="414"/>
      <c r="NRO16" s="414"/>
      <c r="NRP16" s="414"/>
      <c r="NRQ16" s="414"/>
      <c r="NRR16" s="414"/>
      <c r="NRS16" s="414"/>
      <c r="NRT16" s="414"/>
      <c r="NRU16" s="414"/>
      <c r="NRV16" s="414"/>
      <c r="NRW16" s="414"/>
      <c r="NRX16" s="414"/>
      <c r="NRY16" s="414"/>
      <c r="NRZ16" s="414"/>
      <c r="NSA16" s="414"/>
      <c r="NSB16" s="414"/>
      <c r="NSC16" s="414"/>
      <c r="NSD16" s="414"/>
      <c r="NSE16" s="414"/>
      <c r="NSF16" s="414"/>
      <c r="NSG16" s="414"/>
      <c r="NSH16" s="414"/>
      <c r="NSI16" s="414"/>
      <c r="NSJ16" s="414"/>
      <c r="NSK16" s="414"/>
      <c r="NSL16" s="414"/>
      <c r="NSM16" s="414"/>
      <c r="NSN16" s="414"/>
      <c r="NSO16" s="414"/>
      <c r="NSP16" s="414"/>
      <c r="NSQ16" s="414"/>
      <c r="NSR16" s="414"/>
      <c r="NSS16" s="414"/>
      <c r="NST16" s="414"/>
      <c r="NSU16" s="414"/>
      <c r="NSV16" s="414"/>
      <c r="NSW16" s="414"/>
      <c r="NSX16" s="414"/>
      <c r="NSY16" s="414"/>
      <c r="NSZ16" s="414"/>
      <c r="NTA16" s="414"/>
      <c r="NTB16" s="414"/>
      <c r="NTC16" s="414"/>
      <c r="NTD16" s="414"/>
      <c r="NTE16" s="414"/>
      <c r="NTF16" s="414"/>
      <c r="NTG16" s="414"/>
      <c r="NTH16" s="414"/>
      <c r="NTI16" s="414"/>
      <c r="NTJ16" s="414"/>
      <c r="NTK16" s="414"/>
      <c r="NTL16" s="414"/>
      <c r="NTM16" s="414"/>
      <c r="NTN16" s="414"/>
      <c r="NTO16" s="414"/>
      <c r="NTP16" s="414"/>
      <c r="NTQ16" s="414"/>
      <c r="NTR16" s="414"/>
      <c r="NTS16" s="414"/>
      <c r="NTT16" s="414"/>
      <c r="NTU16" s="414"/>
      <c r="NTV16" s="414"/>
      <c r="NTW16" s="414"/>
      <c r="NTX16" s="414"/>
      <c r="NTY16" s="414"/>
      <c r="NTZ16" s="414"/>
      <c r="NUA16" s="414"/>
      <c r="NUB16" s="414"/>
      <c r="NUC16" s="414"/>
      <c r="NUD16" s="414"/>
      <c r="NUE16" s="414"/>
      <c r="NUF16" s="414"/>
      <c r="NUG16" s="414"/>
      <c r="NUH16" s="414"/>
      <c r="NUI16" s="414"/>
      <c r="NUJ16" s="414"/>
      <c r="NUK16" s="414"/>
      <c r="NUL16" s="414"/>
      <c r="NUM16" s="414"/>
      <c r="NUN16" s="414"/>
      <c r="NUO16" s="414"/>
      <c r="NUP16" s="414"/>
      <c r="NUQ16" s="414"/>
      <c r="NUR16" s="414"/>
      <c r="NUS16" s="414"/>
      <c r="NUT16" s="414"/>
      <c r="NUU16" s="414"/>
      <c r="NUV16" s="414"/>
      <c r="NUW16" s="414"/>
      <c r="NUX16" s="414"/>
      <c r="NUY16" s="414"/>
      <c r="NUZ16" s="414"/>
      <c r="NVA16" s="414"/>
      <c r="NVB16" s="414"/>
      <c r="NVC16" s="414"/>
      <c r="NVD16" s="414"/>
      <c r="NVE16" s="414"/>
      <c r="NVF16" s="414"/>
      <c r="NVG16" s="414"/>
      <c r="NVH16" s="414"/>
      <c r="NVI16" s="414"/>
      <c r="NVJ16" s="414"/>
      <c r="NVK16" s="414"/>
      <c r="NVL16" s="414"/>
      <c r="NVM16" s="414"/>
      <c r="NVN16" s="414"/>
      <c r="NVO16" s="414"/>
      <c r="NVP16" s="414"/>
      <c r="NVQ16" s="414"/>
      <c r="NVR16" s="414"/>
      <c r="NVS16" s="414"/>
      <c r="NVT16" s="414"/>
      <c r="NVU16" s="414"/>
      <c r="NVV16" s="414"/>
      <c r="NVW16" s="414"/>
      <c r="NVX16" s="414"/>
      <c r="NVY16" s="414"/>
      <c r="NVZ16" s="414"/>
      <c r="NWA16" s="414"/>
      <c r="NWB16" s="414"/>
      <c r="NWC16" s="414"/>
      <c r="NWD16" s="414"/>
      <c r="NWE16" s="414"/>
      <c r="NWF16" s="414"/>
      <c r="NWG16" s="414"/>
      <c r="NWH16" s="414"/>
      <c r="NWI16" s="414"/>
      <c r="NWJ16" s="414"/>
      <c r="NWK16" s="414"/>
      <c r="NWL16" s="414"/>
      <c r="NWM16" s="414"/>
      <c r="NWN16" s="414"/>
      <c r="NWO16" s="414"/>
      <c r="NWP16" s="414"/>
      <c r="NWQ16" s="414"/>
      <c r="NWR16" s="414"/>
      <c r="NWS16" s="414"/>
      <c r="NWT16" s="414"/>
      <c r="NWU16" s="414"/>
      <c r="NWV16" s="414"/>
      <c r="NWW16" s="414"/>
      <c r="NWX16" s="414"/>
      <c r="NWY16" s="414"/>
      <c r="NWZ16" s="414"/>
      <c r="NXA16" s="414"/>
      <c r="NXB16" s="414"/>
      <c r="NXC16" s="414"/>
      <c r="NXD16" s="414"/>
      <c r="NXE16" s="414"/>
      <c r="NXF16" s="414"/>
      <c r="NXG16" s="414"/>
      <c r="NXH16" s="414"/>
      <c r="NXI16" s="414"/>
      <c r="NXJ16" s="414"/>
      <c r="NXK16" s="414"/>
      <c r="NXL16" s="414"/>
      <c r="NXM16" s="414"/>
      <c r="NXN16" s="414"/>
      <c r="NXO16" s="414"/>
      <c r="NXP16" s="414"/>
      <c r="NXQ16" s="414"/>
      <c r="NXR16" s="414"/>
      <c r="NXS16" s="414"/>
      <c r="NXT16" s="414"/>
      <c r="NXU16" s="414"/>
      <c r="NXV16" s="414"/>
      <c r="NXW16" s="414"/>
      <c r="NXX16" s="414"/>
      <c r="NXY16" s="414"/>
      <c r="NXZ16" s="414"/>
      <c r="NYA16" s="414"/>
      <c r="NYB16" s="414"/>
      <c r="NYC16" s="414"/>
      <c r="NYD16" s="414"/>
      <c r="NYE16" s="414"/>
      <c r="NYF16" s="414"/>
      <c r="NYG16" s="414"/>
      <c r="NYH16" s="414"/>
      <c r="NYI16" s="414"/>
      <c r="NYJ16" s="414"/>
      <c r="NYK16" s="414"/>
      <c r="NYL16" s="414"/>
      <c r="NYM16" s="414"/>
      <c r="NYN16" s="414"/>
      <c r="NYO16" s="414"/>
      <c r="NYP16" s="414"/>
      <c r="NYQ16" s="414"/>
      <c r="NYR16" s="414"/>
      <c r="NYS16" s="414"/>
      <c r="NYT16" s="414"/>
      <c r="NYU16" s="414"/>
      <c r="NYV16" s="414"/>
      <c r="NYW16" s="414"/>
      <c r="NYX16" s="414"/>
      <c r="NYY16" s="414"/>
      <c r="NYZ16" s="414"/>
      <c r="NZA16" s="414"/>
      <c r="NZB16" s="414"/>
      <c r="NZC16" s="414"/>
      <c r="NZD16" s="414"/>
      <c r="NZE16" s="414"/>
      <c r="NZF16" s="414"/>
      <c r="NZG16" s="414"/>
      <c r="NZH16" s="414"/>
      <c r="NZI16" s="414"/>
      <c r="NZJ16" s="414"/>
      <c r="NZK16" s="414"/>
      <c r="NZL16" s="414"/>
      <c r="NZM16" s="414"/>
      <c r="NZN16" s="414"/>
      <c r="NZO16" s="414"/>
      <c r="NZP16" s="414"/>
      <c r="NZQ16" s="414"/>
      <c r="NZR16" s="414"/>
      <c r="NZS16" s="414"/>
      <c r="NZT16" s="414"/>
      <c r="NZU16" s="414"/>
      <c r="NZV16" s="414"/>
      <c r="NZW16" s="414"/>
      <c r="NZX16" s="414"/>
      <c r="NZY16" s="414"/>
      <c r="NZZ16" s="414"/>
      <c r="OAA16" s="414"/>
      <c r="OAB16" s="414"/>
      <c r="OAC16" s="414"/>
      <c r="OAD16" s="414"/>
      <c r="OAE16" s="414"/>
      <c r="OAF16" s="414"/>
      <c r="OAG16" s="414"/>
      <c r="OAH16" s="414"/>
      <c r="OAI16" s="414"/>
      <c r="OAJ16" s="414"/>
      <c r="OAK16" s="414"/>
      <c r="OAL16" s="414"/>
      <c r="OAM16" s="414"/>
      <c r="OAN16" s="414"/>
      <c r="OAO16" s="414"/>
      <c r="OAP16" s="414"/>
      <c r="OAQ16" s="414"/>
      <c r="OAR16" s="414"/>
      <c r="OAS16" s="414"/>
      <c r="OAT16" s="414"/>
      <c r="OAU16" s="414"/>
      <c r="OAV16" s="414"/>
      <c r="OAW16" s="414"/>
      <c r="OAX16" s="414"/>
      <c r="OAY16" s="414"/>
      <c r="OAZ16" s="414"/>
      <c r="OBA16" s="414"/>
      <c r="OBB16" s="414"/>
      <c r="OBC16" s="414"/>
      <c r="OBD16" s="414"/>
      <c r="OBE16" s="414"/>
      <c r="OBF16" s="414"/>
      <c r="OBG16" s="414"/>
      <c r="OBH16" s="414"/>
      <c r="OBI16" s="414"/>
      <c r="OBJ16" s="414"/>
      <c r="OBK16" s="414"/>
      <c r="OBL16" s="414"/>
      <c r="OBM16" s="414"/>
      <c r="OBN16" s="414"/>
      <c r="OBO16" s="414"/>
      <c r="OBP16" s="414"/>
      <c r="OBQ16" s="414"/>
      <c r="OBR16" s="414"/>
      <c r="OBS16" s="414"/>
      <c r="OBT16" s="414"/>
      <c r="OBU16" s="414"/>
      <c r="OBV16" s="414"/>
      <c r="OBW16" s="414"/>
      <c r="OBX16" s="414"/>
      <c r="OBY16" s="414"/>
      <c r="OBZ16" s="414"/>
      <c r="OCA16" s="414"/>
      <c r="OCB16" s="414"/>
      <c r="OCC16" s="414"/>
      <c r="OCD16" s="414"/>
      <c r="OCE16" s="414"/>
      <c r="OCF16" s="414"/>
      <c r="OCG16" s="414"/>
      <c r="OCH16" s="414"/>
      <c r="OCI16" s="414"/>
      <c r="OCJ16" s="414"/>
      <c r="OCK16" s="414"/>
      <c r="OCL16" s="414"/>
      <c r="OCM16" s="414"/>
      <c r="OCN16" s="414"/>
      <c r="OCO16" s="414"/>
      <c r="OCP16" s="414"/>
      <c r="OCQ16" s="414"/>
      <c r="OCR16" s="414"/>
      <c r="OCS16" s="414"/>
      <c r="OCT16" s="414"/>
      <c r="OCU16" s="414"/>
      <c r="OCV16" s="414"/>
      <c r="OCW16" s="414"/>
      <c r="OCX16" s="414"/>
      <c r="OCY16" s="414"/>
      <c r="OCZ16" s="414"/>
      <c r="ODA16" s="414"/>
      <c r="ODB16" s="414"/>
      <c r="ODC16" s="414"/>
      <c r="ODD16" s="414"/>
      <c r="ODE16" s="414"/>
      <c r="ODF16" s="414"/>
      <c r="ODG16" s="414"/>
      <c r="ODH16" s="414"/>
      <c r="ODI16" s="414"/>
      <c r="ODJ16" s="414"/>
      <c r="ODK16" s="414"/>
      <c r="ODL16" s="414"/>
      <c r="ODM16" s="414"/>
      <c r="ODN16" s="414"/>
      <c r="ODO16" s="414"/>
      <c r="ODP16" s="414"/>
      <c r="ODQ16" s="414"/>
      <c r="ODR16" s="414"/>
      <c r="ODS16" s="414"/>
      <c r="ODT16" s="414"/>
      <c r="ODU16" s="414"/>
      <c r="ODV16" s="414"/>
      <c r="ODW16" s="414"/>
      <c r="ODX16" s="414"/>
      <c r="ODY16" s="414"/>
      <c r="ODZ16" s="414"/>
      <c r="OEA16" s="414"/>
      <c r="OEB16" s="414"/>
      <c r="OEC16" s="414"/>
      <c r="OED16" s="414"/>
      <c r="OEE16" s="414"/>
      <c r="OEF16" s="414"/>
      <c r="OEG16" s="414"/>
      <c r="OEH16" s="414"/>
      <c r="OEI16" s="414"/>
      <c r="OEJ16" s="414"/>
      <c r="OEK16" s="414"/>
      <c r="OEL16" s="414"/>
      <c r="OEM16" s="414"/>
      <c r="OEN16" s="414"/>
      <c r="OEO16" s="414"/>
      <c r="OEP16" s="414"/>
      <c r="OEQ16" s="414"/>
      <c r="OER16" s="414"/>
      <c r="OES16" s="414"/>
      <c r="OET16" s="414"/>
      <c r="OEU16" s="414"/>
      <c r="OEV16" s="414"/>
      <c r="OEW16" s="414"/>
      <c r="OEX16" s="414"/>
      <c r="OEY16" s="414"/>
      <c r="OEZ16" s="414"/>
      <c r="OFA16" s="414"/>
      <c r="OFB16" s="414"/>
      <c r="OFC16" s="414"/>
      <c r="OFD16" s="414"/>
      <c r="OFE16" s="414"/>
      <c r="OFF16" s="414"/>
      <c r="OFG16" s="414"/>
      <c r="OFH16" s="414"/>
      <c r="OFI16" s="414"/>
      <c r="OFJ16" s="414"/>
      <c r="OFK16" s="414"/>
      <c r="OFL16" s="414"/>
      <c r="OFM16" s="414"/>
      <c r="OFN16" s="414"/>
      <c r="OFO16" s="414"/>
      <c r="OFP16" s="414"/>
      <c r="OFQ16" s="414"/>
      <c r="OFR16" s="414"/>
      <c r="OFS16" s="414"/>
      <c r="OFT16" s="414"/>
      <c r="OFU16" s="414"/>
      <c r="OFV16" s="414"/>
      <c r="OFW16" s="414"/>
      <c r="OFX16" s="414"/>
      <c r="OFY16" s="414"/>
      <c r="OFZ16" s="414"/>
      <c r="OGA16" s="414"/>
      <c r="OGB16" s="414"/>
      <c r="OGC16" s="414"/>
      <c r="OGD16" s="414"/>
      <c r="OGE16" s="414"/>
      <c r="OGF16" s="414"/>
      <c r="OGG16" s="414"/>
      <c r="OGH16" s="414"/>
      <c r="OGI16" s="414"/>
      <c r="OGJ16" s="414"/>
      <c r="OGK16" s="414"/>
      <c r="OGL16" s="414"/>
      <c r="OGM16" s="414"/>
      <c r="OGN16" s="414"/>
      <c r="OGO16" s="414"/>
      <c r="OGP16" s="414"/>
      <c r="OGQ16" s="414"/>
      <c r="OGR16" s="414"/>
      <c r="OGS16" s="414"/>
      <c r="OGT16" s="414"/>
      <c r="OGU16" s="414"/>
      <c r="OGV16" s="414"/>
      <c r="OGW16" s="414"/>
      <c r="OGX16" s="414"/>
      <c r="OGY16" s="414"/>
      <c r="OGZ16" s="414"/>
      <c r="OHA16" s="414"/>
      <c r="OHB16" s="414"/>
      <c r="OHC16" s="414"/>
      <c r="OHD16" s="414"/>
      <c r="OHE16" s="414"/>
      <c r="OHF16" s="414"/>
      <c r="OHG16" s="414"/>
      <c r="OHH16" s="414"/>
      <c r="OHI16" s="414"/>
      <c r="OHJ16" s="414"/>
      <c r="OHK16" s="414"/>
      <c r="OHL16" s="414"/>
      <c r="OHM16" s="414"/>
      <c r="OHN16" s="414"/>
      <c r="OHO16" s="414"/>
      <c r="OHP16" s="414"/>
      <c r="OHQ16" s="414"/>
      <c r="OHR16" s="414"/>
      <c r="OHS16" s="414"/>
      <c r="OHT16" s="414"/>
      <c r="OHU16" s="414"/>
      <c r="OHV16" s="414"/>
      <c r="OHW16" s="414"/>
      <c r="OHX16" s="414"/>
      <c r="OHY16" s="414"/>
      <c r="OHZ16" s="414"/>
      <c r="OIA16" s="414"/>
      <c r="OIB16" s="414"/>
      <c r="OIC16" s="414"/>
      <c r="OID16" s="414"/>
      <c r="OIE16" s="414"/>
      <c r="OIF16" s="414"/>
      <c r="OIG16" s="414"/>
      <c r="OIH16" s="414"/>
      <c r="OII16" s="414"/>
      <c r="OIJ16" s="414"/>
      <c r="OIK16" s="414"/>
      <c r="OIL16" s="414"/>
      <c r="OIM16" s="414"/>
      <c r="OIN16" s="414"/>
      <c r="OIO16" s="414"/>
      <c r="OIP16" s="414"/>
      <c r="OIQ16" s="414"/>
      <c r="OIR16" s="414"/>
      <c r="OIS16" s="414"/>
      <c r="OIT16" s="414"/>
      <c r="OIU16" s="414"/>
      <c r="OIV16" s="414"/>
      <c r="OIW16" s="414"/>
      <c r="OIX16" s="414"/>
      <c r="OIY16" s="414"/>
      <c r="OIZ16" s="414"/>
      <c r="OJA16" s="414"/>
      <c r="OJB16" s="414"/>
      <c r="OJC16" s="414"/>
      <c r="OJD16" s="414"/>
      <c r="OJE16" s="414"/>
      <c r="OJF16" s="414"/>
      <c r="OJG16" s="414"/>
      <c r="OJH16" s="414"/>
      <c r="OJI16" s="414"/>
      <c r="OJJ16" s="414"/>
      <c r="OJK16" s="414"/>
      <c r="OJL16" s="414"/>
      <c r="OJM16" s="414"/>
      <c r="OJN16" s="414"/>
      <c r="OJO16" s="414"/>
      <c r="OJP16" s="414"/>
      <c r="OJQ16" s="414"/>
      <c r="OJR16" s="414"/>
      <c r="OJS16" s="414"/>
      <c r="OJT16" s="414"/>
      <c r="OJU16" s="414"/>
      <c r="OJV16" s="414"/>
      <c r="OJW16" s="414"/>
      <c r="OJX16" s="414"/>
      <c r="OJY16" s="414"/>
      <c r="OJZ16" s="414"/>
      <c r="OKA16" s="414"/>
      <c r="OKB16" s="414"/>
      <c r="OKC16" s="414"/>
      <c r="OKD16" s="414"/>
      <c r="OKE16" s="414"/>
      <c r="OKF16" s="414"/>
      <c r="OKG16" s="414"/>
      <c r="OKH16" s="414"/>
      <c r="OKI16" s="414"/>
      <c r="OKJ16" s="414"/>
      <c r="OKK16" s="414"/>
      <c r="OKL16" s="414"/>
      <c r="OKM16" s="414"/>
      <c r="OKN16" s="414"/>
      <c r="OKO16" s="414"/>
      <c r="OKP16" s="414"/>
      <c r="OKQ16" s="414"/>
      <c r="OKR16" s="414"/>
      <c r="OKS16" s="414"/>
      <c r="OKT16" s="414"/>
      <c r="OKU16" s="414"/>
      <c r="OKV16" s="414"/>
      <c r="OKW16" s="414"/>
      <c r="OKX16" s="414"/>
      <c r="OKY16" s="414"/>
      <c r="OKZ16" s="414"/>
      <c r="OLA16" s="414"/>
      <c r="OLB16" s="414"/>
      <c r="OLC16" s="414"/>
      <c r="OLD16" s="414"/>
      <c r="OLE16" s="414"/>
      <c r="OLF16" s="414"/>
      <c r="OLG16" s="414"/>
      <c r="OLH16" s="414"/>
      <c r="OLI16" s="414"/>
      <c r="OLJ16" s="414"/>
      <c r="OLK16" s="414"/>
      <c r="OLL16" s="414"/>
      <c r="OLM16" s="414"/>
      <c r="OLN16" s="414"/>
      <c r="OLO16" s="414"/>
      <c r="OLP16" s="414"/>
      <c r="OLQ16" s="414"/>
      <c r="OLR16" s="414"/>
      <c r="OLS16" s="414"/>
      <c r="OLT16" s="414"/>
      <c r="OLU16" s="414"/>
      <c r="OLV16" s="414"/>
      <c r="OLW16" s="414"/>
      <c r="OLX16" s="414"/>
      <c r="OLY16" s="414"/>
      <c r="OLZ16" s="414"/>
      <c r="OMA16" s="414"/>
      <c r="OMB16" s="414"/>
      <c r="OMC16" s="414"/>
      <c r="OMD16" s="414"/>
      <c r="OME16" s="414"/>
      <c r="OMF16" s="414"/>
      <c r="OMG16" s="414"/>
      <c r="OMH16" s="414"/>
      <c r="OMI16" s="414"/>
      <c r="OMJ16" s="414"/>
      <c r="OMK16" s="414"/>
      <c r="OML16" s="414"/>
      <c r="OMM16" s="414"/>
      <c r="OMN16" s="414"/>
      <c r="OMO16" s="414"/>
      <c r="OMP16" s="414"/>
      <c r="OMQ16" s="414"/>
      <c r="OMR16" s="414"/>
      <c r="OMS16" s="414"/>
      <c r="OMT16" s="414"/>
      <c r="OMU16" s="414"/>
      <c r="OMV16" s="414"/>
      <c r="OMW16" s="414"/>
      <c r="OMX16" s="414"/>
      <c r="OMY16" s="414"/>
      <c r="OMZ16" s="414"/>
      <c r="ONA16" s="414"/>
      <c r="ONB16" s="414"/>
      <c r="ONC16" s="414"/>
      <c r="OND16" s="414"/>
      <c r="ONE16" s="414"/>
      <c r="ONF16" s="414"/>
      <c r="ONG16" s="414"/>
      <c r="ONH16" s="414"/>
      <c r="ONI16" s="414"/>
      <c r="ONJ16" s="414"/>
      <c r="ONK16" s="414"/>
      <c r="ONL16" s="414"/>
      <c r="ONM16" s="414"/>
      <c r="ONN16" s="414"/>
      <c r="ONO16" s="414"/>
      <c r="ONP16" s="414"/>
      <c r="ONQ16" s="414"/>
      <c r="ONR16" s="414"/>
      <c r="ONS16" s="414"/>
      <c r="ONT16" s="414"/>
      <c r="ONU16" s="414"/>
      <c r="ONV16" s="414"/>
      <c r="ONW16" s="414"/>
      <c r="ONX16" s="414"/>
      <c r="ONY16" s="414"/>
      <c r="ONZ16" s="414"/>
      <c r="OOA16" s="414"/>
      <c r="OOB16" s="414"/>
      <c r="OOC16" s="414"/>
      <c r="OOD16" s="414"/>
      <c r="OOE16" s="414"/>
      <c r="OOF16" s="414"/>
      <c r="OOG16" s="414"/>
      <c r="OOH16" s="414"/>
      <c r="OOI16" s="414"/>
      <c r="OOJ16" s="414"/>
      <c r="OOK16" s="414"/>
      <c r="OOL16" s="414"/>
      <c r="OOM16" s="414"/>
      <c r="OON16" s="414"/>
      <c r="OOO16" s="414"/>
      <c r="OOP16" s="414"/>
      <c r="OOQ16" s="414"/>
      <c r="OOR16" s="414"/>
      <c r="OOS16" s="414"/>
      <c r="OOT16" s="414"/>
      <c r="OOU16" s="414"/>
      <c r="OOV16" s="414"/>
      <c r="OOW16" s="414"/>
      <c r="OOX16" s="414"/>
      <c r="OOY16" s="414"/>
      <c r="OOZ16" s="414"/>
      <c r="OPA16" s="414"/>
      <c r="OPB16" s="414"/>
      <c r="OPC16" s="414"/>
      <c r="OPD16" s="414"/>
      <c r="OPE16" s="414"/>
      <c r="OPF16" s="414"/>
      <c r="OPG16" s="414"/>
      <c r="OPH16" s="414"/>
      <c r="OPI16" s="414"/>
      <c r="OPJ16" s="414"/>
      <c r="OPK16" s="414"/>
      <c r="OPL16" s="414"/>
      <c r="OPM16" s="414"/>
      <c r="OPN16" s="414"/>
      <c r="OPO16" s="414"/>
      <c r="OPP16" s="414"/>
      <c r="OPQ16" s="414"/>
      <c r="OPR16" s="414"/>
      <c r="OPS16" s="414"/>
      <c r="OPT16" s="414"/>
      <c r="OPU16" s="414"/>
      <c r="OPV16" s="414"/>
      <c r="OPW16" s="414"/>
      <c r="OPX16" s="414"/>
      <c r="OPY16" s="414"/>
      <c r="OPZ16" s="414"/>
      <c r="OQA16" s="414"/>
      <c r="OQB16" s="414"/>
      <c r="OQC16" s="414"/>
      <c r="OQD16" s="414"/>
      <c r="OQE16" s="414"/>
      <c r="OQF16" s="414"/>
      <c r="OQG16" s="414"/>
      <c r="OQH16" s="414"/>
      <c r="OQI16" s="414"/>
      <c r="OQJ16" s="414"/>
      <c r="OQK16" s="414"/>
      <c r="OQL16" s="414"/>
      <c r="OQM16" s="414"/>
      <c r="OQN16" s="414"/>
      <c r="OQO16" s="414"/>
      <c r="OQP16" s="414"/>
      <c r="OQQ16" s="414"/>
      <c r="OQR16" s="414"/>
      <c r="OQS16" s="414"/>
      <c r="OQT16" s="414"/>
      <c r="OQU16" s="414"/>
      <c r="OQV16" s="414"/>
      <c r="OQW16" s="414"/>
      <c r="OQX16" s="414"/>
      <c r="OQY16" s="414"/>
      <c r="OQZ16" s="414"/>
      <c r="ORA16" s="414"/>
      <c r="ORB16" s="414"/>
      <c r="ORC16" s="414"/>
      <c r="ORD16" s="414"/>
      <c r="ORE16" s="414"/>
      <c r="ORF16" s="414"/>
      <c r="ORG16" s="414"/>
      <c r="ORH16" s="414"/>
      <c r="ORI16" s="414"/>
      <c r="ORJ16" s="414"/>
      <c r="ORK16" s="414"/>
      <c r="ORL16" s="414"/>
      <c r="ORM16" s="414"/>
      <c r="ORN16" s="414"/>
      <c r="ORO16" s="414"/>
      <c r="ORP16" s="414"/>
      <c r="ORQ16" s="414"/>
      <c r="ORR16" s="414"/>
      <c r="ORS16" s="414"/>
      <c r="ORT16" s="414"/>
      <c r="ORU16" s="414"/>
      <c r="ORV16" s="414"/>
      <c r="ORW16" s="414"/>
      <c r="ORX16" s="414"/>
      <c r="ORY16" s="414"/>
      <c r="ORZ16" s="414"/>
      <c r="OSA16" s="414"/>
      <c r="OSB16" s="414"/>
      <c r="OSC16" s="414"/>
      <c r="OSD16" s="414"/>
      <c r="OSE16" s="414"/>
      <c r="OSF16" s="414"/>
      <c r="OSG16" s="414"/>
      <c r="OSH16" s="414"/>
      <c r="OSI16" s="414"/>
      <c r="OSJ16" s="414"/>
      <c r="OSK16" s="414"/>
      <c r="OSL16" s="414"/>
      <c r="OSM16" s="414"/>
      <c r="OSN16" s="414"/>
      <c r="OSO16" s="414"/>
      <c r="OSP16" s="414"/>
      <c r="OSQ16" s="414"/>
      <c r="OSR16" s="414"/>
      <c r="OSS16" s="414"/>
      <c r="OST16" s="414"/>
      <c r="OSU16" s="414"/>
      <c r="OSV16" s="414"/>
      <c r="OSW16" s="414"/>
      <c r="OSX16" s="414"/>
      <c r="OSY16" s="414"/>
      <c r="OSZ16" s="414"/>
      <c r="OTA16" s="414"/>
      <c r="OTB16" s="414"/>
      <c r="OTC16" s="414"/>
      <c r="OTD16" s="414"/>
      <c r="OTE16" s="414"/>
      <c r="OTF16" s="414"/>
      <c r="OTG16" s="414"/>
      <c r="OTH16" s="414"/>
      <c r="OTI16" s="414"/>
      <c r="OTJ16" s="414"/>
      <c r="OTK16" s="414"/>
      <c r="OTL16" s="414"/>
      <c r="OTM16" s="414"/>
      <c r="OTN16" s="414"/>
      <c r="OTO16" s="414"/>
      <c r="OTP16" s="414"/>
      <c r="OTQ16" s="414"/>
      <c r="OTR16" s="414"/>
      <c r="OTS16" s="414"/>
      <c r="OTT16" s="414"/>
      <c r="OTU16" s="414"/>
      <c r="OTV16" s="414"/>
      <c r="OTW16" s="414"/>
      <c r="OTX16" s="414"/>
      <c r="OTY16" s="414"/>
      <c r="OTZ16" s="414"/>
      <c r="OUA16" s="414"/>
      <c r="OUB16" s="414"/>
      <c r="OUC16" s="414"/>
      <c r="OUD16" s="414"/>
      <c r="OUE16" s="414"/>
      <c r="OUF16" s="414"/>
      <c r="OUG16" s="414"/>
      <c r="OUH16" s="414"/>
      <c r="OUI16" s="414"/>
      <c r="OUJ16" s="414"/>
      <c r="OUK16" s="414"/>
      <c r="OUL16" s="414"/>
      <c r="OUM16" s="414"/>
      <c r="OUN16" s="414"/>
      <c r="OUO16" s="414"/>
      <c r="OUP16" s="414"/>
      <c r="OUQ16" s="414"/>
      <c r="OUR16" s="414"/>
      <c r="OUS16" s="414"/>
      <c r="OUT16" s="414"/>
      <c r="OUU16" s="414"/>
      <c r="OUV16" s="414"/>
      <c r="OUW16" s="414"/>
      <c r="OUX16" s="414"/>
      <c r="OUY16" s="414"/>
      <c r="OUZ16" s="414"/>
      <c r="OVA16" s="414"/>
      <c r="OVB16" s="414"/>
      <c r="OVC16" s="414"/>
      <c r="OVD16" s="414"/>
      <c r="OVE16" s="414"/>
      <c r="OVF16" s="414"/>
      <c r="OVG16" s="414"/>
      <c r="OVH16" s="414"/>
      <c r="OVI16" s="414"/>
      <c r="OVJ16" s="414"/>
      <c r="OVK16" s="414"/>
      <c r="OVL16" s="414"/>
      <c r="OVM16" s="414"/>
      <c r="OVN16" s="414"/>
      <c r="OVO16" s="414"/>
      <c r="OVP16" s="414"/>
      <c r="OVQ16" s="414"/>
      <c r="OVR16" s="414"/>
      <c r="OVS16" s="414"/>
      <c r="OVT16" s="414"/>
      <c r="OVU16" s="414"/>
      <c r="OVV16" s="414"/>
      <c r="OVW16" s="414"/>
      <c r="OVX16" s="414"/>
      <c r="OVY16" s="414"/>
      <c r="OVZ16" s="414"/>
      <c r="OWA16" s="414"/>
      <c r="OWB16" s="414"/>
      <c r="OWC16" s="414"/>
      <c r="OWD16" s="414"/>
      <c r="OWE16" s="414"/>
      <c r="OWF16" s="414"/>
      <c r="OWG16" s="414"/>
      <c r="OWH16" s="414"/>
      <c r="OWI16" s="414"/>
      <c r="OWJ16" s="414"/>
      <c r="OWK16" s="414"/>
      <c r="OWL16" s="414"/>
      <c r="OWM16" s="414"/>
      <c r="OWN16" s="414"/>
      <c r="OWO16" s="414"/>
      <c r="OWP16" s="414"/>
      <c r="OWQ16" s="414"/>
      <c r="OWR16" s="414"/>
      <c r="OWS16" s="414"/>
      <c r="OWT16" s="414"/>
      <c r="OWU16" s="414"/>
      <c r="OWV16" s="414"/>
      <c r="OWW16" s="414"/>
      <c r="OWX16" s="414"/>
      <c r="OWY16" s="414"/>
      <c r="OWZ16" s="414"/>
      <c r="OXA16" s="414"/>
      <c r="OXB16" s="414"/>
      <c r="OXC16" s="414"/>
      <c r="OXD16" s="414"/>
      <c r="OXE16" s="414"/>
      <c r="OXF16" s="414"/>
      <c r="OXG16" s="414"/>
      <c r="OXH16" s="414"/>
      <c r="OXI16" s="414"/>
      <c r="OXJ16" s="414"/>
      <c r="OXK16" s="414"/>
      <c r="OXL16" s="414"/>
      <c r="OXM16" s="414"/>
      <c r="OXN16" s="414"/>
      <c r="OXO16" s="414"/>
      <c r="OXP16" s="414"/>
      <c r="OXQ16" s="414"/>
      <c r="OXR16" s="414"/>
      <c r="OXS16" s="414"/>
      <c r="OXT16" s="414"/>
      <c r="OXU16" s="414"/>
      <c r="OXV16" s="414"/>
      <c r="OXW16" s="414"/>
      <c r="OXX16" s="414"/>
      <c r="OXY16" s="414"/>
      <c r="OXZ16" s="414"/>
      <c r="OYA16" s="414"/>
      <c r="OYB16" s="414"/>
      <c r="OYC16" s="414"/>
      <c r="OYD16" s="414"/>
      <c r="OYE16" s="414"/>
      <c r="OYF16" s="414"/>
      <c r="OYG16" s="414"/>
      <c r="OYH16" s="414"/>
      <c r="OYI16" s="414"/>
      <c r="OYJ16" s="414"/>
      <c r="OYK16" s="414"/>
      <c r="OYL16" s="414"/>
      <c r="OYM16" s="414"/>
      <c r="OYN16" s="414"/>
      <c r="OYO16" s="414"/>
      <c r="OYP16" s="414"/>
      <c r="OYQ16" s="414"/>
      <c r="OYR16" s="414"/>
      <c r="OYS16" s="414"/>
      <c r="OYT16" s="414"/>
      <c r="OYU16" s="414"/>
      <c r="OYV16" s="414"/>
      <c r="OYW16" s="414"/>
      <c r="OYX16" s="414"/>
      <c r="OYY16" s="414"/>
      <c r="OYZ16" s="414"/>
      <c r="OZA16" s="414"/>
      <c r="OZB16" s="414"/>
      <c r="OZC16" s="414"/>
      <c r="OZD16" s="414"/>
      <c r="OZE16" s="414"/>
      <c r="OZF16" s="414"/>
      <c r="OZG16" s="414"/>
      <c r="OZH16" s="414"/>
      <c r="OZI16" s="414"/>
      <c r="OZJ16" s="414"/>
      <c r="OZK16" s="414"/>
      <c r="OZL16" s="414"/>
      <c r="OZM16" s="414"/>
      <c r="OZN16" s="414"/>
      <c r="OZO16" s="414"/>
      <c r="OZP16" s="414"/>
      <c r="OZQ16" s="414"/>
      <c r="OZR16" s="414"/>
      <c r="OZS16" s="414"/>
      <c r="OZT16" s="414"/>
      <c r="OZU16" s="414"/>
      <c r="OZV16" s="414"/>
      <c r="OZW16" s="414"/>
      <c r="OZX16" s="414"/>
      <c r="OZY16" s="414"/>
      <c r="OZZ16" s="414"/>
      <c r="PAA16" s="414"/>
      <c r="PAB16" s="414"/>
      <c r="PAC16" s="414"/>
      <c r="PAD16" s="414"/>
      <c r="PAE16" s="414"/>
      <c r="PAF16" s="414"/>
      <c r="PAG16" s="414"/>
      <c r="PAH16" s="414"/>
      <c r="PAI16" s="414"/>
      <c r="PAJ16" s="414"/>
      <c r="PAK16" s="414"/>
      <c r="PAL16" s="414"/>
      <c r="PAM16" s="414"/>
      <c r="PAN16" s="414"/>
      <c r="PAO16" s="414"/>
      <c r="PAP16" s="414"/>
      <c r="PAQ16" s="414"/>
      <c r="PAR16" s="414"/>
      <c r="PAS16" s="414"/>
      <c r="PAT16" s="414"/>
      <c r="PAU16" s="414"/>
      <c r="PAV16" s="414"/>
      <c r="PAW16" s="414"/>
      <c r="PAX16" s="414"/>
      <c r="PAY16" s="414"/>
      <c r="PAZ16" s="414"/>
      <c r="PBA16" s="414"/>
      <c r="PBB16" s="414"/>
      <c r="PBC16" s="414"/>
      <c r="PBD16" s="414"/>
      <c r="PBE16" s="414"/>
      <c r="PBF16" s="414"/>
      <c r="PBG16" s="414"/>
      <c r="PBH16" s="414"/>
      <c r="PBI16" s="414"/>
      <c r="PBJ16" s="414"/>
      <c r="PBK16" s="414"/>
      <c r="PBL16" s="414"/>
      <c r="PBM16" s="414"/>
      <c r="PBN16" s="414"/>
      <c r="PBO16" s="414"/>
      <c r="PBP16" s="414"/>
      <c r="PBQ16" s="414"/>
      <c r="PBR16" s="414"/>
      <c r="PBS16" s="414"/>
      <c r="PBT16" s="414"/>
      <c r="PBU16" s="414"/>
      <c r="PBV16" s="414"/>
      <c r="PBW16" s="414"/>
      <c r="PBX16" s="414"/>
      <c r="PBY16" s="414"/>
      <c r="PBZ16" s="414"/>
      <c r="PCA16" s="414"/>
      <c r="PCB16" s="414"/>
      <c r="PCC16" s="414"/>
      <c r="PCD16" s="414"/>
      <c r="PCE16" s="414"/>
      <c r="PCF16" s="414"/>
      <c r="PCG16" s="414"/>
      <c r="PCH16" s="414"/>
      <c r="PCI16" s="414"/>
      <c r="PCJ16" s="414"/>
      <c r="PCK16" s="414"/>
      <c r="PCL16" s="414"/>
      <c r="PCM16" s="414"/>
      <c r="PCN16" s="414"/>
      <c r="PCO16" s="414"/>
      <c r="PCP16" s="414"/>
      <c r="PCQ16" s="414"/>
      <c r="PCR16" s="414"/>
      <c r="PCS16" s="414"/>
      <c r="PCT16" s="414"/>
      <c r="PCU16" s="414"/>
      <c r="PCV16" s="414"/>
      <c r="PCW16" s="414"/>
      <c r="PCX16" s="414"/>
      <c r="PCY16" s="414"/>
      <c r="PCZ16" s="414"/>
      <c r="PDA16" s="414"/>
      <c r="PDB16" s="414"/>
      <c r="PDC16" s="414"/>
      <c r="PDD16" s="414"/>
      <c r="PDE16" s="414"/>
      <c r="PDF16" s="414"/>
      <c r="PDG16" s="414"/>
      <c r="PDH16" s="414"/>
      <c r="PDI16" s="414"/>
      <c r="PDJ16" s="414"/>
      <c r="PDK16" s="414"/>
      <c r="PDL16" s="414"/>
      <c r="PDM16" s="414"/>
      <c r="PDN16" s="414"/>
      <c r="PDO16" s="414"/>
      <c r="PDP16" s="414"/>
      <c r="PDQ16" s="414"/>
      <c r="PDR16" s="414"/>
      <c r="PDS16" s="414"/>
      <c r="PDT16" s="414"/>
      <c r="PDU16" s="414"/>
      <c r="PDV16" s="414"/>
      <c r="PDW16" s="414"/>
      <c r="PDX16" s="414"/>
      <c r="PDY16" s="414"/>
      <c r="PDZ16" s="414"/>
      <c r="PEA16" s="414"/>
      <c r="PEB16" s="414"/>
      <c r="PEC16" s="414"/>
      <c r="PED16" s="414"/>
      <c r="PEE16" s="414"/>
      <c r="PEF16" s="414"/>
      <c r="PEG16" s="414"/>
      <c r="PEH16" s="414"/>
      <c r="PEI16" s="414"/>
      <c r="PEJ16" s="414"/>
      <c r="PEK16" s="414"/>
      <c r="PEL16" s="414"/>
      <c r="PEM16" s="414"/>
      <c r="PEN16" s="414"/>
      <c r="PEO16" s="414"/>
      <c r="PEP16" s="414"/>
      <c r="PEQ16" s="414"/>
      <c r="PER16" s="414"/>
      <c r="PES16" s="414"/>
      <c r="PET16" s="414"/>
      <c r="PEU16" s="414"/>
      <c r="PEV16" s="414"/>
      <c r="PEW16" s="414"/>
      <c r="PEX16" s="414"/>
      <c r="PEY16" s="414"/>
      <c r="PEZ16" s="414"/>
      <c r="PFA16" s="414"/>
      <c r="PFB16" s="414"/>
      <c r="PFC16" s="414"/>
      <c r="PFD16" s="414"/>
      <c r="PFE16" s="414"/>
      <c r="PFF16" s="414"/>
      <c r="PFG16" s="414"/>
      <c r="PFH16" s="414"/>
      <c r="PFI16" s="414"/>
      <c r="PFJ16" s="414"/>
      <c r="PFK16" s="414"/>
      <c r="PFL16" s="414"/>
      <c r="PFM16" s="414"/>
      <c r="PFN16" s="414"/>
      <c r="PFO16" s="414"/>
      <c r="PFP16" s="414"/>
      <c r="PFQ16" s="414"/>
      <c r="PFR16" s="414"/>
      <c r="PFS16" s="414"/>
      <c r="PFT16" s="414"/>
      <c r="PFU16" s="414"/>
      <c r="PFV16" s="414"/>
      <c r="PFW16" s="414"/>
      <c r="PFX16" s="414"/>
      <c r="PFY16" s="414"/>
      <c r="PFZ16" s="414"/>
      <c r="PGA16" s="414"/>
      <c r="PGB16" s="414"/>
      <c r="PGC16" s="414"/>
      <c r="PGD16" s="414"/>
      <c r="PGE16" s="414"/>
      <c r="PGF16" s="414"/>
      <c r="PGG16" s="414"/>
      <c r="PGH16" s="414"/>
      <c r="PGI16" s="414"/>
      <c r="PGJ16" s="414"/>
      <c r="PGK16" s="414"/>
      <c r="PGL16" s="414"/>
      <c r="PGM16" s="414"/>
      <c r="PGN16" s="414"/>
      <c r="PGO16" s="414"/>
      <c r="PGP16" s="414"/>
      <c r="PGQ16" s="414"/>
      <c r="PGR16" s="414"/>
      <c r="PGS16" s="414"/>
      <c r="PGT16" s="414"/>
      <c r="PGU16" s="414"/>
      <c r="PGV16" s="414"/>
      <c r="PGW16" s="414"/>
      <c r="PGX16" s="414"/>
      <c r="PGY16" s="414"/>
      <c r="PGZ16" s="414"/>
      <c r="PHA16" s="414"/>
      <c r="PHB16" s="414"/>
      <c r="PHC16" s="414"/>
      <c r="PHD16" s="414"/>
      <c r="PHE16" s="414"/>
      <c r="PHF16" s="414"/>
      <c r="PHG16" s="414"/>
      <c r="PHH16" s="414"/>
      <c r="PHI16" s="414"/>
      <c r="PHJ16" s="414"/>
      <c r="PHK16" s="414"/>
      <c r="PHL16" s="414"/>
      <c r="PHM16" s="414"/>
      <c r="PHN16" s="414"/>
      <c r="PHO16" s="414"/>
      <c r="PHP16" s="414"/>
      <c r="PHQ16" s="414"/>
      <c r="PHR16" s="414"/>
      <c r="PHS16" s="414"/>
      <c r="PHT16" s="414"/>
      <c r="PHU16" s="414"/>
      <c r="PHV16" s="414"/>
      <c r="PHW16" s="414"/>
      <c r="PHX16" s="414"/>
      <c r="PHY16" s="414"/>
      <c r="PHZ16" s="414"/>
      <c r="PIA16" s="414"/>
      <c r="PIB16" s="414"/>
      <c r="PIC16" s="414"/>
      <c r="PID16" s="414"/>
      <c r="PIE16" s="414"/>
      <c r="PIF16" s="414"/>
      <c r="PIG16" s="414"/>
      <c r="PIH16" s="414"/>
      <c r="PII16" s="414"/>
      <c r="PIJ16" s="414"/>
      <c r="PIK16" s="414"/>
      <c r="PIL16" s="414"/>
      <c r="PIM16" s="414"/>
      <c r="PIN16" s="414"/>
      <c r="PIO16" s="414"/>
      <c r="PIP16" s="414"/>
      <c r="PIQ16" s="414"/>
      <c r="PIR16" s="414"/>
      <c r="PIS16" s="414"/>
      <c r="PIT16" s="414"/>
      <c r="PIU16" s="414"/>
      <c r="PIV16" s="414"/>
      <c r="PIW16" s="414"/>
      <c r="PIX16" s="414"/>
      <c r="PIY16" s="414"/>
      <c r="PIZ16" s="414"/>
      <c r="PJA16" s="414"/>
      <c r="PJB16" s="414"/>
      <c r="PJC16" s="414"/>
      <c r="PJD16" s="414"/>
      <c r="PJE16" s="414"/>
      <c r="PJF16" s="414"/>
      <c r="PJG16" s="414"/>
      <c r="PJH16" s="414"/>
      <c r="PJI16" s="414"/>
      <c r="PJJ16" s="414"/>
      <c r="PJK16" s="414"/>
      <c r="PJL16" s="414"/>
      <c r="PJM16" s="414"/>
      <c r="PJN16" s="414"/>
      <c r="PJO16" s="414"/>
      <c r="PJP16" s="414"/>
      <c r="PJQ16" s="414"/>
      <c r="PJR16" s="414"/>
      <c r="PJS16" s="414"/>
      <c r="PJT16" s="414"/>
      <c r="PJU16" s="414"/>
      <c r="PJV16" s="414"/>
      <c r="PJW16" s="414"/>
      <c r="PJX16" s="414"/>
      <c r="PJY16" s="414"/>
      <c r="PJZ16" s="414"/>
      <c r="PKA16" s="414"/>
      <c r="PKB16" s="414"/>
      <c r="PKC16" s="414"/>
      <c r="PKD16" s="414"/>
      <c r="PKE16" s="414"/>
      <c r="PKF16" s="414"/>
      <c r="PKG16" s="414"/>
      <c r="PKH16" s="414"/>
      <c r="PKI16" s="414"/>
      <c r="PKJ16" s="414"/>
      <c r="PKK16" s="414"/>
      <c r="PKL16" s="414"/>
      <c r="PKM16" s="414"/>
      <c r="PKN16" s="414"/>
      <c r="PKO16" s="414"/>
      <c r="PKP16" s="414"/>
      <c r="PKQ16" s="414"/>
      <c r="PKR16" s="414"/>
      <c r="PKS16" s="414"/>
      <c r="PKT16" s="414"/>
      <c r="PKU16" s="414"/>
      <c r="PKV16" s="414"/>
      <c r="PKW16" s="414"/>
      <c r="PKX16" s="414"/>
      <c r="PKY16" s="414"/>
      <c r="PKZ16" s="414"/>
      <c r="PLA16" s="414"/>
      <c r="PLB16" s="414"/>
      <c r="PLC16" s="414"/>
      <c r="PLD16" s="414"/>
      <c r="PLE16" s="414"/>
      <c r="PLF16" s="414"/>
      <c r="PLG16" s="414"/>
      <c r="PLH16" s="414"/>
      <c r="PLI16" s="414"/>
      <c r="PLJ16" s="414"/>
      <c r="PLK16" s="414"/>
      <c r="PLL16" s="414"/>
      <c r="PLM16" s="414"/>
      <c r="PLN16" s="414"/>
      <c r="PLO16" s="414"/>
      <c r="PLP16" s="414"/>
      <c r="PLQ16" s="414"/>
      <c r="PLR16" s="414"/>
      <c r="PLS16" s="414"/>
      <c r="PLT16" s="414"/>
      <c r="PLU16" s="414"/>
      <c r="PLV16" s="414"/>
      <c r="PLW16" s="414"/>
      <c r="PLX16" s="414"/>
      <c r="PLY16" s="414"/>
      <c r="PLZ16" s="414"/>
      <c r="PMA16" s="414"/>
      <c r="PMB16" s="414"/>
      <c r="PMC16" s="414"/>
      <c r="PMD16" s="414"/>
      <c r="PME16" s="414"/>
      <c r="PMF16" s="414"/>
      <c r="PMG16" s="414"/>
      <c r="PMH16" s="414"/>
      <c r="PMI16" s="414"/>
      <c r="PMJ16" s="414"/>
      <c r="PMK16" s="414"/>
      <c r="PML16" s="414"/>
      <c r="PMM16" s="414"/>
      <c r="PMN16" s="414"/>
      <c r="PMO16" s="414"/>
      <c r="PMP16" s="414"/>
      <c r="PMQ16" s="414"/>
      <c r="PMR16" s="414"/>
      <c r="PMS16" s="414"/>
      <c r="PMT16" s="414"/>
      <c r="PMU16" s="414"/>
      <c r="PMV16" s="414"/>
      <c r="PMW16" s="414"/>
      <c r="PMX16" s="414"/>
      <c r="PMY16" s="414"/>
      <c r="PMZ16" s="414"/>
      <c r="PNA16" s="414"/>
      <c r="PNB16" s="414"/>
      <c r="PNC16" s="414"/>
      <c r="PND16" s="414"/>
      <c r="PNE16" s="414"/>
      <c r="PNF16" s="414"/>
      <c r="PNG16" s="414"/>
      <c r="PNH16" s="414"/>
      <c r="PNI16" s="414"/>
      <c r="PNJ16" s="414"/>
      <c r="PNK16" s="414"/>
      <c r="PNL16" s="414"/>
      <c r="PNM16" s="414"/>
      <c r="PNN16" s="414"/>
      <c r="PNO16" s="414"/>
      <c r="PNP16" s="414"/>
      <c r="PNQ16" s="414"/>
      <c r="PNR16" s="414"/>
      <c r="PNS16" s="414"/>
      <c r="PNT16" s="414"/>
      <c r="PNU16" s="414"/>
      <c r="PNV16" s="414"/>
      <c r="PNW16" s="414"/>
      <c r="PNX16" s="414"/>
      <c r="PNY16" s="414"/>
      <c r="PNZ16" s="414"/>
      <c r="POA16" s="414"/>
      <c r="POB16" s="414"/>
      <c r="POC16" s="414"/>
      <c r="POD16" s="414"/>
      <c r="POE16" s="414"/>
      <c r="POF16" s="414"/>
      <c r="POG16" s="414"/>
      <c r="POH16" s="414"/>
      <c r="POI16" s="414"/>
      <c r="POJ16" s="414"/>
      <c r="POK16" s="414"/>
      <c r="POL16" s="414"/>
      <c r="POM16" s="414"/>
      <c r="PON16" s="414"/>
      <c r="POO16" s="414"/>
      <c r="POP16" s="414"/>
      <c r="POQ16" s="414"/>
      <c r="POR16" s="414"/>
      <c r="POS16" s="414"/>
      <c r="POT16" s="414"/>
      <c r="POU16" s="414"/>
      <c r="POV16" s="414"/>
      <c r="POW16" s="414"/>
      <c r="POX16" s="414"/>
      <c r="POY16" s="414"/>
      <c r="POZ16" s="414"/>
      <c r="PPA16" s="414"/>
      <c r="PPB16" s="414"/>
      <c r="PPC16" s="414"/>
      <c r="PPD16" s="414"/>
      <c r="PPE16" s="414"/>
      <c r="PPF16" s="414"/>
      <c r="PPG16" s="414"/>
      <c r="PPH16" s="414"/>
      <c r="PPI16" s="414"/>
      <c r="PPJ16" s="414"/>
      <c r="PPK16" s="414"/>
      <c r="PPL16" s="414"/>
      <c r="PPM16" s="414"/>
      <c r="PPN16" s="414"/>
      <c r="PPO16" s="414"/>
      <c r="PPP16" s="414"/>
      <c r="PPQ16" s="414"/>
      <c r="PPR16" s="414"/>
      <c r="PPS16" s="414"/>
      <c r="PPT16" s="414"/>
      <c r="PPU16" s="414"/>
      <c r="PPV16" s="414"/>
      <c r="PPW16" s="414"/>
      <c r="PPX16" s="414"/>
      <c r="PPY16" s="414"/>
      <c r="PPZ16" s="414"/>
      <c r="PQA16" s="414"/>
      <c r="PQB16" s="414"/>
      <c r="PQC16" s="414"/>
      <c r="PQD16" s="414"/>
      <c r="PQE16" s="414"/>
      <c r="PQF16" s="414"/>
      <c r="PQG16" s="414"/>
      <c r="PQH16" s="414"/>
      <c r="PQI16" s="414"/>
      <c r="PQJ16" s="414"/>
      <c r="PQK16" s="414"/>
      <c r="PQL16" s="414"/>
      <c r="PQM16" s="414"/>
      <c r="PQN16" s="414"/>
      <c r="PQO16" s="414"/>
      <c r="PQP16" s="414"/>
      <c r="PQQ16" s="414"/>
      <c r="PQR16" s="414"/>
      <c r="PQS16" s="414"/>
      <c r="PQT16" s="414"/>
      <c r="PQU16" s="414"/>
      <c r="PQV16" s="414"/>
      <c r="PQW16" s="414"/>
      <c r="PQX16" s="414"/>
      <c r="PQY16" s="414"/>
      <c r="PQZ16" s="414"/>
      <c r="PRA16" s="414"/>
      <c r="PRB16" s="414"/>
      <c r="PRC16" s="414"/>
      <c r="PRD16" s="414"/>
      <c r="PRE16" s="414"/>
      <c r="PRF16" s="414"/>
      <c r="PRG16" s="414"/>
      <c r="PRH16" s="414"/>
      <c r="PRI16" s="414"/>
      <c r="PRJ16" s="414"/>
      <c r="PRK16" s="414"/>
      <c r="PRL16" s="414"/>
      <c r="PRM16" s="414"/>
      <c r="PRN16" s="414"/>
      <c r="PRO16" s="414"/>
      <c r="PRP16" s="414"/>
      <c r="PRQ16" s="414"/>
      <c r="PRR16" s="414"/>
      <c r="PRS16" s="414"/>
      <c r="PRT16" s="414"/>
      <c r="PRU16" s="414"/>
      <c r="PRV16" s="414"/>
      <c r="PRW16" s="414"/>
      <c r="PRX16" s="414"/>
      <c r="PRY16" s="414"/>
      <c r="PRZ16" s="414"/>
      <c r="PSA16" s="414"/>
      <c r="PSB16" s="414"/>
      <c r="PSC16" s="414"/>
      <c r="PSD16" s="414"/>
      <c r="PSE16" s="414"/>
      <c r="PSF16" s="414"/>
      <c r="PSG16" s="414"/>
      <c r="PSH16" s="414"/>
      <c r="PSI16" s="414"/>
      <c r="PSJ16" s="414"/>
      <c r="PSK16" s="414"/>
      <c r="PSL16" s="414"/>
      <c r="PSM16" s="414"/>
      <c r="PSN16" s="414"/>
      <c r="PSO16" s="414"/>
      <c r="PSP16" s="414"/>
      <c r="PSQ16" s="414"/>
      <c r="PSR16" s="414"/>
      <c r="PSS16" s="414"/>
      <c r="PST16" s="414"/>
      <c r="PSU16" s="414"/>
      <c r="PSV16" s="414"/>
      <c r="PSW16" s="414"/>
      <c r="PSX16" s="414"/>
      <c r="PSY16" s="414"/>
      <c r="PSZ16" s="414"/>
      <c r="PTA16" s="414"/>
      <c r="PTB16" s="414"/>
      <c r="PTC16" s="414"/>
      <c r="PTD16" s="414"/>
      <c r="PTE16" s="414"/>
      <c r="PTF16" s="414"/>
      <c r="PTG16" s="414"/>
      <c r="PTH16" s="414"/>
      <c r="PTI16" s="414"/>
      <c r="PTJ16" s="414"/>
      <c r="PTK16" s="414"/>
      <c r="PTL16" s="414"/>
      <c r="PTM16" s="414"/>
      <c r="PTN16" s="414"/>
      <c r="PTO16" s="414"/>
      <c r="PTP16" s="414"/>
      <c r="PTQ16" s="414"/>
      <c r="PTR16" s="414"/>
      <c r="PTS16" s="414"/>
      <c r="PTT16" s="414"/>
      <c r="PTU16" s="414"/>
      <c r="PTV16" s="414"/>
      <c r="PTW16" s="414"/>
      <c r="PTX16" s="414"/>
      <c r="PTY16" s="414"/>
      <c r="PTZ16" s="414"/>
      <c r="PUA16" s="414"/>
      <c r="PUB16" s="414"/>
      <c r="PUC16" s="414"/>
      <c r="PUD16" s="414"/>
      <c r="PUE16" s="414"/>
      <c r="PUF16" s="414"/>
      <c r="PUG16" s="414"/>
      <c r="PUH16" s="414"/>
      <c r="PUI16" s="414"/>
      <c r="PUJ16" s="414"/>
      <c r="PUK16" s="414"/>
      <c r="PUL16" s="414"/>
      <c r="PUM16" s="414"/>
      <c r="PUN16" s="414"/>
      <c r="PUO16" s="414"/>
      <c r="PUP16" s="414"/>
      <c r="PUQ16" s="414"/>
      <c r="PUR16" s="414"/>
      <c r="PUS16" s="414"/>
      <c r="PUT16" s="414"/>
      <c r="PUU16" s="414"/>
      <c r="PUV16" s="414"/>
      <c r="PUW16" s="414"/>
      <c r="PUX16" s="414"/>
      <c r="PUY16" s="414"/>
      <c r="PUZ16" s="414"/>
      <c r="PVA16" s="414"/>
      <c r="PVB16" s="414"/>
      <c r="PVC16" s="414"/>
      <c r="PVD16" s="414"/>
      <c r="PVE16" s="414"/>
      <c r="PVF16" s="414"/>
      <c r="PVG16" s="414"/>
      <c r="PVH16" s="414"/>
      <c r="PVI16" s="414"/>
      <c r="PVJ16" s="414"/>
      <c r="PVK16" s="414"/>
      <c r="PVL16" s="414"/>
      <c r="PVM16" s="414"/>
      <c r="PVN16" s="414"/>
      <c r="PVO16" s="414"/>
      <c r="PVP16" s="414"/>
      <c r="PVQ16" s="414"/>
      <c r="PVR16" s="414"/>
      <c r="PVS16" s="414"/>
      <c r="PVT16" s="414"/>
      <c r="PVU16" s="414"/>
      <c r="PVV16" s="414"/>
      <c r="PVW16" s="414"/>
      <c r="PVX16" s="414"/>
      <c r="PVY16" s="414"/>
      <c r="PVZ16" s="414"/>
      <c r="PWA16" s="414"/>
      <c r="PWB16" s="414"/>
      <c r="PWC16" s="414"/>
      <c r="PWD16" s="414"/>
      <c r="PWE16" s="414"/>
      <c r="PWF16" s="414"/>
      <c r="PWG16" s="414"/>
      <c r="PWH16" s="414"/>
      <c r="PWI16" s="414"/>
      <c r="PWJ16" s="414"/>
      <c r="PWK16" s="414"/>
      <c r="PWL16" s="414"/>
      <c r="PWM16" s="414"/>
      <c r="PWN16" s="414"/>
      <c r="PWO16" s="414"/>
      <c r="PWP16" s="414"/>
      <c r="PWQ16" s="414"/>
      <c r="PWR16" s="414"/>
      <c r="PWS16" s="414"/>
      <c r="PWT16" s="414"/>
      <c r="PWU16" s="414"/>
      <c r="PWV16" s="414"/>
      <c r="PWW16" s="414"/>
      <c r="PWX16" s="414"/>
      <c r="PWY16" s="414"/>
      <c r="PWZ16" s="414"/>
      <c r="PXA16" s="414"/>
      <c r="PXB16" s="414"/>
      <c r="PXC16" s="414"/>
      <c r="PXD16" s="414"/>
      <c r="PXE16" s="414"/>
      <c r="PXF16" s="414"/>
      <c r="PXG16" s="414"/>
      <c r="PXH16" s="414"/>
      <c r="PXI16" s="414"/>
      <c r="PXJ16" s="414"/>
      <c r="PXK16" s="414"/>
      <c r="PXL16" s="414"/>
      <c r="PXM16" s="414"/>
      <c r="PXN16" s="414"/>
      <c r="PXO16" s="414"/>
      <c r="PXP16" s="414"/>
      <c r="PXQ16" s="414"/>
      <c r="PXR16" s="414"/>
      <c r="PXS16" s="414"/>
      <c r="PXT16" s="414"/>
      <c r="PXU16" s="414"/>
      <c r="PXV16" s="414"/>
      <c r="PXW16" s="414"/>
      <c r="PXX16" s="414"/>
      <c r="PXY16" s="414"/>
      <c r="PXZ16" s="414"/>
      <c r="PYA16" s="414"/>
      <c r="PYB16" s="414"/>
      <c r="PYC16" s="414"/>
      <c r="PYD16" s="414"/>
      <c r="PYE16" s="414"/>
      <c r="PYF16" s="414"/>
      <c r="PYG16" s="414"/>
      <c r="PYH16" s="414"/>
      <c r="PYI16" s="414"/>
      <c r="PYJ16" s="414"/>
      <c r="PYK16" s="414"/>
      <c r="PYL16" s="414"/>
      <c r="PYM16" s="414"/>
      <c r="PYN16" s="414"/>
      <c r="PYO16" s="414"/>
      <c r="PYP16" s="414"/>
      <c r="PYQ16" s="414"/>
      <c r="PYR16" s="414"/>
      <c r="PYS16" s="414"/>
      <c r="PYT16" s="414"/>
      <c r="PYU16" s="414"/>
      <c r="PYV16" s="414"/>
      <c r="PYW16" s="414"/>
      <c r="PYX16" s="414"/>
      <c r="PYY16" s="414"/>
      <c r="PYZ16" s="414"/>
      <c r="PZA16" s="414"/>
      <c r="PZB16" s="414"/>
      <c r="PZC16" s="414"/>
      <c r="PZD16" s="414"/>
      <c r="PZE16" s="414"/>
      <c r="PZF16" s="414"/>
      <c r="PZG16" s="414"/>
      <c r="PZH16" s="414"/>
      <c r="PZI16" s="414"/>
      <c r="PZJ16" s="414"/>
      <c r="PZK16" s="414"/>
      <c r="PZL16" s="414"/>
      <c r="PZM16" s="414"/>
      <c r="PZN16" s="414"/>
      <c r="PZO16" s="414"/>
      <c r="PZP16" s="414"/>
      <c r="PZQ16" s="414"/>
      <c r="PZR16" s="414"/>
      <c r="PZS16" s="414"/>
      <c r="PZT16" s="414"/>
      <c r="PZU16" s="414"/>
      <c r="PZV16" s="414"/>
      <c r="PZW16" s="414"/>
      <c r="PZX16" s="414"/>
      <c r="PZY16" s="414"/>
      <c r="PZZ16" s="414"/>
      <c r="QAA16" s="414"/>
      <c r="QAB16" s="414"/>
      <c r="QAC16" s="414"/>
      <c r="QAD16" s="414"/>
      <c r="QAE16" s="414"/>
      <c r="QAF16" s="414"/>
      <c r="QAG16" s="414"/>
      <c r="QAH16" s="414"/>
      <c r="QAI16" s="414"/>
      <c r="QAJ16" s="414"/>
      <c r="QAK16" s="414"/>
      <c r="QAL16" s="414"/>
      <c r="QAM16" s="414"/>
      <c r="QAN16" s="414"/>
      <c r="QAO16" s="414"/>
      <c r="QAP16" s="414"/>
      <c r="QAQ16" s="414"/>
      <c r="QAR16" s="414"/>
      <c r="QAS16" s="414"/>
      <c r="QAT16" s="414"/>
      <c r="QAU16" s="414"/>
      <c r="QAV16" s="414"/>
      <c r="QAW16" s="414"/>
      <c r="QAX16" s="414"/>
      <c r="QAY16" s="414"/>
      <c r="QAZ16" s="414"/>
      <c r="QBA16" s="414"/>
      <c r="QBB16" s="414"/>
      <c r="QBC16" s="414"/>
      <c r="QBD16" s="414"/>
      <c r="QBE16" s="414"/>
      <c r="QBF16" s="414"/>
      <c r="QBG16" s="414"/>
      <c r="QBH16" s="414"/>
      <c r="QBI16" s="414"/>
      <c r="QBJ16" s="414"/>
      <c r="QBK16" s="414"/>
      <c r="QBL16" s="414"/>
      <c r="QBM16" s="414"/>
      <c r="QBN16" s="414"/>
      <c r="QBO16" s="414"/>
      <c r="QBP16" s="414"/>
      <c r="QBQ16" s="414"/>
      <c r="QBR16" s="414"/>
      <c r="QBS16" s="414"/>
      <c r="QBT16" s="414"/>
      <c r="QBU16" s="414"/>
      <c r="QBV16" s="414"/>
      <c r="QBW16" s="414"/>
      <c r="QBX16" s="414"/>
      <c r="QBY16" s="414"/>
      <c r="QBZ16" s="414"/>
      <c r="QCA16" s="414"/>
      <c r="QCB16" s="414"/>
      <c r="QCC16" s="414"/>
      <c r="QCD16" s="414"/>
      <c r="QCE16" s="414"/>
      <c r="QCF16" s="414"/>
      <c r="QCG16" s="414"/>
      <c r="QCH16" s="414"/>
      <c r="QCI16" s="414"/>
      <c r="QCJ16" s="414"/>
      <c r="QCK16" s="414"/>
      <c r="QCL16" s="414"/>
      <c r="QCM16" s="414"/>
      <c r="QCN16" s="414"/>
      <c r="QCO16" s="414"/>
      <c r="QCP16" s="414"/>
      <c r="QCQ16" s="414"/>
      <c r="QCR16" s="414"/>
      <c r="QCS16" s="414"/>
      <c r="QCT16" s="414"/>
      <c r="QCU16" s="414"/>
      <c r="QCV16" s="414"/>
      <c r="QCW16" s="414"/>
      <c r="QCX16" s="414"/>
      <c r="QCY16" s="414"/>
      <c r="QCZ16" s="414"/>
      <c r="QDA16" s="414"/>
      <c r="QDB16" s="414"/>
      <c r="QDC16" s="414"/>
      <c r="QDD16" s="414"/>
      <c r="QDE16" s="414"/>
      <c r="QDF16" s="414"/>
      <c r="QDG16" s="414"/>
      <c r="QDH16" s="414"/>
      <c r="QDI16" s="414"/>
      <c r="QDJ16" s="414"/>
      <c r="QDK16" s="414"/>
      <c r="QDL16" s="414"/>
      <c r="QDM16" s="414"/>
      <c r="QDN16" s="414"/>
      <c r="QDO16" s="414"/>
      <c r="QDP16" s="414"/>
      <c r="QDQ16" s="414"/>
      <c r="QDR16" s="414"/>
      <c r="QDS16" s="414"/>
      <c r="QDT16" s="414"/>
      <c r="QDU16" s="414"/>
      <c r="QDV16" s="414"/>
      <c r="QDW16" s="414"/>
      <c r="QDX16" s="414"/>
      <c r="QDY16" s="414"/>
      <c r="QDZ16" s="414"/>
      <c r="QEA16" s="414"/>
      <c r="QEB16" s="414"/>
      <c r="QEC16" s="414"/>
      <c r="QED16" s="414"/>
      <c r="QEE16" s="414"/>
      <c r="QEF16" s="414"/>
      <c r="QEG16" s="414"/>
      <c r="QEH16" s="414"/>
      <c r="QEI16" s="414"/>
      <c r="QEJ16" s="414"/>
      <c r="QEK16" s="414"/>
      <c r="QEL16" s="414"/>
      <c r="QEM16" s="414"/>
      <c r="QEN16" s="414"/>
      <c r="QEO16" s="414"/>
      <c r="QEP16" s="414"/>
      <c r="QEQ16" s="414"/>
      <c r="QER16" s="414"/>
      <c r="QES16" s="414"/>
      <c r="QET16" s="414"/>
      <c r="QEU16" s="414"/>
      <c r="QEV16" s="414"/>
      <c r="QEW16" s="414"/>
      <c r="QEX16" s="414"/>
      <c r="QEY16" s="414"/>
      <c r="QEZ16" s="414"/>
      <c r="QFA16" s="414"/>
      <c r="QFB16" s="414"/>
      <c r="QFC16" s="414"/>
      <c r="QFD16" s="414"/>
      <c r="QFE16" s="414"/>
      <c r="QFF16" s="414"/>
      <c r="QFG16" s="414"/>
      <c r="QFH16" s="414"/>
      <c r="QFI16" s="414"/>
      <c r="QFJ16" s="414"/>
      <c r="QFK16" s="414"/>
      <c r="QFL16" s="414"/>
      <c r="QFM16" s="414"/>
      <c r="QFN16" s="414"/>
      <c r="QFO16" s="414"/>
      <c r="QFP16" s="414"/>
      <c r="QFQ16" s="414"/>
      <c r="QFR16" s="414"/>
      <c r="QFS16" s="414"/>
      <c r="QFT16" s="414"/>
      <c r="QFU16" s="414"/>
      <c r="QFV16" s="414"/>
      <c r="QFW16" s="414"/>
      <c r="QFX16" s="414"/>
      <c r="QFY16" s="414"/>
      <c r="QFZ16" s="414"/>
      <c r="QGA16" s="414"/>
      <c r="QGB16" s="414"/>
      <c r="QGC16" s="414"/>
      <c r="QGD16" s="414"/>
      <c r="QGE16" s="414"/>
      <c r="QGF16" s="414"/>
      <c r="QGG16" s="414"/>
      <c r="QGH16" s="414"/>
      <c r="QGI16" s="414"/>
      <c r="QGJ16" s="414"/>
      <c r="QGK16" s="414"/>
      <c r="QGL16" s="414"/>
      <c r="QGM16" s="414"/>
      <c r="QGN16" s="414"/>
      <c r="QGO16" s="414"/>
      <c r="QGP16" s="414"/>
      <c r="QGQ16" s="414"/>
      <c r="QGR16" s="414"/>
      <c r="QGS16" s="414"/>
      <c r="QGT16" s="414"/>
      <c r="QGU16" s="414"/>
      <c r="QGV16" s="414"/>
      <c r="QGW16" s="414"/>
      <c r="QGX16" s="414"/>
      <c r="QGY16" s="414"/>
      <c r="QGZ16" s="414"/>
      <c r="QHA16" s="414"/>
      <c r="QHB16" s="414"/>
      <c r="QHC16" s="414"/>
      <c r="QHD16" s="414"/>
      <c r="QHE16" s="414"/>
      <c r="QHF16" s="414"/>
      <c r="QHG16" s="414"/>
      <c r="QHH16" s="414"/>
      <c r="QHI16" s="414"/>
      <c r="QHJ16" s="414"/>
      <c r="QHK16" s="414"/>
      <c r="QHL16" s="414"/>
      <c r="QHM16" s="414"/>
      <c r="QHN16" s="414"/>
      <c r="QHO16" s="414"/>
      <c r="QHP16" s="414"/>
      <c r="QHQ16" s="414"/>
      <c r="QHR16" s="414"/>
      <c r="QHS16" s="414"/>
      <c r="QHT16" s="414"/>
      <c r="QHU16" s="414"/>
      <c r="QHV16" s="414"/>
      <c r="QHW16" s="414"/>
      <c r="QHX16" s="414"/>
      <c r="QHY16" s="414"/>
      <c r="QHZ16" s="414"/>
      <c r="QIA16" s="414"/>
      <c r="QIB16" s="414"/>
      <c r="QIC16" s="414"/>
      <c r="QID16" s="414"/>
      <c r="QIE16" s="414"/>
      <c r="QIF16" s="414"/>
      <c r="QIG16" s="414"/>
      <c r="QIH16" s="414"/>
      <c r="QII16" s="414"/>
      <c r="QIJ16" s="414"/>
      <c r="QIK16" s="414"/>
      <c r="QIL16" s="414"/>
      <c r="QIM16" s="414"/>
      <c r="QIN16" s="414"/>
      <c r="QIO16" s="414"/>
      <c r="QIP16" s="414"/>
      <c r="QIQ16" s="414"/>
      <c r="QIR16" s="414"/>
      <c r="QIS16" s="414"/>
      <c r="QIT16" s="414"/>
      <c r="QIU16" s="414"/>
      <c r="QIV16" s="414"/>
      <c r="QIW16" s="414"/>
      <c r="QIX16" s="414"/>
      <c r="QIY16" s="414"/>
      <c r="QIZ16" s="414"/>
      <c r="QJA16" s="414"/>
      <c r="QJB16" s="414"/>
      <c r="QJC16" s="414"/>
      <c r="QJD16" s="414"/>
      <c r="QJE16" s="414"/>
      <c r="QJF16" s="414"/>
      <c r="QJG16" s="414"/>
      <c r="QJH16" s="414"/>
      <c r="QJI16" s="414"/>
      <c r="QJJ16" s="414"/>
      <c r="QJK16" s="414"/>
      <c r="QJL16" s="414"/>
      <c r="QJM16" s="414"/>
      <c r="QJN16" s="414"/>
      <c r="QJO16" s="414"/>
      <c r="QJP16" s="414"/>
      <c r="QJQ16" s="414"/>
      <c r="QJR16" s="414"/>
      <c r="QJS16" s="414"/>
      <c r="QJT16" s="414"/>
      <c r="QJU16" s="414"/>
      <c r="QJV16" s="414"/>
      <c r="QJW16" s="414"/>
      <c r="QJX16" s="414"/>
      <c r="QJY16" s="414"/>
      <c r="QJZ16" s="414"/>
      <c r="QKA16" s="414"/>
      <c r="QKB16" s="414"/>
      <c r="QKC16" s="414"/>
      <c r="QKD16" s="414"/>
      <c r="QKE16" s="414"/>
      <c r="QKF16" s="414"/>
      <c r="QKG16" s="414"/>
      <c r="QKH16" s="414"/>
      <c r="QKI16" s="414"/>
      <c r="QKJ16" s="414"/>
      <c r="QKK16" s="414"/>
      <c r="QKL16" s="414"/>
      <c r="QKM16" s="414"/>
      <c r="QKN16" s="414"/>
      <c r="QKO16" s="414"/>
      <c r="QKP16" s="414"/>
      <c r="QKQ16" s="414"/>
      <c r="QKR16" s="414"/>
      <c r="QKS16" s="414"/>
      <c r="QKT16" s="414"/>
      <c r="QKU16" s="414"/>
      <c r="QKV16" s="414"/>
      <c r="QKW16" s="414"/>
      <c r="QKX16" s="414"/>
      <c r="QKY16" s="414"/>
      <c r="QKZ16" s="414"/>
      <c r="QLA16" s="414"/>
      <c r="QLB16" s="414"/>
      <c r="QLC16" s="414"/>
      <c r="QLD16" s="414"/>
      <c r="QLE16" s="414"/>
      <c r="QLF16" s="414"/>
      <c r="QLG16" s="414"/>
      <c r="QLH16" s="414"/>
      <c r="QLI16" s="414"/>
      <c r="QLJ16" s="414"/>
      <c r="QLK16" s="414"/>
      <c r="QLL16" s="414"/>
      <c r="QLM16" s="414"/>
      <c r="QLN16" s="414"/>
      <c r="QLO16" s="414"/>
      <c r="QLP16" s="414"/>
      <c r="QLQ16" s="414"/>
      <c r="QLR16" s="414"/>
      <c r="QLS16" s="414"/>
      <c r="QLT16" s="414"/>
      <c r="QLU16" s="414"/>
      <c r="QLV16" s="414"/>
      <c r="QLW16" s="414"/>
      <c r="QLX16" s="414"/>
      <c r="QLY16" s="414"/>
      <c r="QLZ16" s="414"/>
      <c r="QMA16" s="414"/>
      <c r="QMB16" s="414"/>
      <c r="QMC16" s="414"/>
      <c r="QMD16" s="414"/>
      <c r="QME16" s="414"/>
      <c r="QMF16" s="414"/>
      <c r="QMG16" s="414"/>
      <c r="QMH16" s="414"/>
      <c r="QMI16" s="414"/>
      <c r="QMJ16" s="414"/>
      <c r="QMK16" s="414"/>
      <c r="QML16" s="414"/>
      <c r="QMM16" s="414"/>
      <c r="QMN16" s="414"/>
      <c r="QMO16" s="414"/>
      <c r="QMP16" s="414"/>
      <c r="QMQ16" s="414"/>
      <c r="QMR16" s="414"/>
      <c r="QMS16" s="414"/>
      <c r="QMT16" s="414"/>
      <c r="QMU16" s="414"/>
      <c r="QMV16" s="414"/>
      <c r="QMW16" s="414"/>
      <c r="QMX16" s="414"/>
      <c r="QMY16" s="414"/>
      <c r="QMZ16" s="414"/>
      <c r="QNA16" s="414"/>
      <c r="QNB16" s="414"/>
      <c r="QNC16" s="414"/>
      <c r="QND16" s="414"/>
      <c r="QNE16" s="414"/>
      <c r="QNF16" s="414"/>
      <c r="QNG16" s="414"/>
      <c r="QNH16" s="414"/>
      <c r="QNI16" s="414"/>
      <c r="QNJ16" s="414"/>
      <c r="QNK16" s="414"/>
      <c r="QNL16" s="414"/>
      <c r="QNM16" s="414"/>
      <c r="QNN16" s="414"/>
      <c r="QNO16" s="414"/>
      <c r="QNP16" s="414"/>
      <c r="QNQ16" s="414"/>
      <c r="QNR16" s="414"/>
      <c r="QNS16" s="414"/>
      <c r="QNT16" s="414"/>
      <c r="QNU16" s="414"/>
      <c r="QNV16" s="414"/>
      <c r="QNW16" s="414"/>
      <c r="QNX16" s="414"/>
      <c r="QNY16" s="414"/>
      <c r="QNZ16" s="414"/>
      <c r="QOA16" s="414"/>
      <c r="QOB16" s="414"/>
      <c r="QOC16" s="414"/>
      <c r="QOD16" s="414"/>
      <c r="QOE16" s="414"/>
      <c r="QOF16" s="414"/>
      <c r="QOG16" s="414"/>
      <c r="QOH16" s="414"/>
      <c r="QOI16" s="414"/>
      <c r="QOJ16" s="414"/>
      <c r="QOK16" s="414"/>
      <c r="QOL16" s="414"/>
      <c r="QOM16" s="414"/>
      <c r="QON16" s="414"/>
      <c r="QOO16" s="414"/>
      <c r="QOP16" s="414"/>
      <c r="QOQ16" s="414"/>
      <c r="QOR16" s="414"/>
      <c r="QOS16" s="414"/>
      <c r="QOT16" s="414"/>
      <c r="QOU16" s="414"/>
      <c r="QOV16" s="414"/>
      <c r="QOW16" s="414"/>
      <c r="QOX16" s="414"/>
      <c r="QOY16" s="414"/>
      <c r="QOZ16" s="414"/>
      <c r="QPA16" s="414"/>
      <c r="QPB16" s="414"/>
      <c r="QPC16" s="414"/>
      <c r="QPD16" s="414"/>
      <c r="QPE16" s="414"/>
      <c r="QPF16" s="414"/>
      <c r="QPG16" s="414"/>
      <c r="QPH16" s="414"/>
      <c r="QPI16" s="414"/>
      <c r="QPJ16" s="414"/>
      <c r="QPK16" s="414"/>
      <c r="QPL16" s="414"/>
      <c r="QPM16" s="414"/>
      <c r="QPN16" s="414"/>
      <c r="QPO16" s="414"/>
      <c r="QPP16" s="414"/>
      <c r="QPQ16" s="414"/>
      <c r="QPR16" s="414"/>
      <c r="QPS16" s="414"/>
      <c r="QPT16" s="414"/>
      <c r="QPU16" s="414"/>
      <c r="QPV16" s="414"/>
      <c r="QPW16" s="414"/>
      <c r="QPX16" s="414"/>
      <c r="QPY16" s="414"/>
      <c r="QPZ16" s="414"/>
      <c r="QQA16" s="414"/>
      <c r="QQB16" s="414"/>
      <c r="QQC16" s="414"/>
      <c r="QQD16" s="414"/>
      <c r="QQE16" s="414"/>
      <c r="QQF16" s="414"/>
      <c r="QQG16" s="414"/>
      <c r="QQH16" s="414"/>
      <c r="QQI16" s="414"/>
      <c r="QQJ16" s="414"/>
      <c r="QQK16" s="414"/>
      <c r="QQL16" s="414"/>
      <c r="QQM16" s="414"/>
      <c r="QQN16" s="414"/>
      <c r="QQO16" s="414"/>
      <c r="QQP16" s="414"/>
      <c r="QQQ16" s="414"/>
      <c r="QQR16" s="414"/>
      <c r="QQS16" s="414"/>
      <c r="QQT16" s="414"/>
      <c r="QQU16" s="414"/>
      <c r="QQV16" s="414"/>
      <c r="QQW16" s="414"/>
      <c r="QQX16" s="414"/>
      <c r="QQY16" s="414"/>
      <c r="QQZ16" s="414"/>
      <c r="QRA16" s="414"/>
      <c r="QRB16" s="414"/>
      <c r="QRC16" s="414"/>
      <c r="QRD16" s="414"/>
      <c r="QRE16" s="414"/>
      <c r="QRF16" s="414"/>
      <c r="QRG16" s="414"/>
      <c r="QRH16" s="414"/>
      <c r="QRI16" s="414"/>
      <c r="QRJ16" s="414"/>
      <c r="QRK16" s="414"/>
      <c r="QRL16" s="414"/>
      <c r="QRM16" s="414"/>
      <c r="QRN16" s="414"/>
      <c r="QRO16" s="414"/>
      <c r="QRP16" s="414"/>
      <c r="QRQ16" s="414"/>
      <c r="QRR16" s="414"/>
      <c r="QRS16" s="414"/>
      <c r="QRT16" s="414"/>
      <c r="QRU16" s="414"/>
      <c r="QRV16" s="414"/>
      <c r="QRW16" s="414"/>
      <c r="QRX16" s="414"/>
      <c r="QRY16" s="414"/>
      <c r="QRZ16" s="414"/>
      <c r="QSA16" s="414"/>
      <c r="QSB16" s="414"/>
      <c r="QSC16" s="414"/>
      <c r="QSD16" s="414"/>
      <c r="QSE16" s="414"/>
      <c r="QSF16" s="414"/>
      <c r="QSG16" s="414"/>
      <c r="QSH16" s="414"/>
      <c r="QSI16" s="414"/>
      <c r="QSJ16" s="414"/>
      <c r="QSK16" s="414"/>
      <c r="QSL16" s="414"/>
      <c r="QSM16" s="414"/>
      <c r="QSN16" s="414"/>
      <c r="QSO16" s="414"/>
      <c r="QSP16" s="414"/>
      <c r="QSQ16" s="414"/>
      <c r="QSR16" s="414"/>
      <c r="QSS16" s="414"/>
      <c r="QST16" s="414"/>
      <c r="QSU16" s="414"/>
      <c r="QSV16" s="414"/>
      <c r="QSW16" s="414"/>
      <c r="QSX16" s="414"/>
      <c r="QSY16" s="414"/>
      <c r="QSZ16" s="414"/>
      <c r="QTA16" s="414"/>
      <c r="QTB16" s="414"/>
      <c r="QTC16" s="414"/>
      <c r="QTD16" s="414"/>
      <c r="QTE16" s="414"/>
      <c r="QTF16" s="414"/>
      <c r="QTG16" s="414"/>
      <c r="QTH16" s="414"/>
      <c r="QTI16" s="414"/>
      <c r="QTJ16" s="414"/>
      <c r="QTK16" s="414"/>
      <c r="QTL16" s="414"/>
      <c r="QTM16" s="414"/>
      <c r="QTN16" s="414"/>
      <c r="QTO16" s="414"/>
      <c r="QTP16" s="414"/>
      <c r="QTQ16" s="414"/>
      <c r="QTR16" s="414"/>
      <c r="QTS16" s="414"/>
      <c r="QTT16" s="414"/>
      <c r="QTU16" s="414"/>
      <c r="QTV16" s="414"/>
      <c r="QTW16" s="414"/>
      <c r="QTX16" s="414"/>
      <c r="QTY16" s="414"/>
      <c r="QTZ16" s="414"/>
      <c r="QUA16" s="414"/>
      <c r="QUB16" s="414"/>
      <c r="QUC16" s="414"/>
      <c r="QUD16" s="414"/>
      <c r="QUE16" s="414"/>
      <c r="QUF16" s="414"/>
      <c r="QUG16" s="414"/>
      <c r="QUH16" s="414"/>
      <c r="QUI16" s="414"/>
      <c r="QUJ16" s="414"/>
      <c r="QUK16" s="414"/>
      <c r="QUL16" s="414"/>
      <c r="QUM16" s="414"/>
      <c r="QUN16" s="414"/>
      <c r="QUO16" s="414"/>
      <c r="QUP16" s="414"/>
      <c r="QUQ16" s="414"/>
      <c r="QUR16" s="414"/>
      <c r="QUS16" s="414"/>
      <c r="QUT16" s="414"/>
      <c r="QUU16" s="414"/>
      <c r="QUV16" s="414"/>
      <c r="QUW16" s="414"/>
      <c r="QUX16" s="414"/>
      <c r="QUY16" s="414"/>
      <c r="QUZ16" s="414"/>
      <c r="QVA16" s="414"/>
      <c r="QVB16" s="414"/>
      <c r="QVC16" s="414"/>
      <c r="QVD16" s="414"/>
      <c r="QVE16" s="414"/>
      <c r="QVF16" s="414"/>
      <c r="QVG16" s="414"/>
      <c r="QVH16" s="414"/>
      <c r="QVI16" s="414"/>
      <c r="QVJ16" s="414"/>
      <c r="QVK16" s="414"/>
      <c r="QVL16" s="414"/>
      <c r="QVM16" s="414"/>
      <c r="QVN16" s="414"/>
      <c r="QVO16" s="414"/>
      <c r="QVP16" s="414"/>
      <c r="QVQ16" s="414"/>
      <c r="QVR16" s="414"/>
      <c r="QVS16" s="414"/>
      <c r="QVT16" s="414"/>
      <c r="QVU16" s="414"/>
      <c r="QVV16" s="414"/>
      <c r="QVW16" s="414"/>
      <c r="QVX16" s="414"/>
      <c r="QVY16" s="414"/>
      <c r="QVZ16" s="414"/>
      <c r="QWA16" s="414"/>
      <c r="QWB16" s="414"/>
      <c r="QWC16" s="414"/>
      <c r="QWD16" s="414"/>
      <c r="QWE16" s="414"/>
      <c r="QWF16" s="414"/>
      <c r="QWG16" s="414"/>
      <c r="QWH16" s="414"/>
      <c r="QWI16" s="414"/>
      <c r="QWJ16" s="414"/>
      <c r="QWK16" s="414"/>
      <c r="QWL16" s="414"/>
      <c r="QWM16" s="414"/>
      <c r="QWN16" s="414"/>
      <c r="QWO16" s="414"/>
      <c r="QWP16" s="414"/>
      <c r="QWQ16" s="414"/>
      <c r="QWR16" s="414"/>
      <c r="QWS16" s="414"/>
      <c r="QWT16" s="414"/>
      <c r="QWU16" s="414"/>
      <c r="QWV16" s="414"/>
      <c r="QWW16" s="414"/>
      <c r="QWX16" s="414"/>
      <c r="QWY16" s="414"/>
      <c r="QWZ16" s="414"/>
      <c r="QXA16" s="414"/>
      <c r="QXB16" s="414"/>
      <c r="QXC16" s="414"/>
      <c r="QXD16" s="414"/>
      <c r="QXE16" s="414"/>
      <c r="QXF16" s="414"/>
      <c r="QXG16" s="414"/>
      <c r="QXH16" s="414"/>
      <c r="QXI16" s="414"/>
      <c r="QXJ16" s="414"/>
      <c r="QXK16" s="414"/>
      <c r="QXL16" s="414"/>
      <c r="QXM16" s="414"/>
      <c r="QXN16" s="414"/>
      <c r="QXO16" s="414"/>
      <c r="QXP16" s="414"/>
      <c r="QXQ16" s="414"/>
      <c r="QXR16" s="414"/>
      <c r="QXS16" s="414"/>
      <c r="QXT16" s="414"/>
      <c r="QXU16" s="414"/>
      <c r="QXV16" s="414"/>
      <c r="QXW16" s="414"/>
      <c r="QXX16" s="414"/>
      <c r="QXY16" s="414"/>
      <c r="QXZ16" s="414"/>
      <c r="QYA16" s="414"/>
      <c r="QYB16" s="414"/>
      <c r="QYC16" s="414"/>
      <c r="QYD16" s="414"/>
      <c r="QYE16" s="414"/>
      <c r="QYF16" s="414"/>
      <c r="QYG16" s="414"/>
      <c r="QYH16" s="414"/>
      <c r="QYI16" s="414"/>
      <c r="QYJ16" s="414"/>
      <c r="QYK16" s="414"/>
      <c r="QYL16" s="414"/>
      <c r="QYM16" s="414"/>
      <c r="QYN16" s="414"/>
      <c r="QYO16" s="414"/>
      <c r="QYP16" s="414"/>
      <c r="QYQ16" s="414"/>
      <c r="QYR16" s="414"/>
      <c r="QYS16" s="414"/>
      <c r="QYT16" s="414"/>
      <c r="QYU16" s="414"/>
      <c r="QYV16" s="414"/>
      <c r="QYW16" s="414"/>
      <c r="QYX16" s="414"/>
      <c r="QYY16" s="414"/>
      <c r="QYZ16" s="414"/>
      <c r="QZA16" s="414"/>
      <c r="QZB16" s="414"/>
      <c r="QZC16" s="414"/>
      <c r="QZD16" s="414"/>
      <c r="QZE16" s="414"/>
      <c r="QZF16" s="414"/>
      <c r="QZG16" s="414"/>
      <c r="QZH16" s="414"/>
      <c r="QZI16" s="414"/>
      <c r="QZJ16" s="414"/>
      <c r="QZK16" s="414"/>
      <c r="QZL16" s="414"/>
      <c r="QZM16" s="414"/>
      <c r="QZN16" s="414"/>
      <c r="QZO16" s="414"/>
      <c r="QZP16" s="414"/>
      <c r="QZQ16" s="414"/>
      <c r="QZR16" s="414"/>
      <c r="QZS16" s="414"/>
      <c r="QZT16" s="414"/>
      <c r="QZU16" s="414"/>
      <c r="QZV16" s="414"/>
      <c r="QZW16" s="414"/>
      <c r="QZX16" s="414"/>
      <c r="QZY16" s="414"/>
      <c r="QZZ16" s="414"/>
      <c r="RAA16" s="414"/>
      <c r="RAB16" s="414"/>
      <c r="RAC16" s="414"/>
      <c r="RAD16" s="414"/>
      <c r="RAE16" s="414"/>
      <c r="RAF16" s="414"/>
      <c r="RAG16" s="414"/>
      <c r="RAH16" s="414"/>
      <c r="RAI16" s="414"/>
      <c r="RAJ16" s="414"/>
      <c r="RAK16" s="414"/>
      <c r="RAL16" s="414"/>
      <c r="RAM16" s="414"/>
      <c r="RAN16" s="414"/>
      <c r="RAO16" s="414"/>
      <c r="RAP16" s="414"/>
      <c r="RAQ16" s="414"/>
      <c r="RAR16" s="414"/>
      <c r="RAS16" s="414"/>
      <c r="RAT16" s="414"/>
      <c r="RAU16" s="414"/>
      <c r="RAV16" s="414"/>
      <c r="RAW16" s="414"/>
      <c r="RAX16" s="414"/>
      <c r="RAY16" s="414"/>
      <c r="RAZ16" s="414"/>
      <c r="RBA16" s="414"/>
      <c r="RBB16" s="414"/>
      <c r="RBC16" s="414"/>
      <c r="RBD16" s="414"/>
      <c r="RBE16" s="414"/>
      <c r="RBF16" s="414"/>
      <c r="RBG16" s="414"/>
      <c r="RBH16" s="414"/>
      <c r="RBI16" s="414"/>
      <c r="RBJ16" s="414"/>
      <c r="RBK16" s="414"/>
      <c r="RBL16" s="414"/>
      <c r="RBM16" s="414"/>
      <c r="RBN16" s="414"/>
      <c r="RBO16" s="414"/>
      <c r="RBP16" s="414"/>
      <c r="RBQ16" s="414"/>
      <c r="RBR16" s="414"/>
      <c r="RBS16" s="414"/>
      <c r="RBT16" s="414"/>
      <c r="RBU16" s="414"/>
      <c r="RBV16" s="414"/>
      <c r="RBW16" s="414"/>
      <c r="RBX16" s="414"/>
      <c r="RBY16" s="414"/>
      <c r="RBZ16" s="414"/>
      <c r="RCA16" s="414"/>
      <c r="RCB16" s="414"/>
      <c r="RCC16" s="414"/>
      <c r="RCD16" s="414"/>
      <c r="RCE16" s="414"/>
      <c r="RCF16" s="414"/>
      <c r="RCG16" s="414"/>
      <c r="RCH16" s="414"/>
      <c r="RCI16" s="414"/>
      <c r="RCJ16" s="414"/>
      <c r="RCK16" s="414"/>
      <c r="RCL16" s="414"/>
      <c r="RCM16" s="414"/>
      <c r="RCN16" s="414"/>
      <c r="RCO16" s="414"/>
      <c r="RCP16" s="414"/>
      <c r="RCQ16" s="414"/>
      <c r="RCR16" s="414"/>
      <c r="RCS16" s="414"/>
      <c r="RCT16" s="414"/>
      <c r="RCU16" s="414"/>
      <c r="RCV16" s="414"/>
      <c r="RCW16" s="414"/>
      <c r="RCX16" s="414"/>
      <c r="RCY16" s="414"/>
      <c r="RCZ16" s="414"/>
      <c r="RDA16" s="414"/>
      <c r="RDB16" s="414"/>
      <c r="RDC16" s="414"/>
      <c r="RDD16" s="414"/>
      <c r="RDE16" s="414"/>
      <c r="RDF16" s="414"/>
      <c r="RDG16" s="414"/>
      <c r="RDH16" s="414"/>
      <c r="RDI16" s="414"/>
      <c r="RDJ16" s="414"/>
      <c r="RDK16" s="414"/>
      <c r="RDL16" s="414"/>
      <c r="RDM16" s="414"/>
      <c r="RDN16" s="414"/>
      <c r="RDO16" s="414"/>
      <c r="RDP16" s="414"/>
      <c r="RDQ16" s="414"/>
      <c r="RDR16" s="414"/>
      <c r="RDS16" s="414"/>
      <c r="RDT16" s="414"/>
      <c r="RDU16" s="414"/>
      <c r="RDV16" s="414"/>
      <c r="RDW16" s="414"/>
      <c r="RDX16" s="414"/>
      <c r="RDY16" s="414"/>
      <c r="RDZ16" s="414"/>
      <c r="REA16" s="414"/>
      <c r="REB16" s="414"/>
      <c r="REC16" s="414"/>
      <c r="RED16" s="414"/>
      <c r="REE16" s="414"/>
      <c r="REF16" s="414"/>
      <c r="REG16" s="414"/>
      <c r="REH16" s="414"/>
      <c r="REI16" s="414"/>
      <c r="REJ16" s="414"/>
      <c r="REK16" s="414"/>
      <c r="REL16" s="414"/>
      <c r="REM16" s="414"/>
      <c r="REN16" s="414"/>
      <c r="REO16" s="414"/>
      <c r="REP16" s="414"/>
      <c r="REQ16" s="414"/>
      <c r="RER16" s="414"/>
      <c r="RES16" s="414"/>
      <c r="RET16" s="414"/>
      <c r="REU16" s="414"/>
      <c r="REV16" s="414"/>
      <c r="REW16" s="414"/>
      <c r="REX16" s="414"/>
      <c r="REY16" s="414"/>
      <c r="REZ16" s="414"/>
      <c r="RFA16" s="414"/>
      <c r="RFB16" s="414"/>
      <c r="RFC16" s="414"/>
      <c r="RFD16" s="414"/>
      <c r="RFE16" s="414"/>
      <c r="RFF16" s="414"/>
      <c r="RFG16" s="414"/>
      <c r="RFH16" s="414"/>
      <c r="RFI16" s="414"/>
      <c r="RFJ16" s="414"/>
      <c r="RFK16" s="414"/>
      <c r="RFL16" s="414"/>
      <c r="RFM16" s="414"/>
      <c r="RFN16" s="414"/>
      <c r="RFO16" s="414"/>
      <c r="RFP16" s="414"/>
      <c r="RFQ16" s="414"/>
      <c r="RFR16" s="414"/>
      <c r="RFS16" s="414"/>
      <c r="RFT16" s="414"/>
      <c r="RFU16" s="414"/>
      <c r="RFV16" s="414"/>
      <c r="RFW16" s="414"/>
      <c r="RFX16" s="414"/>
      <c r="RFY16" s="414"/>
      <c r="RFZ16" s="414"/>
      <c r="RGA16" s="414"/>
      <c r="RGB16" s="414"/>
      <c r="RGC16" s="414"/>
      <c r="RGD16" s="414"/>
      <c r="RGE16" s="414"/>
      <c r="RGF16" s="414"/>
      <c r="RGG16" s="414"/>
      <c r="RGH16" s="414"/>
      <c r="RGI16" s="414"/>
      <c r="RGJ16" s="414"/>
      <c r="RGK16" s="414"/>
      <c r="RGL16" s="414"/>
      <c r="RGM16" s="414"/>
      <c r="RGN16" s="414"/>
      <c r="RGO16" s="414"/>
      <c r="RGP16" s="414"/>
      <c r="RGQ16" s="414"/>
      <c r="RGR16" s="414"/>
      <c r="RGS16" s="414"/>
      <c r="RGT16" s="414"/>
      <c r="RGU16" s="414"/>
      <c r="RGV16" s="414"/>
      <c r="RGW16" s="414"/>
      <c r="RGX16" s="414"/>
      <c r="RGY16" s="414"/>
      <c r="RGZ16" s="414"/>
      <c r="RHA16" s="414"/>
      <c r="RHB16" s="414"/>
      <c r="RHC16" s="414"/>
      <c r="RHD16" s="414"/>
      <c r="RHE16" s="414"/>
      <c r="RHF16" s="414"/>
      <c r="RHG16" s="414"/>
      <c r="RHH16" s="414"/>
      <c r="RHI16" s="414"/>
      <c r="RHJ16" s="414"/>
      <c r="RHK16" s="414"/>
      <c r="RHL16" s="414"/>
      <c r="RHM16" s="414"/>
      <c r="RHN16" s="414"/>
      <c r="RHO16" s="414"/>
      <c r="RHP16" s="414"/>
      <c r="RHQ16" s="414"/>
      <c r="RHR16" s="414"/>
      <c r="RHS16" s="414"/>
      <c r="RHT16" s="414"/>
      <c r="RHU16" s="414"/>
      <c r="RHV16" s="414"/>
      <c r="RHW16" s="414"/>
      <c r="RHX16" s="414"/>
      <c r="RHY16" s="414"/>
      <c r="RHZ16" s="414"/>
      <c r="RIA16" s="414"/>
      <c r="RIB16" s="414"/>
      <c r="RIC16" s="414"/>
      <c r="RID16" s="414"/>
      <c r="RIE16" s="414"/>
      <c r="RIF16" s="414"/>
      <c r="RIG16" s="414"/>
      <c r="RIH16" s="414"/>
      <c r="RII16" s="414"/>
      <c r="RIJ16" s="414"/>
      <c r="RIK16" s="414"/>
      <c r="RIL16" s="414"/>
      <c r="RIM16" s="414"/>
      <c r="RIN16" s="414"/>
      <c r="RIO16" s="414"/>
      <c r="RIP16" s="414"/>
      <c r="RIQ16" s="414"/>
      <c r="RIR16" s="414"/>
      <c r="RIS16" s="414"/>
      <c r="RIT16" s="414"/>
      <c r="RIU16" s="414"/>
      <c r="RIV16" s="414"/>
      <c r="RIW16" s="414"/>
      <c r="RIX16" s="414"/>
      <c r="RIY16" s="414"/>
      <c r="RIZ16" s="414"/>
      <c r="RJA16" s="414"/>
      <c r="RJB16" s="414"/>
      <c r="RJC16" s="414"/>
      <c r="RJD16" s="414"/>
      <c r="RJE16" s="414"/>
      <c r="RJF16" s="414"/>
      <c r="RJG16" s="414"/>
      <c r="RJH16" s="414"/>
      <c r="RJI16" s="414"/>
      <c r="RJJ16" s="414"/>
      <c r="RJK16" s="414"/>
      <c r="RJL16" s="414"/>
      <c r="RJM16" s="414"/>
      <c r="RJN16" s="414"/>
      <c r="RJO16" s="414"/>
      <c r="RJP16" s="414"/>
      <c r="RJQ16" s="414"/>
      <c r="RJR16" s="414"/>
      <c r="RJS16" s="414"/>
      <c r="RJT16" s="414"/>
      <c r="RJU16" s="414"/>
      <c r="RJV16" s="414"/>
      <c r="RJW16" s="414"/>
      <c r="RJX16" s="414"/>
      <c r="RJY16" s="414"/>
      <c r="RJZ16" s="414"/>
      <c r="RKA16" s="414"/>
      <c r="RKB16" s="414"/>
      <c r="RKC16" s="414"/>
      <c r="RKD16" s="414"/>
      <c r="RKE16" s="414"/>
      <c r="RKF16" s="414"/>
      <c r="RKG16" s="414"/>
      <c r="RKH16" s="414"/>
      <c r="RKI16" s="414"/>
      <c r="RKJ16" s="414"/>
      <c r="RKK16" s="414"/>
      <c r="RKL16" s="414"/>
      <c r="RKM16" s="414"/>
      <c r="RKN16" s="414"/>
      <c r="RKO16" s="414"/>
      <c r="RKP16" s="414"/>
      <c r="RKQ16" s="414"/>
      <c r="RKR16" s="414"/>
      <c r="RKS16" s="414"/>
      <c r="RKT16" s="414"/>
      <c r="RKU16" s="414"/>
      <c r="RKV16" s="414"/>
      <c r="RKW16" s="414"/>
      <c r="RKX16" s="414"/>
      <c r="RKY16" s="414"/>
      <c r="RKZ16" s="414"/>
      <c r="RLA16" s="414"/>
      <c r="RLB16" s="414"/>
      <c r="RLC16" s="414"/>
      <c r="RLD16" s="414"/>
      <c r="RLE16" s="414"/>
      <c r="RLF16" s="414"/>
      <c r="RLG16" s="414"/>
      <c r="RLH16" s="414"/>
      <c r="RLI16" s="414"/>
      <c r="RLJ16" s="414"/>
      <c r="RLK16" s="414"/>
      <c r="RLL16" s="414"/>
      <c r="RLM16" s="414"/>
      <c r="RLN16" s="414"/>
      <c r="RLO16" s="414"/>
      <c r="RLP16" s="414"/>
      <c r="RLQ16" s="414"/>
      <c r="RLR16" s="414"/>
      <c r="RLS16" s="414"/>
      <c r="RLT16" s="414"/>
      <c r="RLU16" s="414"/>
      <c r="RLV16" s="414"/>
      <c r="RLW16" s="414"/>
      <c r="RLX16" s="414"/>
      <c r="RLY16" s="414"/>
      <c r="RLZ16" s="414"/>
      <c r="RMA16" s="414"/>
      <c r="RMB16" s="414"/>
      <c r="RMC16" s="414"/>
      <c r="RMD16" s="414"/>
      <c r="RME16" s="414"/>
      <c r="RMF16" s="414"/>
      <c r="RMG16" s="414"/>
      <c r="RMH16" s="414"/>
      <c r="RMI16" s="414"/>
      <c r="RMJ16" s="414"/>
      <c r="RMK16" s="414"/>
      <c r="RML16" s="414"/>
      <c r="RMM16" s="414"/>
      <c r="RMN16" s="414"/>
      <c r="RMO16" s="414"/>
      <c r="RMP16" s="414"/>
      <c r="RMQ16" s="414"/>
      <c r="RMR16" s="414"/>
      <c r="RMS16" s="414"/>
      <c r="RMT16" s="414"/>
      <c r="RMU16" s="414"/>
      <c r="RMV16" s="414"/>
      <c r="RMW16" s="414"/>
      <c r="RMX16" s="414"/>
      <c r="RMY16" s="414"/>
      <c r="RMZ16" s="414"/>
      <c r="RNA16" s="414"/>
      <c r="RNB16" s="414"/>
      <c r="RNC16" s="414"/>
      <c r="RND16" s="414"/>
      <c r="RNE16" s="414"/>
      <c r="RNF16" s="414"/>
      <c r="RNG16" s="414"/>
      <c r="RNH16" s="414"/>
      <c r="RNI16" s="414"/>
      <c r="RNJ16" s="414"/>
      <c r="RNK16" s="414"/>
      <c r="RNL16" s="414"/>
      <c r="RNM16" s="414"/>
      <c r="RNN16" s="414"/>
      <c r="RNO16" s="414"/>
      <c r="RNP16" s="414"/>
      <c r="RNQ16" s="414"/>
      <c r="RNR16" s="414"/>
      <c r="RNS16" s="414"/>
      <c r="RNT16" s="414"/>
      <c r="RNU16" s="414"/>
      <c r="RNV16" s="414"/>
      <c r="RNW16" s="414"/>
      <c r="RNX16" s="414"/>
      <c r="RNY16" s="414"/>
      <c r="RNZ16" s="414"/>
      <c r="ROA16" s="414"/>
      <c r="ROB16" s="414"/>
      <c r="ROC16" s="414"/>
      <c r="ROD16" s="414"/>
      <c r="ROE16" s="414"/>
      <c r="ROF16" s="414"/>
      <c r="ROG16" s="414"/>
      <c r="ROH16" s="414"/>
      <c r="ROI16" s="414"/>
      <c r="ROJ16" s="414"/>
      <c r="ROK16" s="414"/>
      <c r="ROL16" s="414"/>
      <c r="ROM16" s="414"/>
      <c r="RON16" s="414"/>
      <c r="ROO16" s="414"/>
      <c r="ROP16" s="414"/>
      <c r="ROQ16" s="414"/>
      <c r="ROR16" s="414"/>
      <c r="ROS16" s="414"/>
      <c r="ROT16" s="414"/>
      <c r="ROU16" s="414"/>
      <c r="ROV16" s="414"/>
      <c r="ROW16" s="414"/>
      <c r="ROX16" s="414"/>
      <c r="ROY16" s="414"/>
      <c r="ROZ16" s="414"/>
      <c r="RPA16" s="414"/>
      <c r="RPB16" s="414"/>
      <c r="RPC16" s="414"/>
      <c r="RPD16" s="414"/>
      <c r="RPE16" s="414"/>
      <c r="RPF16" s="414"/>
      <c r="RPG16" s="414"/>
      <c r="RPH16" s="414"/>
      <c r="RPI16" s="414"/>
      <c r="RPJ16" s="414"/>
      <c r="RPK16" s="414"/>
      <c r="RPL16" s="414"/>
      <c r="RPM16" s="414"/>
      <c r="RPN16" s="414"/>
      <c r="RPO16" s="414"/>
      <c r="RPP16" s="414"/>
      <c r="RPQ16" s="414"/>
      <c r="RPR16" s="414"/>
      <c r="RPS16" s="414"/>
      <c r="RPT16" s="414"/>
      <c r="RPU16" s="414"/>
      <c r="RPV16" s="414"/>
      <c r="RPW16" s="414"/>
      <c r="RPX16" s="414"/>
      <c r="RPY16" s="414"/>
      <c r="RPZ16" s="414"/>
      <c r="RQA16" s="414"/>
      <c r="RQB16" s="414"/>
      <c r="RQC16" s="414"/>
      <c r="RQD16" s="414"/>
      <c r="RQE16" s="414"/>
      <c r="RQF16" s="414"/>
      <c r="RQG16" s="414"/>
      <c r="RQH16" s="414"/>
      <c r="RQI16" s="414"/>
      <c r="RQJ16" s="414"/>
      <c r="RQK16" s="414"/>
      <c r="RQL16" s="414"/>
      <c r="RQM16" s="414"/>
      <c r="RQN16" s="414"/>
      <c r="RQO16" s="414"/>
      <c r="RQP16" s="414"/>
      <c r="RQQ16" s="414"/>
      <c r="RQR16" s="414"/>
      <c r="RQS16" s="414"/>
      <c r="RQT16" s="414"/>
      <c r="RQU16" s="414"/>
      <c r="RQV16" s="414"/>
      <c r="RQW16" s="414"/>
      <c r="RQX16" s="414"/>
      <c r="RQY16" s="414"/>
      <c r="RQZ16" s="414"/>
      <c r="RRA16" s="414"/>
      <c r="RRB16" s="414"/>
      <c r="RRC16" s="414"/>
      <c r="RRD16" s="414"/>
      <c r="RRE16" s="414"/>
      <c r="RRF16" s="414"/>
      <c r="RRG16" s="414"/>
      <c r="RRH16" s="414"/>
      <c r="RRI16" s="414"/>
      <c r="RRJ16" s="414"/>
      <c r="RRK16" s="414"/>
      <c r="RRL16" s="414"/>
      <c r="RRM16" s="414"/>
      <c r="RRN16" s="414"/>
      <c r="RRO16" s="414"/>
      <c r="RRP16" s="414"/>
      <c r="RRQ16" s="414"/>
      <c r="RRR16" s="414"/>
      <c r="RRS16" s="414"/>
      <c r="RRT16" s="414"/>
      <c r="RRU16" s="414"/>
      <c r="RRV16" s="414"/>
      <c r="RRW16" s="414"/>
      <c r="RRX16" s="414"/>
      <c r="RRY16" s="414"/>
      <c r="RRZ16" s="414"/>
      <c r="RSA16" s="414"/>
      <c r="RSB16" s="414"/>
      <c r="RSC16" s="414"/>
      <c r="RSD16" s="414"/>
      <c r="RSE16" s="414"/>
      <c r="RSF16" s="414"/>
      <c r="RSG16" s="414"/>
      <c r="RSH16" s="414"/>
      <c r="RSI16" s="414"/>
      <c r="RSJ16" s="414"/>
      <c r="RSK16" s="414"/>
      <c r="RSL16" s="414"/>
      <c r="RSM16" s="414"/>
      <c r="RSN16" s="414"/>
      <c r="RSO16" s="414"/>
      <c r="RSP16" s="414"/>
      <c r="RSQ16" s="414"/>
      <c r="RSR16" s="414"/>
      <c r="RSS16" s="414"/>
      <c r="RST16" s="414"/>
      <c r="RSU16" s="414"/>
      <c r="RSV16" s="414"/>
      <c r="RSW16" s="414"/>
      <c r="RSX16" s="414"/>
      <c r="RSY16" s="414"/>
      <c r="RSZ16" s="414"/>
      <c r="RTA16" s="414"/>
      <c r="RTB16" s="414"/>
      <c r="RTC16" s="414"/>
      <c r="RTD16" s="414"/>
      <c r="RTE16" s="414"/>
      <c r="RTF16" s="414"/>
      <c r="RTG16" s="414"/>
      <c r="RTH16" s="414"/>
      <c r="RTI16" s="414"/>
      <c r="RTJ16" s="414"/>
      <c r="RTK16" s="414"/>
      <c r="RTL16" s="414"/>
      <c r="RTM16" s="414"/>
      <c r="RTN16" s="414"/>
      <c r="RTO16" s="414"/>
      <c r="RTP16" s="414"/>
      <c r="RTQ16" s="414"/>
      <c r="RTR16" s="414"/>
      <c r="RTS16" s="414"/>
      <c r="RTT16" s="414"/>
      <c r="RTU16" s="414"/>
      <c r="RTV16" s="414"/>
      <c r="RTW16" s="414"/>
      <c r="RTX16" s="414"/>
      <c r="RTY16" s="414"/>
      <c r="RTZ16" s="414"/>
      <c r="RUA16" s="414"/>
      <c r="RUB16" s="414"/>
      <c r="RUC16" s="414"/>
      <c r="RUD16" s="414"/>
      <c r="RUE16" s="414"/>
      <c r="RUF16" s="414"/>
      <c r="RUG16" s="414"/>
      <c r="RUH16" s="414"/>
      <c r="RUI16" s="414"/>
      <c r="RUJ16" s="414"/>
      <c r="RUK16" s="414"/>
      <c r="RUL16" s="414"/>
      <c r="RUM16" s="414"/>
      <c r="RUN16" s="414"/>
      <c r="RUO16" s="414"/>
      <c r="RUP16" s="414"/>
      <c r="RUQ16" s="414"/>
      <c r="RUR16" s="414"/>
      <c r="RUS16" s="414"/>
      <c r="RUT16" s="414"/>
      <c r="RUU16" s="414"/>
      <c r="RUV16" s="414"/>
      <c r="RUW16" s="414"/>
      <c r="RUX16" s="414"/>
      <c r="RUY16" s="414"/>
      <c r="RUZ16" s="414"/>
      <c r="RVA16" s="414"/>
      <c r="RVB16" s="414"/>
      <c r="RVC16" s="414"/>
      <c r="RVD16" s="414"/>
      <c r="RVE16" s="414"/>
      <c r="RVF16" s="414"/>
      <c r="RVG16" s="414"/>
      <c r="RVH16" s="414"/>
      <c r="RVI16" s="414"/>
      <c r="RVJ16" s="414"/>
      <c r="RVK16" s="414"/>
      <c r="RVL16" s="414"/>
      <c r="RVM16" s="414"/>
      <c r="RVN16" s="414"/>
      <c r="RVO16" s="414"/>
      <c r="RVP16" s="414"/>
      <c r="RVQ16" s="414"/>
      <c r="RVR16" s="414"/>
      <c r="RVS16" s="414"/>
      <c r="RVT16" s="414"/>
      <c r="RVU16" s="414"/>
      <c r="RVV16" s="414"/>
      <c r="RVW16" s="414"/>
      <c r="RVX16" s="414"/>
      <c r="RVY16" s="414"/>
      <c r="RVZ16" s="414"/>
      <c r="RWA16" s="414"/>
      <c r="RWB16" s="414"/>
      <c r="RWC16" s="414"/>
      <c r="RWD16" s="414"/>
      <c r="RWE16" s="414"/>
      <c r="RWF16" s="414"/>
      <c r="RWG16" s="414"/>
      <c r="RWH16" s="414"/>
      <c r="RWI16" s="414"/>
      <c r="RWJ16" s="414"/>
      <c r="RWK16" s="414"/>
      <c r="RWL16" s="414"/>
      <c r="RWM16" s="414"/>
      <c r="RWN16" s="414"/>
      <c r="RWO16" s="414"/>
      <c r="RWP16" s="414"/>
      <c r="RWQ16" s="414"/>
      <c r="RWR16" s="414"/>
      <c r="RWS16" s="414"/>
      <c r="RWT16" s="414"/>
      <c r="RWU16" s="414"/>
      <c r="RWV16" s="414"/>
      <c r="RWW16" s="414"/>
      <c r="RWX16" s="414"/>
      <c r="RWY16" s="414"/>
      <c r="RWZ16" s="414"/>
      <c r="RXA16" s="414"/>
      <c r="RXB16" s="414"/>
      <c r="RXC16" s="414"/>
      <c r="RXD16" s="414"/>
      <c r="RXE16" s="414"/>
      <c r="RXF16" s="414"/>
      <c r="RXG16" s="414"/>
      <c r="RXH16" s="414"/>
      <c r="RXI16" s="414"/>
      <c r="RXJ16" s="414"/>
      <c r="RXK16" s="414"/>
      <c r="RXL16" s="414"/>
      <c r="RXM16" s="414"/>
      <c r="RXN16" s="414"/>
      <c r="RXO16" s="414"/>
      <c r="RXP16" s="414"/>
      <c r="RXQ16" s="414"/>
      <c r="RXR16" s="414"/>
      <c r="RXS16" s="414"/>
      <c r="RXT16" s="414"/>
      <c r="RXU16" s="414"/>
      <c r="RXV16" s="414"/>
      <c r="RXW16" s="414"/>
      <c r="RXX16" s="414"/>
      <c r="RXY16" s="414"/>
      <c r="RXZ16" s="414"/>
      <c r="RYA16" s="414"/>
      <c r="RYB16" s="414"/>
      <c r="RYC16" s="414"/>
      <c r="RYD16" s="414"/>
      <c r="RYE16" s="414"/>
      <c r="RYF16" s="414"/>
      <c r="RYG16" s="414"/>
      <c r="RYH16" s="414"/>
      <c r="RYI16" s="414"/>
      <c r="RYJ16" s="414"/>
      <c r="RYK16" s="414"/>
      <c r="RYL16" s="414"/>
      <c r="RYM16" s="414"/>
      <c r="RYN16" s="414"/>
      <c r="RYO16" s="414"/>
      <c r="RYP16" s="414"/>
      <c r="RYQ16" s="414"/>
      <c r="RYR16" s="414"/>
      <c r="RYS16" s="414"/>
      <c r="RYT16" s="414"/>
      <c r="RYU16" s="414"/>
      <c r="RYV16" s="414"/>
      <c r="RYW16" s="414"/>
      <c r="RYX16" s="414"/>
      <c r="RYY16" s="414"/>
      <c r="RYZ16" s="414"/>
      <c r="RZA16" s="414"/>
      <c r="RZB16" s="414"/>
      <c r="RZC16" s="414"/>
      <c r="RZD16" s="414"/>
      <c r="RZE16" s="414"/>
      <c r="RZF16" s="414"/>
      <c r="RZG16" s="414"/>
      <c r="RZH16" s="414"/>
      <c r="RZI16" s="414"/>
      <c r="RZJ16" s="414"/>
      <c r="RZK16" s="414"/>
      <c r="RZL16" s="414"/>
      <c r="RZM16" s="414"/>
      <c r="RZN16" s="414"/>
      <c r="RZO16" s="414"/>
      <c r="RZP16" s="414"/>
      <c r="RZQ16" s="414"/>
      <c r="RZR16" s="414"/>
      <c r="RZS16" s="414"/>
      <c r="RZT16" s="414"/>
      <c r="RZU16" s="414"/>
      <c r="RZV16" s="414"/>
      <c r="RZW16" s="414"/>
      <c r="RZX16" s="414"/>
      <c r="RZY16" s="414"/>
      <c r="RZZ16" s="414"/>
      <c r="SAA16" s="414"/>
      <c r="SAB16" s="414"/>
      <c r="SAC16" s="414"/>
      <c r="SAD16" s="414"/>
      <c r="SAE16" s="414"/>
      <c r="SAF16" s="414"/>
      <c r="SAG16" s="414"/>
      <c r="SAH16" s="414"/>
      <c r="SAI16" s="414"/>
      <c r="SAJ16" s="414"/>
      <c r="SAK16" s="414"/>
      <c r="SAL16" s="414"/>
      <c r="SAM16" s="414"/>
      <c r="SAN16" s="414"/>
      <c r="SAO16" s="414"/>
      <c r="SAP16" s="414"/>
      <c r="SAQ16" s="414"/>
      <c r="SAR16" s="414"/>
      <c r="SAS16" s="414"/>
      <c r="SAT16" s="414"/>
      <c r="SAU16" s="414"/>
      <c r="SAV16" s="414"/>
      <c r="SAW16" s="414"/>
      <c r="SAX16" s="414"/>
      <c r="SAY16" s="414"/>
      <c r="SAZ16" s="414"/>
      <c r="SBA16" s="414"/>
      <c r="SBB16" s="414"/>
      <c r="SBC16" s="414"/>
      <c r="SBD16" s="414"/>
      <c r="SBE16" s="414"/>
      <c r="SBF16" s="414"/>
      <c r="SBG16" s="414"/>
      <c r="SBH16" s="414"/>
      <c r="SBI16" s="414"/>
      <c r="SBJ16" s="414"/>
      <c r="SBK16" s="414"/>
      <c r="SBL16" s="414"/>
      <c r="SBM16" s="414"/>
      <c r="SBN16" s="414"/>
      <c r="SBO16" s="414"/>
      <c r="SBP16" s="414"/>
      <c r="SBQ16" s="414"/>
      <c r="SBR16" s="414"/>
      <c r="SBS16" s="414"/>
      <c r="SBT16" s="414"/>
      <c r="SBU16" s="414"/>
      <c r="SBV16" s="414"/>
      <c r="SBW16" s="414"/>
      <c r="SBX16" s="414"/>
      <c r="SBY16" s="414"/>
      <c r="SBZ16" s="414"/>
      <c r="SCA16" s="414"/>
      <c r="SCB16" s="414"/>
      <c r="SCC16" s="414"/>
      <c r="SCD16" s="414"/>
      <c r="SCE16" s="414"/>
      <c r="SCF16" s="414"/>
      <c r="SCG16" s="414"/>
      <c r="SCH16" s="414"/>
      <c r="SCI16" s="414"/>
      <c r="SCJ16" s="414"/>
      <c r="SCK16" s="414"/>
      <c r="SCL16" s="414"/>
      <c r="SCM16" s="414"/>
      <c r="SCN16" s="414"/>
      <c r="SCO16" s="414"/>
      <c r="SCP16" s="414"/>
      <c r="SCQ16" s="414"/>
      <c r="SCR16" s="414"/>
      <c r="SCS16" s="414"/>
      <c r="SCT16" s="414"/>
      <c r="SCU16" s="414"/>
      <c r="SCV16" s="414"/>
      <c r="SCW16" s="414"/>
      <c r="SCX16" s="414"/>
      <c r="SCY16" s="414"/>
      <c r="SCZ16" s="414"/>
      <c r="SDA16" s="414"/>
      <c r="SDB16" s="414"/>
      <c r="SDC16" s="414"/>
      <c r="SDD16" s="414"/>
      <c r="SDE16" s="414"/>
      <c r="SDF16" s="414"/>
      <c r="SDG16" s="414"/>
      <c r="SDH16" s="414"/>
      <c r="SDI16" s="414"/>
      <c r="SDJ16" s="414"/>
      <c r="SDK16" s="414"/>
      <c r="SDL16" s="414"/>
      <c r="SDM16" s="414"/>
      <c r="SDN16" s="414"/>
      <c r="SDO16" s="414"/>
      <c r="SDP16" s="414"/>
      <c r="SDQ16" s="414"/>
      <c r="SDR16" s="414"/>
      <c r="SDS16" s="414"/>
      <c r="SDT16" s="414"/>
      <c r="SDU16" s="414"/>
      <c r="SDV16" s="414"/>
      <c r="SDW16" s="414"/>
      <c r="SDX16" s="414"/>
      <c r="SDY16" s="414"/>
      <c r="SDZ16" s="414"/>
      <c r="SEA16" s="414"/>
      <c r="SEB16" s="414"/>
      <c r="SEC16" s="414"/>
      <c r="SED16" s="414"/>
      <c r="SEE16" s="414"/>
      <c r="SEF16" s="414"/>
      <c r="SEG16" s="414"/>
      <c r="SEH16" s="414"/>
      <c r="SEI16" s="414"/>
      <c r="SEJ16" s="414"/>
      <c r="SEK16" s="414"/>
      <c r="SEL16" s="414"/>
      <c r="SEM16" s="414"/>
      <c r="SEN16" s="414"/>
      <c r="SEO16" s="414"/>
      <c r="SEP16" s="414"/>
      <c r="SEQ16" s="414"/>
      <c r="SER16" s="414"/>
      <c r="SES16" s="414"/>
      <c r="SET16" s="414"/>
      <c r="SEU16" s="414"/>
      <c r="SEV16" s="414"/>
      <c r="SEW16" s="414"/>
      <c r="SEX16" s="414"/>
      <c r="SEY16" s="414"/>
      <c r="SEZ16" s="414"/>
      <c r="SFA16" s="414"/>
      <c r="SFB16" s="414"/>
      <c r="SFC16" s="414"/>
      <c r="SFD16" s="414"/>
      <c r="SFE16" s="414"/>
      <c r="SFF16" s="414"/>
      <c r="SFG16" s="414"/>
      <c r="SFH16" s="414"/>
      <c r="SFI16" s="414"/>
      <c r="SFJ16" s="414"/>
      <c r="SFK16" s="414"/>
      <c r="SFL16" s="414"/>
      <c r="SFM16" s="414"/>
      <c r="SFN16" s="414"/>
      <c r="SFO16" s="414"/>
      <c r="SFP16" s="414"/>
      <c r="SFQ16" s="414"/>
      <c r="SFR16" s="414"/>
      <c r="SFS16" s="414"/>
      <c r="SFT16" s="414"/>
      <c r="SFU16" s="414"/>
      <c r="SFV16" s="414"/>
      <c r="SFW16" s="414"/>
      <c r="SFX16" s="414"/>
      <c r="SFY16" s="414"/>
      <c r="SFZ16" s="414"/>
      <c r="SGA16" s="414"/>
      <c r="SGB16" s="414"/>
      <c r="SGC16" s="414"/>
      <c r="SGD16" s="414"/>
      <c r="SGE16" s="414"/>
      <c r="SGF16" s="414"/>
      <c r="SGG16" s="414"/>
      <c r="SGH16" s="414"/>
      <c r="SGI16" s="414"/>
      <c r="SGJ16" s="414"/>
      <c r="SGK16" s="414"/>
      <c r="SGL16" s="414"/>
      <c r="SGM16" s="414"/>
      <c r="SGN16" s="414"/>
      <c r="SGO16" s="414"/>
      <c r="SGP16" s="414"/>
      <c r="SGQ16" s="414"/>
      <c r="SGR16" s="414"/>
      <c r="SGS16" s="414"/>
      <c r="SGT16" s="414"/>
      <c r="SGU16" s="414"/>
      <c r="SGV16" s="414"/>
      <c r="SGW16" s="414"/>
      <c r="SGX16" s="414"/>
      <c r="SGY16" s="414"/>
      <c r="SGZ16" s="414"/>
      <c r="SHA16" s="414"/>
      <c r="SHB16" s="414"/>
      <c r="SHC16" s="414"/>
      <c r="SHD16" s="414"/>
      <c r="SHE16" s="414"/>
      <c r="SHF16" s="414"/>
      <c r="SHG16" s="414"/>
      <c r="SHH16" s="414"/>
      <c r="SHI16" s="414"/>
      <c r="SHJ16" s="414"/>
      <c r="SHK16" s="414"/>
      <c r="SHL16" s="414"/>
      <c r="SHM16" s="414"/>
      <c r="SHN16" s="414"/>
      <c r="SHO16" s="414"/>
      <c r="SHP16" s="414"/>
      <c r="SHQ16" s="414"/>
      <c r="SHR16" s="414"/>
      <c r="SHS16" s="414"/>
      <c r="SHT16" s="414"/>
      <c r="SHU16" s="414"/>
      <c r="SHV16" s="414"/>
      <c r="SHW16" s="414"/>
      <c r="SHX16" s="414"/>
      <c r="SHY16" s="414"/>
      <c r="SHZ16" s="414"/>
      <c r="SIA16" s="414"/>
      <c r="SIB16" s="414"/>
      <c r="SIC16" s="414"/>
      <c r="SID16" s="414"/>
      <c r="SIE16" s="414"/>
      <c r="SIF16" s="414"/>
      <c r="SIG16" s="414"/>
      <c r="SIH16" s="414"/>
      <c r="SII16" s="414"/>
      <c r="SIJ16" s="414"/>
      <c r="SIK16" s="414"/>
      <c r="SIL16" s="414"/>
      <c r="SIM16" s="414"/>
      <c r="SIN16" s="414"/>
      <c r="SIO16" s="414"/>
      <c r="SIP16" s="414"/>
      <c r="SIQ16" s="414"/>
      <c r="SIR16" s="414"/>
      <c r="SIS16" s="414"/>
      <c r="SIT16" s="414"/>
      <c r="SIU16" s="414"/>
      <c r="SIV16" s="414"/>
      <c r="SIW16" s="414"/>
      <c r="SIX16" s="414"/>
      <c r="SIY16" s="414"/>
      <c r="SIZ16" s="414"/>
      <c r="SJA16" s="414"/>
      <c r="SJB16" s="414"/>
      <c r="SJC16" s="414"/>
      <c r="SJD16" s="414"/>
      <c r="SJE16" s="414"/>
      <c r="SJF16" s="414"/>
      <c r="SJG16" s="414"/>
      <c r="SJH16" s="414"/>
      <c r="SJI16" s="414"/>
      <c r="SJJ16" s="414"/>
      <c r="SJK16" s="414"/>
      <c r="SJL16" s="414"/>
      <c r="SJM16" s="414"/>
      <c r="SJN16" s="414"/>
      <c r="SJO16" s="414"/>
      <c r="SJP16" s="414"/>
      <c r="SJQ16" s="414"/>
      <c r="SJR16" s="414"/>
      <c r="SJS16" s="414"/>
      <c r="SJT16" s="414"/>
      <c r="SJU16" s="414"/>
      <c r="SJV16" s="414"/>
      <c r="SJW16" s="414"/>
      <c r="SJX16" s="414"/>
      <c r="SJY16" s="414"/>
      <c r="SJZ16" s="414"/>
      <c r="SKA16" s="414"/>
      <c r="SKB16" s="414"/>
      <c r="SKC16" s="414"/>
      <c r="SKD16" s="414"/>
      <c r="SKE16" s="414"/>
      <c r="SKF16" s="414"/>
      <c r="SKG16" s="414"/>
      <c r="SKH16" s="414"/>
      <c r="SKI16" s="414"/>
      <c r="SKJ16" s="414"/>
      <c r="SKK16" s="414"/>
      <c r="SKL16" s="414"/>
      <c r="SKM16" s="414"/>
      <c r="SKN16" s="414"/>
      <c r="SKO16" s="414"/>
      <c r="SKP16" s="414"/>
      <c r="SKQ16" s="414"/>
      <c r="SKR16" s="414"/>
      <c r="SKS16" s="414"/>
      <c r="SKT16" s="414"/>
      <c r="SKU16" s="414"/>
      <c r="SKV16" s="414"/>
      <c r="SKW16" s="414"/>
      <c r="SKX16" s="414"/>
      <c r="SKY16" s="414"/>
      <c r="SKZ16" s="414"/>
      <c r="SLA16" s="414"/>
      <c r="SLB16" s="414"/>
      <c r="SLC16" s="414"/>
      <c r="SLD16" s="414"/>
      <c r="SLE16" s="414"/>
      <c r="SLF16" s="414"/>
      <c r="SLG16" s="414"/>
      <c r="SLH16" s="414"/>
      <c r="SLI16" s="414"/>
      <c r="SLJ16" s="414"/>
      <c r="SLK16" s="414"/>
      <c r="SLL16" s="414"/>
      <c r="SLM16" s="414"/>
      <c r="SLN16" s="414"/>
      <c r="SLO16" s="414"/>
      <c r="SLP16" s="414"/>
      <c r="SLQ16" s="414"/>
      <c r="SLR16" s="414"/>
      <c r="SLS16" s="414"/>
      <c r="SLT16" s="414"/>
      <c r="SLU16" s="414"/>
      <c r="SLV16" s="414"/>
      <c r="SLW16" s="414"/>
      <c r="SLX16" s="414"/>
      <c r="SLY16" s="414"/>
      <c r="SLZ16" s="414"/>
      <c r="SMA16" s="414"/>
      <c r="SMB16" s="414"/>
      <c r="SMC16" s="414"/>
      <c r="SMD16" s="414"/>
      <c r="SME16" s="414"/>
      <c r="SMF16" s="414"/>
      <c r="SMG16" s="414"/>
      <c r="SMH16" s="414"/>
      <c r="SMI16" s="414"/>
      <c r="SMJ16" s="414"/>
      <c r="SMK16" s="414"/>
      <c r="SML16" s="414"/>
      <c r="SMM16" s="414"/>
      <c r="SMN16" s="414"/>
      <c r="SMO16" s="414"/>
      <c r="SMP16" s="414"/>
      <c r="SMQ16" s="414"/>
      <c r="SMR16" s="414"/>
      <c r="SMS16" s="414"/>
      <c r="SMT16" s="414"/>
      <c r="SMU16" s="414"/>
      <c r="SMV16" s="414"/>
      <c r="SMW16" s="414"/>
      <c r="SMX16" s="414"/>
      <c r="SMY16" s="414"/>
      <c r="SMZ16" s="414"/>
      <c r="SNA16" s="414"/>
      <c r="SNB16" s="414"/>
      <c r="SNC16" s="414"/>
      <c r="SND16" s="414"/>
      <c r="SNE16" s="414"/>
      <c r="SNF16" s="414"/>
      <c r="SNG16" s="414"/>
      <c r="SNH16" s="414"/>
      <c r="SNI16" s="414"/>
      <c r="SNJ16" s="414"/>
      <c r="SNK16" s="414"/>
      <c r="SNL16" s="414"/>
      <c r="SNM16" s="414"/>
      <c r="SNN16" s="414"/>
      <c r="SNO16" s="414"/>
      <c r="SNP16" s="414"/>
      <c r="SNQ16" s="414"/>
      <c r="SNR16" s="414"/>
      <c r="SNS16" s="414"/>
      <c r="SNT16" s="414"/>
      <c r="SNU16" s="414"/>
      <c r="SNV16" s="414"/>
      <c r="SNW16" s="414"/>
      <c r="SNX16" s="414"/>
      <c r="SNY16" s="414"/>
      <c r="SNZ16" s="414"/>
      <c r="SOA16" s="414"/>
      <c r="SOB16" s="414"/>
      <c r="SOC16" s="414"/>
      <c r="SOD16" s="414"/>
      <c r="SOE16" s="414"/>
      <c r="SOF16" s="414"/>
      <c r="SOG16" s="414"/>
      <c r="SOH16" s="414"/>
      <c r="SOI16" s="414"/>
      <c r="SOJ16" s="414"/>
      <c r="SOK16" s="414"/>
      <c r="SOL16" s="414"/>
      <c r="SOM16" s="414"/>
      <c r="SON16" s="414"/>
      <c r="SOO16" s="414"/>
      <c r="SOP16" s="414"/>
      <c r="SOQ16" s="414"/>
      <c r="SOR16" s="414"/>
      <c r="SOS16" s="414"/>
      <c r="SOT16" s="414"/>
      <c r="SOU16" s="414"/>
      <c r="SOV16" s="414"/>
      <c r="SOW16" s="414"/>
      <c r="SOX16" s="414"/>
      <c r="SOY16" s="414"/>
      <c r="SOZ16" s="414"/>
      <c r="SPA16" s="414"/>
      <c r="SPB16" s="414"/>
      <c r="SPC16" s="414"/>
      <c r="SPD16" s="414"/>
      <c r="SPE16" s="414"/>
      <c r="SPF16" s="414"/>
      <c r="SPG16" s="414"/>
      <c r="SPH16" s="414"/>
      <c r="SPI16" s="414"/>
      <c r="SPJ16" s="414"/>
      <c r="SPK16" s="414"/>
      <c r="SPL16" s="414"/>
      <c r="SPM16" s="414"/>
      <c r="SPN16" s="414"/>
      <c r="SPO16" s="414"/>
      <c r="SPP16" s="414"/>
      <c r="SPQ16" s="414"/>
      <c r="SPR16" s="414"/>
      <c r="SPS16" s="414"/>
      <c r="SPT16" s="414"/>
      <c r="SPU16" s="414"/>
      <c r="SPV16" s="414"/>
      <c r="SPW16" s="414"/>
      <c r="SPX16" s="414"/>
      <c r="SPY16" s="414"/>
      <c r="SPZ16" s="414"/>
      <c r="SQA16" s="414"/>
      <c r="SQB16" s="414"/>
      <c r="SQC16" s="414"/>
      <c r="SQD16" s="414"/>
      <c r="SQE16" s="414"/>
      <c r="SQF16" s="414"/>
      <c r="SQG16" s="414"/>
      <c r="SQH16" s="414"/>
      <c r="SQI16" s="414"/>
      <c r="SQJ16" s="414"/>
      <c r="SQK16" s="414"/>
      <c r="SQL16" s="414"/>
      <c r="SQM16" s="414"/>
      <c r="SQN16" s="414"/>
      <c r="SQO16" s="414"/>
      <c r="SQP16" s="414"/>
      <c r="SQQ16" s="414"/>
      <c r="SQR16" s="414"/>
      <c r="SQS16" s="414"/>
      <c r="SQT16" s="414"/>
      <c r="SQU16" s="414"/>
      <c r="SQV16" s="414"/>
      <c r="SQW16" s="414"/>
      <c r="SQX16" s="414"/>
      <c r="SQY16" s="414"/>
      <c r="SQZ16" s="414"/>
      <c r="SRA16" s="414"/>
      <c r="SRB16" s="414"/>
      <c r="SRC16" s="414"/>
      <c r="SRD16" s="414"/>
      <c r="SRE16" s="414"/>
      <c r="SRF16" s="414"/>
      <c r="SRG16" s="414"/>
      <c r="SRH16" s="414"/>
      <c r="SRI16" s="414"/>
      <c r="SRJ16" s="414"/>
      <c r="SRK16" s="414"/>
      <c r="SRL16" s="414"/>
      <c r="SRM16" s="414"/>
      <c r="SRN16" s="414"/>
      <c r="SRO16" s="414"/>
      <c r="SRP16" s="414"/>
      <c r="SRQ16" s="414"/>
      <c r="SRR16" s="414"/>
      <c r="SRS16" s="414"/>
      <c r="SRT16" s="414"/>
      <c r="SRU16" s="414"/>
      <c r="SRV16" s="414"/>
      <c r="SRW16" s="414"/>
      <c r="SRX16" s="414"/>
      <c r="SRY16" s="414"/>
      <c r="SRZ16" s="414"/>
      <c r="SSA16" s="414"/>
      <c r="SSB16" s="414"/>
      <c r="SSC16" s="414"/>
      <c r="SSD16" s="414"/>
      <c r="SSE16" s="414"/>
      <c r="SSF16" s="414"/>
      <c r="SSG16" s="414"/>
      <c r="SSH16" s="414"/>
      <c r="SSI16" s="414"/>
      <c r="SSJ16" s="414"/>
      <c r="SSK16" s="414"/>
      <c r="SSL16" s="414"/>
      <c r="SSM16" s="414"/>
      <c r="SSN16" s="414"/>
      <c r="SSO16" s="414"/>
      <c r="SSP16" s="414"/>
      <c r="SSQ16" s="414"/>
      <c r="SSR16" s="414"/>
      <c r="SSS16" s="414"/>
      <c r="SST16" s="414"/>
      <c r="SSU16" s="414"/>
      <c r="SSV16" s="414"/>
      <c r="SSW16" s="414"/>
      <c r="SSX16" s="414"/>
      <c r="SSY16" s="414"/>
      <c r="SSZ16" s="414"/>
      <c r="STA16" s="414"/>
      <c r="STB16" s="414"/>
      <c r="STC16" s="414"/>
      <c r="STD16" s="414"/>
      <c r="STE16" s="414"/>
      <c r="STF16" s="414"/>
      <c r="STG16" s="414"/>
      <c r="STH16" s="414"/>
      <c r="STI16" s="414"/>
      <c r="STJ16" s="414"/>
      <c r="STK16" s="414"/>
      <c r="STL16" s="414"/>
      <c r="STM16" s="414"/>
      <c r="STN16" s="414"/>
      <c r="STO16" s="414"/>
      <c r="STP16" s="414"/>
      <c r="STQ16" s="414"/>
      <c r="STR16" s="414"/>
      <c r="STS16" s="414"/>
      <c r="STT16" s="414"/>
      <c r="STU16" s="414"/>
      <c r="STV16" s="414"/>
      <c r="STW16" s="414"/>
      <c r="STX16" s="414"/>
      <c r="STY16" s="414"/>
      <c r="STZ16" s="414"/>
      <c r="SUA16" s="414"/>
      <c r="SUB16" s="414"/>
      <c r="SUC16" s="414"/>
      <c r="SUD16" s="414"/>
      <c r="SUE16" s="414"/>
      <c r="SUF16" s="414"/>
      <c r="SUG16" s="414"/>
      <c r="SUH16" s="414"/>
      <c r="SUI16" s="414"/>
      <c r="SUJ16" s="414"/>
      <c r="SUK16" s="414"/>
      <c r="SUL16" s="414"/>
      <c r="SUM16" s="414"/>
      <c r="SUN16" s="414"/>
      <c r="SUO16" s="414"/>
      <c r="SUP16" s="414"/>
      <c r="SUQ16" s="414"/>
      <c r="SUR16" s="414"/>
      <c r="SUS16" s="414"/>
      <c r="SUT16" s="414"/>
      <c r="SUU16" s="414"/>
      <c r="SUV16" s="414"/>
      <c r="SUW16" s="414"/>
      <c r="SUX16" s="414"/>
      <c r="SUY16" s="414"/>
      <c r="SUZ16" s="414"/>
      <c r="SVA16" s="414"/>
      <c r="SVB16" s="414"/>
      <c r="SVC16" s="414"/>
      <c r="SVD16" s="414"/>
      <c r="SVE16" s="414"/>
      <c r="SVF16" s="414"/>
      <c r="SVG16" s="414"/>
      <c r="SVH16" s="414"/>
      <c r="SVI16" s="414"/>
      <c r="SVJ16" s="414"/>
      <c r="SVK16" s="414"/>
      <c r="SVL16" s="414"/>
      <c r="SVM16" s="414"/>
      <c r="SVN16" s="414"/>
      <c r="SVO16" s="414"/>
      <c r="SVP16" s="414"/>
      <c r="SVQ16" s="414"/>
      <c r="SVR16" s="414"/>
      <c r="SVS16" s="414"/>
      <c r="SVT16" s="414"/>
      <c r="SVU16" s="414"/>
      <c r="SVV16" s="414"/>
      <c r="SVW16" s="414"/>
      <c r="SVX16" s="414"/>
      <c r="SVY16" s="414"/>
      <c r="SVZ16" s="414"/>
      <c r="SWA16" s="414"/>
      <c r="SWB16" s="414"/>
      <c r="SWC16" s="414"/>
      <c r="SWD16" s="414"/>
      <c r="SWE16" s="414"/>
      <c r="SWF16" s="414"/>
      <c r="SWG16" s="414"/>
      <c r="SWH16" s="414"/>
      <c r="SWI16" s="414"/>
      <c r="SWJ16" s="414"/>
      <c r="SWK16" s="414"/>
      <c r="SWL16" s="414"/>
      <c r="SWM16" s="414"/>
      <c r="SWN16" s="414"/>
      <c r="SWO16" s="414"/>
      <c r="SWP16" s="414"/>
      <c r="SWQ16" s="414"/>
      <c r="SWR16" s="414"/>
      <c r="SWS16" s="414"/>
      <c r="SWT16" s="414"/>
      <c r="SWU16" s="414"/>
      <c r="SWV16" s="414"/>
      <c r="SWW16" s="414"/>
      <c r="SWX16" s="414"/>
      <c r="SWY16" s="414"/>
      <c r="SWZ16" s="414"/>
      <c r="SXA16" s="414"/>
      <c r="SXB16" s="414"/>
      <c r="SXC16" s="414"/>
      <c r="SXD16" s="414"/>
      <c r="SXE16" s="414"/>
      <c r="SXF16" s="414"/>
      <c r="SXG16" s="414"/>
      <c r="SXH16" s="414"/>
      <c r="SXI16" s="414"/>
      <c r="SXJ16" s="414"/>
      <c r="SXK16" s="414"/>
      <c r="SXL16" s="414"/>
      <c r="SXM16" s="414"/>
      <c r="SXN16" s="414"/>
      <c r="SXO16" s="414"/>
      <c r="SXP16" s="414"/>
      <c r="SXQ16" s="414"/>
      <c r="SXR16" s="414"/>
      <c r="SXS16" s="414"/>
      <c r="SXT16" s="414"/>
      <c r="SXU16" s="414"/>
      <c r="SXV16" s="414"/>
      <c r="SXW16" s="414"/>
      <c r="SXX16" s="414"/>
      <c r="SXY16" s="414"/>
      <c r="SXZ16" s="414"/>
      <c r="SYA16" s="414"/>
      <c r="SYB16" s="414"/>
      <c r="SYC16" s="414"/>
      <c r="SYD16" s="414"/>
      <c r="SYE16" s="414"/>
      <c r="SYF16" s="414"/>
      <c r="SYG16" s="414"/>
      <c r="SYH16" s="414"/>
      <c r="SYI16" s="414"/>
      <c r="SYJ16" s="414"/>
      <c r="SYK16" s="414"/>
      <c r="SYL16" s="414"/>
      <c r="SYM16" s="414"/>
      <c r="SYN16" s="414"/>
      <c r="SYO16" s="414"/>
      <c r="SYP16" s="414"/>
      <c r="SYQ16" s="414"/>
      <c r="SYR16" s="414"/>
      <c r="SYS16" s="414"/>
      <c r="SYT16" s="414"/>
      <c r="SYU16" s="414"/>
      <c r="SYV16" s="414"/>
      <c r="SYW16" s="414"/>
      <c r="SYX16" s="414"/>
      <c r="SYY16" s="414"/>
      <c r="SYZ16" s="414"/>
      <c r="SZA16" s="414"/>
      <c r="SZB16" s="414"/>
      <c r="SZC16" s="414"/>
      <c r="SZD16" s="414"/>
      <c r="SZE16" s="414"/>
      <c r="SZF16" s="414"/>
      <c r="SZG16" s="414"/>
      <c r="SZH16" s="414"/>
      <c r="SZI16" s="414"/>
      <c r="SZJ16" s="414"/>
      <c r="SZK16" s="414"/>
      <c r="SZL16" s="414"/>
      <c r="SZM16" s="414"/>
      <c r="SZN16" s="414"/>
      <c r="SZO16" s="414"/>
      <c r="SZP16" s="414"/>
      <c r="SZQ16" s="414"/>
      <c r="SZR16" s="414"/>
      <c r="SZS16" s="414"/>
      <c r="SZT16" s="414"/>
      <c r="SZU16" s="414"/>
      <c r="SZV16" s="414"/>
      <c r="SZW16" s="414"/>
      <c r="SZX16" s="414"/>
      <c r="SZY16" s="414"/>
      <c r="SZZ16" s="414"/>
      <c r="TAA16" s="414"/>
      <c r="TAB16" s="414"/>
      <c r="TAC16" s="414"/>
      <c r="TAD16" s="414"/>
      <c r="TAE16" s="414"/>
      <c r="TAF16" s="414"/>
      <c r="TAG16" s="414"/>
      <c r="TAH16" s="414"/>
      <c r="TAI16" s="414"/>
      <c r="TAJ16" s="414"/>
      <c r="TAK16" s="414"/>
      <c r="TAL16" s="414"/>
      <c r="TAM16" s="414"/>
      <c r="TAN16" s="414"/>
      <c r="TAO16" s="414"/>
      <c r="TAP16" s="414"/>
      <c r="TAQ16" s="414"/>
      <c r="TAR16" s="414"/>
      <c r="TAS16" s="414"/>
      <c r="TAT16" s="414"/>
      <c r="TAU16" s="414"/>
      <c r="TAV16" s="414"/>
      <c r="TAW16" s="414"/>
      <c r="TAX16" s="414"/>
      <c r="TAY16" s="414"/>
      <c r="TAZ16" s="414"/>
      <c r="TBA16" s="414"/>
      <c r="TBB16" s="414"/>
      <c r="TBC16" s="414"/>
      <c r="TBD16" s="414"/>
      <c r="TBE16" s="414"/>
      <c r="TBF16" s="414"/>
      <c r="TBG16" s="414"/>
      <c r="TBH16" s="414"/>
      <c r="TBI16" s="414"/>
      <c r="TBJ16" s="414"/>
      <c r="TBK16" s="414"/>
      <c r="TBL16" s="414"/>
      <c r="TBM16" s="414"/>
      <c r="TBN16" s="414"/>
      <c r="TBO16" s="414"/>
      <c r="TBP16" s="414"/>
      <c r="TBQ16" s="414"/>
      <c r="TBR16" s="414"/>
      <c r="TBS16" s="414"/>
      <c r="TBT16" s="414"/>
      <c r="TBU16" s="414"/>
      <c r="TBV16" s="414"/>
      <c r="TBW16" s="414"/>
      <c r="TBX16" s="414"/>
      <c r="TBY16" s="414"/>
      <c r="TBZ16" s="414"/>
      <c r="TCA16" s="414"/>
      <c r="TCB16" s="414"/>
      <c r="TCC16" s="414"/>
      <c r="TCD16" s="414"/>
      <c r="TCE16" s="414"/>
      <c r="TCF16" s="414"/>
      <c r="TCG16" s="414"/>
      <c r="TCH16" s="414"/>
      <c r="TCI16" s="414"/>
      <c r="TCJ16" s="414"/>
      <c r="TCK16" s="414"/>
      <c r="TCL16" s="414"/>
      <c r="TCM16" s="414"/>
      <c r="TCN16" s="414"/>
      <c r="TCO16" s="414"/>
      <c r="TCP16" s="414"/>
      <c r="TCQ16" s="414"/>
      <c r="TCR16" s="414"/>
      <c r="TCS16" s="414"/>
      <c r="TCT16" s="414"/>
      <c r="TCU16" s="414"/>
      <c r="TCV16" s="414"/>
      <c r="TCW16" s="414"/>
      <c r="TCX16" s="414"/>
      <c r="TCY16" s="414"/>
      <c r="TCZ16" s="414"/>
      <c r="TDA16" s="414"/>
      <c r="TDB16" s="414"/>
      <c r="TDC16" s="414"/>
      <c r="TDD16" s="414"/>
      <c r="TDE16" s="414"/>
      <c r="TDF16" s="414"/>
      <c r="TDG16" s="414"/>
      <c r="TDH16" s="414"/>
      <c r="TDI16" s="414"/>
      <c r="TDJ16" s="414"/>
      <c r="TDK16" s="414"/>
      <c r="TDL16" s="414"/>
      <c r="TDM16" s="414"/>
      <c r="TDN16" s="414"/>
      <c r="TDO16" s="414"/>
      <c r="TDP16" s="414"/>
      <c r="TDQ16" s="414"/>
      <c r="TDR16" s="414"/>
      <c r="TDS16" s="414"/>
      <c r="TDT16" s="414"/>
      <c r="TDU16" s="414"/>
      <c r="TDV16" s="414"/>
      <c r="TDW16" s="414"/>
      <c r="TDX16" s="414"/>
      <c r="TDY16" s="414"/>
      <c r="TDZ16" s="414"/>
      <c r="TEA16" s="414"/>
      <c r="TEB16" s="414"/>
      <c r="TEC16" s="414"/>
      <c r="TED16" s="414"/>
      <c r="TEE16" s="414"/>
      <c r="TEF16" s="414"/>
      <c r="TEG16" s="414"/>
      <c r="TEH16" s="414"/>
      <c r="TEI16" s="414"/>
      <c r="TEJ16" s="414"/>
      <c r="TEK16" s="414"/>
      <c r="TEL16" s="414"/>
      <c r="TEM16" s="414"/>
      <c r="TEN16" s="414"/>
      <c r="TEO16" s="414"/>
      <c r="TEP16" s="414"/>
      <c r="TEQ16" s="414"/>
      <c r="TER16" s="414"/>
      <c r="TES16" s="414"/>
      <c r="TET16" s="414"/>
      <c r="TEU16" s="414"/>
      <c r="TEV16" s="414"/>
      <c r="TEW16" s="414"/>
      <c r="TEX16" s="414"/>
      <c r="TEY16" s="414"/>
      <c r="TEZ16" s="414"/>
      <c r="TFA16" s="414"/>
      <c r="TFB16" s="414"/>
      <c r="TFC16" s="414"/>
      <c r="TFD16" s="414"/>
      <c r="TFE16" s="414"/>
      <c r="TFF16" s="414"/>
      <c r="TFG16" s="414"/>
      <c r="TFH16" s="414"/>
      <c r="TFI16" s="414"/>
      <c r="TFJ16" s="414"/>
      <c r="TFK16" s="414"/>
      <c r="TFL16" s="414"/>
      <c r="TFM16" s="414"/>
      <c r="TFN16" s="414"/>
      <c r="TFO16" s="414"/>
      <c r="TFP16" s="414"/>
      <c r="TFQ16" s="414"/>
      <c r="TFR16" s="414"/>
      <c r="TFS16" s="414"/>
      <c r="TFT16" s="414"/>
      <c r="TFU16" s="414"/>
      <c r="TFV16" s="414"/>
      <c r="TFW16" s="414"/>
      <c r="TFX16" s="414"/>
      <c r="TFY16" s="414"/>
      <c r="TFZ16" s="414"/>
      <c r="TGA16" s="414"/>
      <c r="TGB16" s="414"/>
      <c r="TGC16" s="414"/>
      <c r="TGD16" s="414"/>
      <c r="TGE16" s="414"/>
      <c r="TGF16" s="414"/>
      <c r="TGG16" s="414"/>
      <c r="TGH16" s="414"/>
      <c r="TGI16" s="414"/>
      <c r="TGJ16" s="414"/>
      <c r="TGK16" s="414"/>
      <c r="TGL16" s="414"/>
      <c r="TGM16" s="414"/>
      <c r="TGN16" s="414"/>
      <c r="TGO16" s="414"/>
      <c r="TGP16" s="414"/>
      <c r="TGQ16" s="414"/>
      <c r="TGR16" s="414"/>
      <c r="TGS16" s="414"/>
      <c r="TGT16" s="414"/>
      <c r="TGU16" s="414"/>
      <c r="TGV16" s="414"/>
      <c r="TGW16" s="414"/>
      <c r="TGX16" s="414"/>
      <c r="TGY16" s="414"/>
      <c r="TGZ16" s="414"/>
      <c r="THA16" s="414"/>
      <c r="THB16" s="414"/>
      <c r="THC16" s="414"/>
      <c r="THD16" s="414"/>
      <c r="THE16" s="414"/>
      <c r="THF16" s="414"/>
      <c r="THG16" s="414"/>
      <c r="THH16" s="414"/>
      <c r="THI16" s="414"/>
      <c r="THJ16" s="414"/>
      <c r="THK16" s="414"/>
      <c r="THL16" s="414"/>
      <c r="THM16" s="414"/>
      <c r="THN16" s="414"/>
      <c r="THO16" s="414"/>
      <c r="THP16" s="414"/>
      <c r="THQ16" s="414"/>
      <c r="THR16" s="414"/>
      <c r="THS16" s="414"/>
      <c r="THT16" s="414"/>
      <c r="THU16" s="414"/>
      <c r="THV16" s="414"/>
      <c r="THW16" s="414"/>
      <c r="THX16" s="414"/>
      <c r="THY16" s="414"/>
      <c r="THZ16" s="414"/>
      <c r="TIA16" s="414"/>
      <c r="TIB16" s="414"/>
      <c r="TIC16" s="414"/>
      <c r="TID16" s="414"/>
      <c r="TIE16" s="414"/>
      <c r="TIF16" s="414"/>
      <c r="TIG16" s="414"/>
      <c r="TIH16" s="414"/>
      <c r="TII16" s="414"/>
      <c r="TIJ16" s="414"/>
      <c r="TIK16" s="414"/>
      <c r="TIL16" s="414"/>
      <c r="TIM16" s="414"/>
      <c r="TIN16" s="414"/>
      <c r="TIO16" s="414"/>
      <c r="TIP16" s="414"/>
      <c r="TIQ16" s="414"/>
      <c r="TIR16" s="414"/>
      <c r="TIS16" s="414"/>
      <c r="TIT16" s="414"/>
      <c r="TIU16" s="414"/>
      <c r="TIV16" s="414"/>
      <c r="TIW16" s="414"/>
      <c r="TIX16" s="414"/>
      <c r="TIY16" s="414"/>
      <c r="TIZ16" s="414"/>
      <c r="TJA16" s="414"/>
      <c r="TJB16" s="414"/>
      <c r="TJC16" s="414"/>
      <c r="TJD16" s="414"/>
      <c r="TJE16" s="414"/>
      <c r="TJF16" s="414"/>
      <c r="TJG16" s="414"/>
      <c r="TJH16" s="414"/>
      <c r="TJI16" s="414"/>
      <c r="TJJ16" s="414"/>
      <c r="TJK16" s="414"/>
      <c r="TJL16" s="414"/>
      <c r="TJM16" s="414"/>
      <c r="TJN16" s="414"/>
      <c r="TJO16" s="414"/>
      <c r="TJP16" s="414"/>
      <c r="TJQ16" s="414"/>
      <c r="TJR16" s="414"/>
      <c r="TJS16" s="414"/>
      <c r="TJT16" s="414"/>
      <c r="TJU16" s="414"/>
      <c r="TJV16" s="414"/>
      <c r="TJW16" s="414"/>
      <c r="TJX16" s="414"/>
      <c r="TJY16" s="414"/>
      <c r="TJZ16" s="414"/>
      <c r="TKA16" s="414"/>
      <c r="TKB16" s="414"/>
      <c r="TKC16" s="414"/>
      <c r="TKD16" s="414"/>
      <c r="TKE16" s="414"/>
      <c r="TKF16" s="414"/>
      <c r="TKG16" s="414"/>
      <c r="TKH16" s="414"/>
      <c r="TKI16" s="414"/>
      <c r="TKJ16" s="414"/>
      <c r="TKK16" s="414"/>
      <c r="TKL16" s="414"/>
      <c r="TKM16" s="414"/>
      <c r="TKN16" s="414"/>
      <c r="TKO16" s="414"/>
      <c r="TKP16" s="414"/>
      <c r="TKQ16" s="414"/>
      <c r="TKR16" s="414"/>
      <c r="TKS16" s="414"/>
      <c r="TKT16" s="414"/>
      <c r="TKU16" s="414"/>
      <c r="TKV16" s="414"/>
      <c r="TKW16" s="414"/>
      <c r="TKX16" s="414"/>
      <c r="TKY16" s="414"/>
      <c r="TKZ16" s="414"/>
      <c r="TLA16" s="414"/>
      <c r="TLB16" s="414"/>
      <c r="TLC16" s="414"/>
      <c r="TLD16" s="414"/>
      <c r="TLE16" s="414"/>
      <c r="TLF16" s="414"/>
      <c r="TLG16" s="414"/>
      <c r="TLH16" s="414"/>
      <c r="TLI16" s="414"/>
      <c r="TLJ16" s="414"/>
      <c r="TLK16" s="414"/>
      <c r="TLL16" s="414"/>
      <c r="TLM16" s="414"/>
      <c r="TLN16" s="414"/>
      <c r="TLO16" s="414"/>
      <c r="TLP16" s="414"/>
      <c r="TLQ16" s="414"/>
      <c r="TLR16" s="414"/>
      <c r="TLS16" s="414"/>
      <c r="TLT16" s="414"/>
      <c r="TLU16" s="414"/>
      <c r="TLV16" s="414"/>
      <c r="TLW16" s="414"/>
      <c r="TLX16" s="414"/>
      <c r="TLY16" s="414"/>
      <c r="TLZ16" s="414"/>
      <c r="TMA16" s="414"/>
      <c r="TMB16" s="414"/>
      <c r="TMC16" s="414"/>
      <c r="TMD16" s="414"/>
      <c r="TME16" s="414"/>
      <c r="TMF16" s="414"/>
      <c r="TMG16" s="414"/>
      <c r="TMH16" s="414"/>
      <c r="TMI16" s="414"/>
      <c r="TMJ16" s="414"/>
      <c r="TMK16" s="414"/>
      <c r="TML16" s="414"/>
      <c r="TMM16" s="414"/>
      <c r="TMN16" s="414"/>
      <c r="TMO16" s="414"/>
      <c r="TMP16" s="414"/>
      <c r="TMQ16" s="414"/>
      <c r="TMR16" s="414"/>
      <c r="TMS16" s="414"/>
      <c r="TMT16" s="414"/>
      <c r="TMU16" s="414"/>
      <c r="TMV16" s="414"/>
      <c r="TMW16" s="414"/>
      <c r="TMX16" s="414"/>
      <c r="TMY16" s="414"/>
      <c r="TMZ16" s="414"/>
      <c r="TNA16" s="414"/>
      <c r="TNB16" s="414"/>
      <c r="TNC16" s="414"/>
      <c r="TND16" s="414"/>
      <c r="TNE16" s="414"/>
      <c r="TNF16" s="414"/>
      <c r="TNG16" s="414"/>
      <c r="TNH16" s="414"/>
      <c r="TNI16" s="414"/>
      <c r="TNJ16" s="414"/>
      <c r="TNK16" s="414"/>
      <c r="TNL16" s="414"/>
      <c r="TNM16" s="414"/>
      <c r="TNN16" s="414"/>
      <c r="TNO16" s="414"/>
      <c r="TNP16" s="414"/>
      <c r="TNQ16" s="414"/>
      <c r="TNR16" s="414"/>
      <c r="TNS16" s="414"/>
      <c r="TNT16" s="414"/>
      <c r="TNU16" s="414"/>
      <c r="TNV16" s="414"/>
      <c r="TNW16" s="414"/>
      <c r="TNX16" s="414"/>
      <c r="TNY16" s="414"/>
      <c r="TNZ16" s="414"/>
      <c r="TOA16" s="414"/>
      <c r="TOB16" s="414"/>
      <c r="TOC16" s="414"/>
      <c r="TOD16" s="414"/>
      <c r="TOE16" s="414"/>
      <c r="TOF16" s="414"/>
      <c r="TOG16" s="414"/>
      <c r="TOH16" s="414"/>
      <c r="TOI16" s="414"/>
      <c r="TOJ16" s="414"/>
      <c r="TOK16" s="414"/>
      <c r="TOL16" s="414"/>
      <c r="TOM16" s="414"/>
      <c r="TON16" s="414"/>
      <c r="TOO16" s="414"/>
      <c r="TOP16" s="414"/>
      <c r="TOQ16" s="414"/>
      <c r="TOR16" s="414"/>
      <c r="TOS16" s="414"/>
      <c r="TOT16" s="414"/>
      <c r="TOU16" s="414"/>
      <c r="TOV16" s="414"/>
      <c r="TOW16" s="414"/>
      <c r="TOX16" s="414"/>
      <c r="TOY16" s="414"/>
      <c r="TOZ16" s="414"/>
      <c r="TPA16" s="414"/>
      <c r="TPB16" s="414"/>
      <c r="TPC16" s="414"/>
      <c r="TPD16" s="414"/>
      <c r="TPE16" s="414"/>
      <c r="TPF16" s="414"/>
      <c r="TPG16" s="414"/>
      <c r="TPH16" s="414"/>
      <c r="TPI16" s="414"/>
      <c r="TPJ16" s="414"/>
      <c r="TPK16" s="414"/>
      <c r="TPL16" s="414"/>
      <c r="TPM16" s="414"/>
      <c r="TPN16" s="414"/>
      <c r="TPO16" s="414"/>
      <c r="TPP16" s="414"/>
      <c r="TPQ16" s="414"/>
      <c r="TPR16" s="414"/>
      <c r="TPS16" s="414"/>
      <c r="TPT16" s="414"/>
      <c r="TPU16" s="414"/>
      <c r="TPV16" s="414"/>
      <c r="TPW16" s="414"/>
      <c r="TPX16" s="414"/>
      <c r="TPY16" s="414"/>
      <c r="TPZ16" s="414"/>
      <c r="TQA16" s="414"/>
      <c r="TQB16" s="414"/>
      <c r="TQC16" s="414"/>
      <c r="TQD16" s="414"/>
      <c r="TQE16" s="414"/>
      <c r="TQF16" s="414"/>
      <c r="TQG16" s="414"/>
      <c r="TQH16" s="414"/>
      <c r="TQI16" s="414"/>
      <c r="TQJ16" s="414"/>
      <c r="TQK16" s="414"/>
      <c r="TQL16" s="414"/>
      <c r="TQM16" s="414"/>
      <c r="TQN16" s="414"/>
      <c r="TQO16" s="414"/>
      <c r="TQP16" s="414"/>
      <c r="TQQ16" s="414"/>
      <c r="TQR16" s="414"/>
      <c r="TQS16" s="414"/>
      <c r="TQT16" s="414"/>
      <c r="TQU16" s="414"/>
      <c r="TQV16" s="414"/>
      <c r="TQW16" s="414"/>
      <c r="TQX16" s="414"/>
      <c r="TQY16" s="414"/>
      <c r="TQZ16" s="414"/>
      <c r="TRA16" s="414"/>
      <c r="TRB16" s="414"/>
      <c r="TRC16" s="414"/>
      <c r="TRD16" s="414"/>
      <c r="TRE16" s="414"/>
      <c r="TRF16" s="414"/>
      <c r="TRG16" s="414"/>
      <c r="TRH16" s="414"/>
      <c r="TRI16" s="414"/>
      <c r="TRJ16" s="414"/>
      <c r="TRK16" s="414"/>
      <c r="TRL16" s="414"/>
      <c r="TRM16" s="414"/>
      <c r="TRN16" s="414"/>
      <c r="TRO16" s="414"/>
      <c r="TRP16" s="414"/>
      <c r="TRQ16" s="414"/>
      <c r="TRR16" s="414"/>
      <c r="TRS16" s="414"/>
      <c r="TRT16" s="414"/>
      <c r="TRU16" s="414"/>
      <c r="TRV16" s="414"/>
      <c r="TRW16" s="414"/>
      <c r="TRX16" s="414"/>
      <c r="TRY16" s="414"/>
      <c r="TRZ16" s="414"/>
      <c r="TSA16" s="414"/>
      <c r="TSB16" s="414"/>
      <c r="TSC16" s="414"/>
      <c r="TSD16" s="414"/>
      <c r="TSE16" s="414"/>
      <c r="TSF16" s="414"/>
      <c r="TSG16" s="414"/>
      <c r="TSH16" s="414"/>
      <c r="TSI16" s="414"/>
      <c r="TSJ16" s="414"/>
      <c r="TSK16" s="414"/>
      <c r="TSL16" s="414"/>
      <c r="TSM16" s="414"/>
      <c r="TSN16" s="414"/>
      <c r="TSO16" s="414"/>
      <c r="TSP16" s="414"/>
      <c r="TSQ16" s="414"/>
      <c r="TSR16" s="414"/>
      <c r="TSS16" s="414"/>
      <c r="TST16" s="414"/>
      <c r="TSU16" s="414"/>
      <c r="TSV16" s="414"/>
      <c r="TSW16" s="414"/>
      <c r="TSX16" s="414"/>
      <c r="TSY16" s="414"/>
      <c r="TSZ16" s="414"/>
      <c r="TTA16" s="414"/>
      <c r="TTB16" s="414"/>
      <c r="TTC16" s="414"/>
      <c r="TTD16" s="414"/>
      <c r="TTE16" s="414"/>
      <c r="TTF16" s="414"/>
      <c r="TTG16" s="414"/>
      <c r="TTH16" s="414"/>
      <c r="TTI16" s="414"/>
      <c r="TTJ16" s="414"/>
      <c r="TTK16" s="414"/>
      <c r="TTL16" s="414"/>
      <c r="TTM16" s="414"/>
      <c r="TTN16" s="414"/>
      <c r="TTO16" s="414"/>
      <c r="TTP16" s="414"/>
      <c r="TTQ16" s="414"/>
      <c r="TTR16" s="414"/>
      <c r="TTS16" s="414"/>
      <c r="TTT16" s="414"/>
      <c r="TTU16" s="414"/>
      <c r="TTV16" s="414"/>
      <c r="TTW16" s="414"/>
      <c r="TTX16" s="414"/>
      <c r="TTY16" s="414"/>
      <c r="TTZ16" s="414"/>
      <c r="TUA16" s="414"/>
      <c r="TUB16" s="414"/>
      <c r="TUC16" s="414"/>
      <c r="TUD16" s="414"/>
      <c r="TUE16" s="414"/>
      <c r="TUF16" s="414"/>
      <c r="TUG16" s="414"/>
      <c r="TUH16" s="414"/>
      <c r="TUI16" s="414"/>
      <c r="TUJ16" s="414"/>
      <c r="TUK16" s="414"/>
      <c r="TUL16" s="414"/>
      <c r="TUM16" s="414"/>
      <c r="TUN16" s="414"/>
      <c r="TUO16" s="414"/>
      <c r="TUP16" s="414"/>
      <c r="TUQ16" s="414"/>
      <c r="TUR16" s="414"/>
      <c r="TUS16" s="414"/>
      <c r="TUT16" s="414"/>
      <c r="TUU16" s="414"/>
      <c r="TUV16" s="414"/>
      <c r="TUW16" s="414"/>
      <c r="TUX16" s="414"/>
      <c r="TUY16" s="414"/>
      <c r="TUZ16" s="414"/>
      <c r="TVA16" s="414"/>
      <c r="TVB16" s="414"/>
      <c r="TVC16" s="414"/>
      <c r="TVD16" s="414"/>
      <c r="TVE16" s="414"/>
      <c r="TVF16" s="414"/>
      <c r="TVG16" s="414"/>
      <c r="TVH16" s="414"/>
      <c r="TVI16" s="414"/>
      <c r="TVJ16" s="414"/>
      <c r="TVK16" s="414"/>
      <c r="TVL16" s="414"/>
      <c r="TVM16" s="414"/>
      <c r="TVN16" s="414"/>
      <c r="TVO16" s="414"/>
      <c r="TVP16" s="414"/>
      <c r="TVQ16" s="414"/>
      <c r="TVR16" s="414"/>
      <c r="TVS16" s="414"/>
      <c r="TVT16" s="414"/>
      <c r="TVU16" s="414"/>
      <c r="TVV16" s="414"/>
      <c r="TVW16" s="414"/>
      <c r="TVX16" s="414"/>
      <c r="TVY16" s="414"/>
      <c r="TVZ16" s="414"/>
      <c r="TWA16" s="414"/>
      <c r="TWB16" s="414"/>
      <c r="TWC16" s="414"/>
      <c r="TWD16" s="414"/>
      <c r="TWE16" s="414"/>
      <c r="TWF16" s="414"/>
      <c r="TWG16" s="414"/>
      <c r="TWH16" s="414"/>
      <c r="TWI16" s="414"/>
      <c r="TWJ16" s="414"/>
      <c r="TWK16" s="414"/>
      <c r="TWL16" s="414"/>
      <c r="TWM16" s="414"/>
      <c r="TWN16" s="414"/>
      <c r="TWO16" s="414"/>
      <c r="TWP16" s="414"/>
      <c r="TWQ16" s="414"/>
      <c r="TWR16" s="414"/>
      <c r="TWS16" s="414"/>
      <c r="TWT16" s="414"/>
      <c r="TWU16" s="414"/>
      <c r="TWV16" s="414"/>
      <c r="TWW16" s="414"/>
      <c r="TWX16" s="414"/>
      <c r="TWY16" s="414"/>
      <c r="TWZ16" s="414"/>
      <c r="TXA16" s="414"/>
      <c r="TXB16" s="414"/>
      <c r="TXC16" s="414"/>
      <c r="TXD16" s="414"/>
      <c r="TXE16" s="414"/>
      <c r="TXF16" s="414"/>
      <c r="TXG16" s="414"/>
      <c r="TXH16" s="414"/>
      <c r="TXI16" s="414"/>
      <c r="TXJ16" s="414"/>
      <c r="TXK16" s="414"/>
      <c r="TXL16" s="414"/>
      <c r="TXM16" s="414"/>
      <c r="TXN16" s="414"/>
      <c r="TXO16" s="414"/>
      <c r="TXP16" s="414"/>
      <c r="TXQ16" s="414"/>
      <c r="TXR16" s="414"/>
      <c r="TXS16" s="414"/>
      <c r="TXT16" s="414"/>
      <c r="TXU16" s="414"/>
      <c r="TXV16" s="414"/>
      <c r="TXW16" s="414"/>
      <c r="TXX16" s="414"/>
      <c r="TXY16" s="414"/>
      <c r="TXZ16" s="414"/>
      <c r="TYA16" s="414"/>
      <c r="TYB16" s="414"/>
      <c r="TYC16" s="414"/>
      <c r="TYD16" s="414"/>
      <c r="TYE16" s="414"/>
      <c r="TYF16" s="414"/>
      <c r="TYG16" s="414"/>
      <c r="TYH16" s="414"/>
      <c r="TYI16" s="414"/>
      <c r="TYJ16" s="414"/>
      <c r="TYK16" s="414"/>
      <c r="TYL16" s="414"/>
      <c r="TYM16" s="414"/>
      <c r="TYN16" s="414"/>
      <c r="TYO16" s="414"/>
      <c r="TYP16" s="414"/>
      <c r="TYQ16" s="414"/>
      <c r="TYR16" s="414"/>
      <c r="TYS16" s="414"/>
      <c r="TYT16" s="414"/>
      <c r="TYU16" s="414"/>
      <c r="TYV16" s="414"/>
      <c r="TYW16" s="414"/>
      <c r="TYX16" s="414"/>
      <c r="TYY16" s="414"/>
      <c r="TYZ16" s="414"/>
      <c r="TZA16" s="414"/>
      <c r="TZB16" s="414"/>
      <c r="TZC16" s="414"/>
      <c r="TZD16" s="414"/>
      <c r="TZE16" s="414"/>
      <c r="TZF16" s="414"/>
      <c r="TZG16" s="414"/>
      <c r="TZH16" s="414"/>
      <c r="TZI16" s="414"/>
      <c r="TZJ16" s="414"/>
      <c r="TZK16" s="414"/>
      <c r="TZL16" s="414"/>
      <c r="TZM16" s="414"/>
      <c r="TZN16" s="414"/>
      <c r="TZO16" s="414"/>
      <c r="TZP16" s="414"/>
      <c r="TZQ16" s="414"/>
      <c r="TZR16" s="414"/>
      <c r="TZS16" s="414"/>
      <c r="TZT16" s="414"/>
      <c r="TZU16" s="414"/>
      <c r="TZV16" s="414"/>
      <c r="TZW16" s="414"/>
      <c r="TZX16" s="414"/>
      <c r="TZY16" s="414"/>
      <c r="TZZ16" s="414"/>
      <c r="UAA16" s="414"/>
      <c r="UAB16" s="414"/>
      <c r="UAC16" s="414"/>
      <c r="UAD16" s="414"/>
      <c r="UAE16" s="414"/>
      <c r="UAF16" s="414"/>
      <c r="UAG16" s="414"/>
      <c r="UAH16" s="414"/>
      <c r="UAI16" s="414"/>
      <c r="UAJ16" s="414"/>
      <c r="UAK16" s="414"/>
      <c r="UAL16" s="414"/>
      <c r="UAM16" s="414"/>
      <c r="UAN16" s="414"/>
      <c r="UAO16" s="414"/>
      <c r="UAP16" s="414"/>
      <c r="UAQ16" s="414"/>
      <c r="UAR16" s="414"/>
      <c r="UAS16" s="414"/>
      <c r="UAT16" s="414"/>
      <c r="UAU16" s="414"/>
      <c r="UAV16" s="414"/>
      <c r="UAW16" s="414"/>
      <c r="UAX16" s="414"/>
      <c r="UAY16" s="414"/>
      <c r="UAZ16" s="414"/>
      <c r="UBA16" s="414"/>
      <c r="UBB16" s="414"/>
      <c r="UBC16" s="414"/>
      <c r="UBD16" s="414"/>
      <c r="UBE16" s="414"/>
      <c r="UBF16" s="414"/>
      <c r="UBG16" s="414"/>
      <c r="UBH16" s="414"/>
      <c r="UBI16" s="414"/>
      <c r="UBJ16" s="414"/>
      <c r="UBK16" s="414"/>
      <c r="UBL16" s="414"/>
      <c r="UBM16" s="414"/>
      <c r="UBN16" s="414"/>
      <c r="UBO16" s="414"/>
      <c r="UBP16" s="414"/>
      <c r="UBQ16" s="414"/>
      <c r="UBR16" s="414"/>
      <c r="UBS16" s="414"/>
      <c r="UBT16" s="414"/>
      <c r="UBU16" s="414"/>
      <c r="UBV16" s="414"/>
      <c r="UBW16" s="414"/>
      <c r="UBX16" s="414"/>
      <c r="UBY16" s="414"/>
      <c r="UBZ16" s="414"/>
      <c r="UCA16" s="414"/>
      <c r="UCB16" s="414"/>
      <c r="UCC16" s="414"/>
      <c r="UCD16" s="414"/>
      <c r="UCE16" s="414"/>
      <c r="UCF16" s="414"/>
      <c r="UCG16" s="414"/>
      <c r="UCH16" s="414"/>
      <c r="UCI16" s="414"/>
      <c r="UCJ16" s="414"/>
      <c r="UCK16" s="414"/>
      <c r="UCL16" s="414"/>
      <c r="UCM16" s="414"/>
      <c r="UCN16" s="414"/>
      <c r="UCO16" s="414"/>
      <c r="UCP16" s="414"/>
      <c r="UCQ16" s="414"/>
      <c r="UCR16" s="414"/>
      <c r="UCS16" s="414"/>
      <c r="UCT16" s="414"/>
      <c r="UCU16" s="414"/>
      <c r="UCV16" s="414"/>
      <c r="UCW16" s="414"/>
      <c r="UCX16" s="414"/>
      <c r="UCY16" s="414"/>
      <c r="UCZ16" s="414"/>
      <c r="UDA16" s="414"/>
      <c r="UDB16" s="414"/>
      <c r="UDC16" s="414"/>
      <c r="UDD16" s="414"/>
      <c r="UDE16" s="414"/>
      <c r="UDF16" s="414"/>
      <c r="UDG16" s="414"/>
      <c r="UDH16" s="414"/>
      <c r="UDI16" s="414"/>
      <c r="UDJ16" s="414"/>
      <c r="UDK16" s="414"/>
      <c r="UDL16" s="414"/>
      <c r="UDM16" s="414"/>
      <c r="UDN16" s="414"/>
      <c r="UDO16" s="414"/>
      <c r="UDP16" s="414"/>
      <c r="UDQ16" s="414"/>
      <c r="UDR16" s="414"/>
      <c r="UDS16" s="414"/>
      <c r="UDT16" s="414"/>
      <c r="UDU16" s="414"/>
      <c r="UDV16" s="414"/>
      <c r="UDW16" s="414"/>
      <c r="UDX16" s="414"/>
      <c r="UDY16" s="414"/>
      <c r="UDZ16" s="414"/>
      <c r="UEA16" s="414"/>
      <c r="UEB16" s="414"/>
      <c r="UEC16" s="414"/>
      <c r="UED16" s="414"/>
      <c r="UEE16" s="414"/>
      <c r="UEF16" s="414"/>
      <c r="UEG16" s="414"/>
      <c r="UEH16" s="414"/>
      <c r="UEI16" s="414"/>
      <c r="UEJ16" s="414"/>
      <c r="UEK16" s="414"/>
      <c r="UEL16" s="414"/>
      <c r="UEM16" s="414"/>
      <c r="UEN16" s="414"/>
      <c r="UEO16" s="414"/>
      <c r="UEP16" s="414"/>
      <c r="UEQ16" s="414"/>
      <c r="UER16" s="414"/>
      <c r="UES16" s="414"/>
      <c r="UET16" s="414"/>
      <c r="UEU16" s="414"/>
      <c r="UEV16" s="414"/>
      <c r="UEW16" s="414"/>
      <c r="UEX16" s="414"/>
      <c r="UEY16" s="414"/>
      <c r="UEZ16" s="414"/>
      <c r="UFA16" s="414"/>
      <c r="UFB16" s="414"/>
      <c r="UFC16" s="414"/>
      <c r="UFD16" s="414"/>
      <c r="UFE16" s="414"/>
      <c r="UFF16" s="414"/>
      <c r="UFG16" s="414"/>
      <c r="UFH16" s="414"/>
      <c r="UFI16" s="414"/>
      <c r="UFJ16" s="414"/>
      <c r="UFK16" s="414"/>
      <c r="UFL16" s="414"/>
      <c r="UFM16" s="414"/>
      <c r="UFN16" s="414"/>
      <c r="UFO16" s="414"/>
      <c r="UFP16" s="414"/>
      <c r="UFQ16" s="414"/>
      <c r="UFR16" s="414"/>
      <c r="UFS16" s="414"/>
      <c r="UFT16" s="414"/>
      <c r="UFU16" s="414"/>
      <c r="UFV16" s="414"/>
      <c r="UFW16" s="414"/>
      <c r="UFX16" s="414"/>
      <c r="UFY16" s="414"/>
      <c r="UFZ16" s="414"/>
      <c r="UGA16" s="414"/>
      <c r="UGB16" s="414"/>
      <c r="UGC16" s="414"/>
      <c r="UGD16" s="414"/>
      <c r="UGE16" s="414"/>
      <c r="UGF16" s="414"/>
      <c r="UGG16" s="414"/>
      <c r="UGH16" s="414"/>
      <c r="UGI16" s="414"/>
      <c r="UGJ16" s="414"/>
      <c r="UGK16" s="414"/>
      <c r="UGL16" s="414"/>
      <c r="UGM16" s="414"/>
      <c r="UGN16" s="414"/>
      <c r="UGO16" s="414"/>
      <c r="UGP16" s="414"/>
      <c r="UGQ16" s="414"/>
      <c r="UGR16" s="414"/>
      <c r="UGS16" s="414"/>
      <c r="UGT16" s="414"/>
      <c r="UGU16" s="414"/>
      <c r="UGV16" s="414"/>
      <c r="UGW16" s="414"/>
      <c r="UGX16" s="414"/>
      <c r="UGY16" s="414"/>
      <c r="UGZ16" s="414"/>
      <c r="UHA16" s="414"/>
      <c r="UHB16" s="414"/>
      <c r="UHC16" s="414"/>
      <c r="UHD16" s="414"/>
      <c r="UHE16" s="414"/>
      <c r="UHF16" s="414"/>
      <c r="UHG16" s="414"/>
      <c r="UHH16" s="414"/>
      <c r="UHI16" s="414"/>
      <c r="UHJ16" s="414"/>
      <c r="UHK16" s="414"/>
      <c r="UHL16" s="414"/>
      <c r="UHM16" s="414"/>
      <c r="UHN16" s="414"/>
      <c r="UHO16" s="414"/>
      <c r="UHP16" s="414"/>
      <c r="UHQ16" s="414"/>
      <c r="UHR16" s="414"/>
      <c r="UHS16" s="414"/>
      <c r="UHT16" s="414"/>
      <c r="UHU16" s="414"/>
      <c r="UHV16" s="414"/>
      <c r="UHW16" s="414"/>
      <c r="UHX16" s="414"/>
      <c r="UHY16" s="414"/>
      <c r="UHZ16" s="414"/>
      <c r="UIA16" s="414"/>
      <c r="UIB16" s="414"/>
      <c r="UIC16" s="414"/>
      <c r="UID16" s="414"/>
      <c r="UIE16" s="414"/>
      <c r="UIF16" s="414"/>
      <c r="UIG16" s="414"/>
      <c r="UIH16" s="414"/>
      <c r="UII16" s="414"/>
      <c r="UIJ16" s="414"/>
      <c r="UIK16" s="414"/>
      <c r="UIL16" s="414"/>
      <c r="UIM16" s="414"/>
      <c r="UIN16" s="414"/>
      <c r="UIO16" s="414"/>
      <c r="UIP16" s="414"/>
      <c r="UIQ16" s="414"/>
      <c r="UIR16" s="414"/>
      <c r="UIS16" s="414"/>
      <c r="UIT16" s="414"/>
      <c r="UIU16" s="414"/>
      <c r="UIV16" s="414"/>
      <c r="UIW16" s="414"/>
      <c r="UIX16" s="414"/>
      <c r="UIY16" s="414"/>
      <c r="UIZ16" s="414"/>
      <c r="UJA16" s="414"/>
      <c r="UJB16" s="414"/>
      <c r="UJC16" s="414"/>
      <c r="UJD16" s="414"/>
      <c r="UJE16" s="414"/>
      <c r="UJF16" s="414"/>
      <c r="UJG16" s="414"/>
      <c r="UJH16" s="414"/>
      <c r="UJI16" s="414"/>
      <c r="UJJ16" s="414"/>
      <c r="UJK16" s="414"/>
      <c r="UJL16" s="414"/>
      <c r="UJM16" s="414"/>
      <c r="UJN16" s="414"/>
      <c r="UJO16" s="414"/>
      <c r="UJP16" s="414"/>
      <c r="UJQ16" s="414"/>
      <c r="UJR16" s="414"/>
      <c r="UJS16" s="414"/>
      <c r="UJT16" s="414"/>
      <c r="UJU16" s="414"/>
      <c r="UJV16" s="414"/>
      <c r="UJW16" s="414"/>
      <c r="UJX16" s="414"/>
      <c r="UJY16" s="414"/>
      <c r="UJZ16" s="414"/>
      <c r="UKA16" s="414"/>
      <c r="UKB16" s="414"/>
      <c r="UKC16" s="414"/>
      <c r="UKD16" s="414"/>
      <c r="UKE16" s="414"/>
      <c r="UKF16" s="414"/>
      <c r="UKG16" s="414"/>
      <c r="UKH16" s="414"/>
      <c r="UKI16" s="414"/>
      <c r="UKJ16" s="414"/>
      <c r="UKK16" s="414"/>
      <c r="UKL16" s="414"/>
      <c r="UKM16" s="414"/>
      <c r="UKN16" s="414"/>
      <c r="UKO16" s="414"/>
      <c r="UKP16" s="414"/>
      <c r="UKQ16" s="414"/>
      <c r="UKR16" s="414"/>
      <c r="UKS16" s="414"/>
      <c r="UKT16" s="414"/>
      <c r="UKU16" s="414"/>
      <c r="UKV16" s="414"/>
      <c r="UKW16" s="414"/>
      <c r="UKX16" s="414"/>
      <c r="UKY16" s="414"/>
      <c r="UKZ16" s="414"/>
      <c r="ULA16" s="414"/>
      <c r="ULB16" s="414"/>
      <c r="ULC16" s="414"/>
      <c r="ULD16" s="414"/>
      <c r="ULE16" s="414"/>
      <c r="ULF16" s="414"/>
      <c r="ULG16" s="414"/>
      <c r="ULH16" s="414"/>
      <c r="ULI16" s="414"/>
      <c r="ULJ16" s="414"/>
      <c r="ULK16" s="414"/>
      <c r="ULL16" s="414"/>
      <c r="ULM16" s="414"/>
      <c r="ULN16" s="414"/>
      <c r="ULO16" s="414"/>
      <c r="ULP16" s="414"/>
      <c r="ULQ16" s="414"/>
      <c r="ULR16" s="414"/>
      <c r="ULS16" s="414"/>
      <c r="ULT16" s="414"/>
      <c r="ULU16" s="414"/>
      <c r="ULV16" s="414"/>
      <c r="ULW16" s="414"/>
      <c r="ULX16" s="414"/>
      <c r="ULY16" s="414"/>
      <c r="ULZ16" s="414"/>
      <c r="UMA16" s="414"/>
      <c r="UMB16" s="414"/>
      <c r="UMC16" s="414"/>
      <c r="UMD16" s="414"/>
      <c r="UME16" s="414"/>
      <c r="UMF16" s="414"/>
      <c r="UMG16" s="414"/>
      <c r="UMH16" s="414"/>
      <c r="UMI16" s="414"/>
      <c r="UMJ16" s="414"/>
      <c r="UMK16" s="414"/>
      <c r="UML16" s="414"/>
      <c r="UMM16" s="414"/>
      <c r="UMN16" s="414"/>
      <c r="UMO16" s="414"/>
      <c r="UMP16" s="414"/>
      <c r="UMQ16" s="414"/>
      <c r="UMR16" s="414"/>
      <c r="UMS16" s="414"/>
      <c r="UMT16" s="414"/>
      <c r="UMU16" s="414"/>
      <c r="UMV16" s="414"/>
      <c r="UMW16" s="414"/>
      <c r="UMX16" s="414"/>
      <c r="UMY16" s="414"/>
      <c r="UMZ16" s="414"/>
      <c r="UNA16" s="414"/>
      <c r="UNB16" s="414"/>
      <c r="UNC16" s="414"/>
      <c r="UND16" s="414"/>
      <c r="UNE16" s="414"/>
      <c r="UNF16" s="414"/>
      <c r="UNG16" s="414"/>
      <c r="UNH16" s="414"/>
      <c r="UNI16" s="414"/>
      <c r="UNJ16" s="414"/>
      <c r="UNK16" s="414"/>
      <c r="UNL16" s="414"/>
      <c r="UNM16" s="414"/>
      <c r="UNN16" s="414"/>
      <c r="UNO16" s="414"/>
      <c r="UNP16" s="414"/>
      <c r="UNQ16" s="414"/>
      <c r="UNR16" s="414"/>
      <c r="UNS16" s="414"/>
      <c r="UNT16" s="414"/>
      <c r="UNU16" s="414"/>
      <c r="UNV16" s="414"/>
      <c r="UNW16" s="414"/>
      <c r="UNX16" s="414"/>
      <c r="UNY16" s="414"/>
      <c r="UNZ16" s="414"/>
      <c r="UOA16" s="414"/>
      <c r="UOB16" s="414"/>
      <c r="UOC16" s="414"/>
      <c r="UOD16" s="414"/>
      <c r="UOE16" s="414"/>
      <c r="UOF16" s="414"/>
      <c r="UOG16" s="414"/>
      <c r="UOH16" s="414"/>
      <c r="UOI16" s="414"/>
      <c r="UOJ16" s="414"/>
      <c r="UOK16" s="414"/>
      <c r="UOL16" s="414"/>
      <c r="UOM16" s="414"/>
      <c r="UON16" s="414"/>
      <c r="UOO16" s="414"/>
      <c r="UOP16" s="414"/>
      <c r="UOQ16" s="414"/>
      <c r="UOR16" s="414"/>
      <c r="UOS16" s="414"/>
      <c r="UOT16" s="414"/>
      <c r="UOU16" s="414"/>
      <c r="UOV16" s="414"/>
      <c r="UOW16" s="414"/>
      <c r="UOX16" s="414"/>
      <c r="UOY16" s="414"/>
      <c r="UOZ16" s="414"/>
      <c r="UPA16" s="414"/>
      <c r="UPB16" s="414"/>
      <c r="UPC16" s="414"/>
      <c r="UPD16" s="414"/>
      <c r="UPE16" s="414"/>
      <c r="UPF16" s="414"/>
      <c r="UPG16" s="414"/>
      <c r="UPH16" s="414"/>
      <c r="UPI16" s="414"/>
      <c r="UPJ16" s="414"/>
      <c r="UPK16" s="414"/>
      <c r="UPL16" s="414"/>
      <c r="UPM16" s="414"/>
      <c r="UPN16" s="414"/>
      <c r="UPO16" s="414"/>
      <c r="UPP16" s="414"/>
      <c r="UPQ16" s="414"/>
      <c r="UPR16" s="414"/>
      <c r="UPS16" s="414"/>
      <c r="UPT16" s="414"/>
      <c r="UPU16" s="414"/>
      <c r="UPV16" s="414"/>
      <c r="UPW16" s="414"/>
      <c r="UPX16" s="414"/>
      <c r="UPY16" s="414"/>
      <c r="UPZ16" s="414"/>
      <c r="UQA16" s="414"/>
      <c r="UQB16" s="414"/>
      <c r="UQC16" s="414"/>
      <c r="UQD16" s="414"/>
      <c r="UQE16" s="414"/>
      <c r="UQF16" s="414"/>
      <c r="UQG16" s="414"/>
      <c r="UQH16" s="414"/>
      <c r="UQI16" s="414"/>
      <c r="UQJ16" s="414"/>
      <c r="UQK16" s="414"/>
      <c r="UQL16" s="414"/>
      <c r="UQM16" s="414"/>
      <c r="UQN16" s="414"/>
      <c r="UQO16" s="414"/>
      <c r="UQP16" s="414"/>
      <c r="UQQ16" s="414"/>
      <c r="UQR16" s="414"/>
      <c r="UQS16" s="414"/>
      <c r="UQT16" s="414"/>
      <c r="UQU16" s="414"/>
      <c r="UQV16" s="414"/>
      <c r="UQW16" s="414"/>
      <c r="UQX16" s="414"/>
      <c r="UQY16" s="414"/>
      <c r="UQZ16" s="414"/>
      <c r="URA16" s="414"/>
      <c r="URB16" s="414"/>
      <c r="URC16" s="414"/>
      <c r="URD16" s="414"/>
      <c r="URE16" s="414"/>
      <c r="URF16" s="414"/>
      <c r="URG16" s="414"/>
      <c r="URH16" s="414"/>
      <c r="URI16" s="414"/>
      <c r="URJ16" s="414"/>
      <c r="URK16" s="414"/>
      <c r="URL16" s="414"/>
      <c r="URM16" s="414"/>
      <c r="URN16" s="414"/>
      <c r="URO16" s="414"/>
      <c r="URP16" s="414"/>
      <c r="URQ16" s="414"/>
      <c r="URR16" s="414"/>
      <c r="URS16" s="414"/>
      <c r="URT16" s="414"/>
      <c r="URU16" s="414"/>
      <c r="URV16" s="414"/>
      <c r="URW16" s="414"/>
      <c r="URX16" s="414"/>
      <c r="URY16" s="414"/>
      <c r="URZ16" s="414"/>
      <c r="USA16" s="414"/>
      <c r="USB16" s="414"/>
      <c r="USC16" s="414"/>
      <c r="USD16" s="414"/>
      <c r="USE16" s="414"/>
      <c r="USF16" s="414"/>
      <c r="USG16" s="414"/>
      <c r="USH16" s="414"/>
      <c r="USI16" s="414"/>
      <c r="USJ16" s="414"/>
      <c r="USK16" s="414"/>
      <c r="USL16" s="414"/>
      <c r="USM16" s="414"/>
      <c r="USN16" s="414"/>
      <c r="USO16" s="414"/>
      <c r="USP16" s="414"/>
      <c r="USQ16" s="414"/>
      <c r="USR16" s="414"/>
      <c r="USS16" s="414"/>
      <c r="UST16" s="414"/>
      <c r="USU16" s="414"/>
      <c r="USV16" s="414"/>
      <c r="USW16" s="414"/>
      <c r="USX16" s="414"/>
      <c r="USY16" s="414"/>
      <c r="USZ16" s="414"/>
      <c r="UTA16" s="414"/>
      <c r="UTB16" s="414"/>
      <c r="UTC16" s="414"/>
      <c r="UTD16" s="414"/>
      <c r="UTE16" s="414"/>
      <c r="UTF16" s="414"/>
      <c r="UTG16" s="414"/>
      <c r="UTH16" s="414"/>
      <c r="UTI16" s="414"/>
      <c r="UTJ16" s="414"/>
      <c r="UTK16" s="414"/>
      <c r="UTL16" s="414"/>
      <c r="UTM16" s="414"/>
      <c r="UTN16" s="414"/>
      <c r="UTO16" s="414"/>
      <c r="UTP16" s="414"/>
      <c r="UTQ16" s="414"/>
      <c r="UTR16" s="414"/>
      <c r="UTS16" s="414"/>
      <c r="UTT16" s="414"/>
      <c r="UTU16" s="414"/>
      <c r="UTV16" s="414"/>
      <c r="UTW16" s="414"/>
      <c r="UTX16" s="414"/>
      <c r="UTY16" s="414"/>
      <c r="UTZ16" s="414"/>
      <c r="UUA16" s="414"/>
      <c r="UUB16" s="414"/>
      <c r="UUC16" s="414"/>
      <c r="UUD16" s="414"/>
      <c r="UUE16" s="414"/>
      <c r="UUF16" s="414"/>
      <c r="UUG16" s="414"/>
      <c r="UUH16" s="414"/>
      <c r="UUI16" s="414"/>
      <c r="UUJ16" s="414"/>
      <c r="UUK16" s="414"/>
      <c r="UUL16" s="414"/>
      <c r="UUM16" s="414"/>
      <c r="UUN16" s="414"/>
      <c r="UUO16" s="414"/>
      <c r="UUP16" s="414"/>
      <c r="UUQ16" s="414"/>
      <c r="UUR16" s="414"/>
      <c r="UUS16" s="414"/>
      <c r="UUT16" s="414"/>
      <c r="UUU16" s="414"/>
      <c r="UUV16" s="414"/>
      <c r="UUW16" s="414"/>
      <c r="UUX16" s="414"/>
      <c r="UUY16" s="414"/>
      <c r="UUZ16" s="414"/>
      <c r="UVA16" s="414"/>
      <c r="UVB16" s="414"/>
      <c r="UVC16" s="414"/>
      <c r="UVD16" s="414"/>
      <c r="UVE16" s="414"/>
      <c r="UVF16" s="414"/>
      <c r="UVG16" s="414"/>
      <c r="UVH16" s="414"/>
      <c r="UVI16" s="414"/>
      <c r="UVJ16" s="414"/>
      <c r="UVK16" s="414"/>
      <c r="UVL16" s="414"/>
      <c r="UVM16" s="414"/>
      <c r="UVN16" s="414"/>
      <c r="UVO16" s="414"/>
      <c r="UVP16" s="414"/>
      <c r="UVQ16" s="414"/>
      <c r="UVR16" s="414"/>
      <c r="UVS16" s="414"/>
      <c r="UVT16" s="414"/>
      <c r="UVU16" s="414"/>
      <c r="UVV16" s="414"/>
      <c r="UVW16" s="414"/>
      <c r="UVX16" s="414"/>
      <c r="UVY16" s="414"/>
      <c r="UVZ16" s="414"/>
      <c r="UWA16" s="414"/>
      <c r="UWB16" s="414"/>
      <c r="UWC16" s="414"/>
      <c r="UWD16" s="414"/>
      <c r="UWE16" s="414"/>
      <c r="UWF16" s="414"/>
      <c r="UWG16" s="414"/>
      <c r="UWH16" s="414"/>
      <c r="UWI16" s="414"/>
      <c r="UWJ16" s="414"/>
      <c r="UWK16" s="414"/>
      <c r="UWL16" s="414"/>
      <c r="UWM16" s="414"/>
      <c r="UWN16" s="414"/>
      <c r="UWO16" s="414"/>
      <c r="UWP16" s="414"/>
      <c r="UWQ16" s="414"/>
      <c r="UWR16" s="414"/>
      <c r="UWS16" s="414"/>
      <c r="UWT16" s="414"/>
      <c r="UWU16" s="414"/>
      <c r="UWV16" s="414"/>
      <c r="UWW16" s="414"/>
      <c r="UWX16" s="414"/>
      <c r="UWY16" s="414"/>
      <c r="UWZ16" s="414"/>
      <c r="UXA16" s="414"/>
      <c r="UXB16" s="414"/>
      <c r="UXC16" s="414"/>
      <c r="UXD16" s="414"/>
      <c r="UXE16" s="414"/>
      <c r="UXF16" s="414"/>
      <c r="UXG16" s="414"/>
      <c r="UXH16" s="414"/>
      <c r="UXI16" s="414"/>
      <c r="UXJ16" s="414"/>
      <c r="UXK16" s="414"/>
      <c r="UXL16" s="414"/>
      <c r="UXM16" s="414"/>
      <c r="UXN16" s="414"/>
      <c r="UXO16" s="414"/>
      <c r="UXP16" s="414"/>
      <c r="UXQ16" s="414"/>
      <c r="UXR16" s="414"/>
      <c r="UXS16" s="414"/>
      <c r="UXT16" s="414"/>
      <c r="UXU16" s="414"/>
      <c r="UXV16" s="414"/>
      <c r="UXW16" s="414"/>
      <c r="UXX16" s="414"/>
      <c r="UXY16" s="414"/>
      <c r="UXZ16" s="414"/>
      <c r="UYA16" s="414"/>
      <c r="UYB16" s="414"/>
      <c r="UYC16" s="414"/>
      <c r="UYD16" s="414"/>
      <c r="UYE16" s="414"/>
      <c r="UYF16" s="414"/>
      <c r="UYG16" s="414"/>
      <c r="UYH16" s="414"/>
      <c r="UYI16" s="414"/>
      <c r="UYJ16" s="414"/>
      <c r="UYK16" s="414"/>
      <c r="UYL16" s="414"/>
      <c r="UYM16" s="414"/>
      <c r="UYN16" s="414"/>
      <c r="UYO16" s="414"/>
      <c r="UYP16" s="414"/>
      <c r="UYQ16" s="414"/>
      <c r="UYR16" s="414"/>
      <c r="UYS16" s="414"/>
      <c r="UYT16" s="414"/>
      <c r="UYU16" s="414"/>
      <c r="UYV16" s="414"/>
      <c r="UYW16" s="414"/>
      <c r="UYX16" s="414"/>
      <c r="UYY16" s="414"/>
      <c r="UYZ16" s="414"/>
      <c r="UZA16" s="414"/>
      <c r="UZB16" s="414"/>
      <c r="UZC16" s="414"/>
      <c r="UZD16" s="414"/>
      <c r="UZE16" s="414"/>
      <c r="UZF16" s="414"/>
      <c r="UZG16" s="414"/>
      <c r="UZH16" s="414"/>
      <c r="UZI16" s="414"/>
      <c r="UZJ16" s="414"/>
      <c r="UZK16" s="414"/>
      <c r="UZL16" s="414"/>
      <c r="UZM16" s="414"/>
      <c r="UZN16" s="414"/>
      <c r="UZO16" s="414"/>
      <c r="UZP16" s="414"/>
      <c r="UZQ16" s="414"/>
      <c r="UZR16" s="414"/>
      <c r="UZS16" s="414"/>
      <c r="UZT16" s="414"/>
      <c r="UZU16" s="414"/>
      <c r="UZV16" s="414"/>
      <c r="UZW16" s="414"/>
      <c r="UZX16" s="414"/>
      <c r="UZY16" s="414"/>
      <c r="UZZ16" s="414"/>
      <c r="VAA16" s="414"/>
      <c r="VAB16" s="414"/>
      <c r="VAC16" s="414"/>
      <c r="VAD16" s="414"/>
      <c r="VAE16" s="414"/>
      <c r="VAF16" s="414"/>
      <c r="VAG16" s="414"/>
      <c r="VAH16" s="414"/>
      <c r="VAI16" s="414"/>
      <c r="VAJ16" s="414"/>
      <c r="VAK16" s="414"/>
      <c r="VAL16" s="414"/>
      <c r="VAM16" s="414"/>
      <c r="VAN16" s="414"/>
      <c r="VAO16" s="414"/>
      <c r="VAP16" s="414"/>
      <c r="VAQ16" s="414"/>
      <c r="VAR16" s="414"/>
      <c r="VAS16" s="414"/>
      <c r="VAT16" s="414"/>
      <c r="VAU16" s="414"/>
      <c r="VAV16" s="414"/>
      <c r="VAW16" s="414"/>
      <c r="VAX16" s="414"/>
      <c r="VAY16" s="414"/>
      <c r="VAZ16" s="414"/>
      <c r="VBA16" s="414"/>
      <c r="VBB16" s="414"/>
      <c r="VBC16" s="414"/>
      <c r="VBD16" s="414"/>
      <c r="VBE16" s="414"/>
      <c r="VBF16" s="414"/>
      <c r="VBG16" s="414"/>
      <c r="VBH16" s="414"/>
      <c r="VBI16" s="414"/>
      <c r="VBJ16" s="414"/>
      <c r="VBK16" s="414"/>
      <c r="VBL16" s="414"/>
      <c r="VBM16" s="414"/>
      <c r="VBN16" s="414"/>
      <c r="VBO16" s="414"/>
      <c r="VBP16" s="414"/>
      <c r="VBQ16" s="414"/>
      <c r="VBR16" s="414"/>
      <c r="VBS16" s="414"/>
      <c r="VBT16" s="414"/>
      <c r="VBU16" s="414"/>
      <c r="VBV16" s="414"/>
      <c r="VBW16" s="414"/>
      <c r="VBX16" s="414"/>
      <c r="VBY16" s="414"/>
      <c r="VBZ16" s="414"/>
      <c r="VCA16" s="414"/>
      <c r="VCB16" s="414"/>
      <c r="VCC16" s="414"/>
      <c r="VCD16" s="414"/>
      <c r="VCE16" s="414"/>
      <c r="VCF16" s="414"/>
      <c r="VCG16" s="414"/>
      <c r="VCH16" s="414"/>
      <c r="VCI16" s="414"/>
      <c r="VCJ16" s="414"/>
      <c r="VCK16" s="414"/>
      <c r="VCL16" s="414"/>
      <c r="VCM16" s="414"/>
      <c r="VCN16" s="414"/>
      <c r="VCO16" s="414"/>
      <c r="VCP16" s="414"/>
      <c r="VCQ16" s="414"/>
      <c r="VCR16" s="414"/>
      <c r="VCS16" s="414"/>
      <c r="VCT16" s="414"/>
      <c r="VCU16" s="414"/>
      <c r="VCV16" s="414"/>
      <c r="VCW16" s="414"/>
      <c r="VCX16" s="414"/>
      <c r="VCY16" s="414"/>
      <c r="VCZ16" s="414"/>
      <c r="VDA16" s="414"/>
      <c r="VDB16" s="414"/>
      <c r="VDC16" s="414"/>
      <c r="VDD16" s="414"/>
      <c r="VDE16" s="414"/>
      <c r="VDF16" s="414"/>
      <c r="VDG16" s="414"/>
      <c r="VDH16" s="414"/>
      <c r="VDI16" s="414"/>
      <c r="VDJ16" s="414"/>
      <c r="VDK16" s="414"/>
      <c r="VDL16" s="414"/>
      <c r="VDM16" s="414"/>
      <c r="VDN16" s="414"/>
      <c r="VDO16" s="414"/>
      <c r="VDP16" s="414"/>
      <c r="VDQ16" s="414"/>
      <c r="VDR16" s="414"/>
      <c r="VDS16" s="414"/>
      <c r="VDT16" s="414"/>
      <c r="VDU16" s="414"/>
      <c r="VDV16" s="414"/>
      <c r="VDW16" s="414"/>
      <c r="VDX16" s="414"/>
      <c r="VDY16" s="414"/>
      <c r="VDZ16" s="414"/>
      <c r="VEA16" s="414"/>
      <c r="VEB16" s="414"/>
      <c r="VEC16" s="414"/>
      <c r="VED16" s="414"/>
      <c r="VEE16" s="414"/>
      <c r="VEF16" s="414"/>
      <c r="VEG16" s="414"/>
      <c r="VEH16" s="414"/>
      <c r="VEI16" s="414"/>
      <c r="VEJ16" s="414"/>
      <c r="VEK16" s="414"/>
      <c r="VEL16" s="414"/>
      <c r="VEM16" s="414"/>
      <c r="VEN16" s="414"/>
      <c r="VEO16" s="414"/>
      <c r="VEP16" s="414"/>
      <c r="VEQ16" s="414"/>
      <c r="VER16" s="414"/>
      <c r="VES16" s="414"/>
      <c r="VET16" s="414"/>
      <c r="VEU16" s="414"/>
      <c r="VEV16" s="414"/>
      <c r="VEW16" s="414"/>
      <c r="VEX16" s="414"/>
      <c r="VEY16" s="414"/>
      <c r="VEZ16" s="414"/>
      <c r="VFA16" s="414"/>
      <c r="VFB16" s="414"/>
      <c r="VFC16" s="414"/>
      <c r="VFD16" s="414"/>
      <c r="VFE16" s="414"/>
      <c r="VFF16" s="414"/>
      <c r="VFG16" s="414"/>
      <c r="VFH16" s="414"/>
      <c r="VFI16" s="414"/>
      <c r="VFJ16" s="414"/>
      <c r="VFK16" s="414"/>
      <c r="VFL16" s="414"/>
      <c r="VFM16" s="414"/>
      <c r="VFN16" s="414"/>
      <c r="VFO16" s="414"/>
      <c r="VFP16" s="414"/>
      <c r="VFQ16" s="414"/>
      <c r="VFR16" s="414"/>
      <c r="VFS16" s="414"/>
      <c r="VFT16" s="414"/>
      <c r="VFU16" s="414"/>
      <c r="VFV16" s="414"/>
      <c r="VFW16" s="414"/>
      <c r="VFX16" s="414"/>
      <c r="VFY16" s="414"/>
      <c r="VFZ16" s="414"/>
      <c r="VGA16" s="414"/>
      <c r="VGB16" s="414"/>
      <c r="VGC16" s="414"/>
      <c r="VGD16" s="414"/>
      <c r="VGE16" s="414"/>
      <c r="VGF16" s="414"/>
      <c r="VGG16" s="414"/>
      <c r="VGH16" s="414"/>
      <c r="VGI16" s="414"/>
      <c r="VGJ16" s="414"/>
      <c r="VGK16" s="414"/>
      <c r="VGL16" s="414"/>
      <c r="VGM16" s="414"/>
      <c r="VGN16" s="414"/>
      <c r="VGO16" s="414"/>
      <c r="VGP16" s="414"/>
      <c r="VGQ16" s="414"/>
      <c r="VGR16" s="414"/>
      <c r="VGS16" s="414"/>
      <c r="VGT16" s="414"/>
      <c r="VGU16" s="414"/>
      <c r="VGV16" s="414"/>
      <c r="VGW16" s="414"/>
      <c r="VGX16" s="414"/>
      <c r="VGY16" s="414"/>
      <c r="VGZ16" s="414"/>
      <c r="VHA16" s="414"/>
      <c r="VHB16" s="414"/>
      <c r="VHC16" s="414"/>
      <c r="VHD16" s="414"/>
      <c r="VHE16" s="414"/>
      <c r="VHF16" s="414"/>
      <c r="VHG16" s="414"/>
      <c r="VHH16" s="414"/>
      <c r="VHI16" s="414"/>
      <c r="VHJ16" s="414"/>
      <c r="VHK16" s="414"/>
      <c r="VHL16" s="414"/>
      <c r="VHM16" s="414"/>
      <c r="VHN16" s="414"/>
      <c r="VHO16" s="414"/>
      <c r="VHP16" s="414"/>
      <c r="VHQ16" s="414"/>
      <c r="VHR16" s="414"/>
      <c r="VHS16" s="414"/>
      <c r="VHT16" s="414"/>
      <c r="VHU16" s="414"/>
      <c r="VHV16" s="414"/>
      <c r="VHW16" s="414"/>
      <c r="VHX16" s="414"/>
      <c r="VHY16" s="414"/>
      <c r="VHZ16" s="414"/>
      <c r="VIA16" s="414"/>
      <c r="VIB16" s="414"/>
      <c r="VIC16" s="414"/>
      <c r="VID16" s="414"/>
      <c r="VIE16" s="414"/>
      <c r="VIF16" s="414"/>
      <c r="VIG16" s="414"/>
      <c r="VIH16" s="414"/>
      <c r="VII16" s="414"/>
      <c r="VIJ16" s="414"/>
      <c r="VIK16" s="414"/>
      <c r="VIL16" s="414"/>
      <c r="VIM16" s="414"/>
      <c r="VIN16" s="414"/>
      <c r="VIO16" s="414"/>
      <c r="VIP16" s="414"/>
      <c r="VIQ16" s="414"/>
      <c r="VIR16" s="414"/>
      <c r="VIS16" s="414"/>
      <c r="VIT16" s="414"/>
      <c r="VIU16" s="414"/>
      <c r="VIV16" s="414"/>
      <c r="VIW16" s="414"/>
      <c r="VIX16" s="414"/>
      <c r="VIY16" s="414"/>
      <c r="VIZ16" s="414"/>
      <c r="VJA16" s="414"/>
      <c r="VJB16" s="414"/>
      <c r="VJC16" s="414"/>
      <c r="VJD16" s="414"/>
      <c r="VJE16" s="414"/>
      <c r="VJF16" s="414"/>
      <c r="VJG16" s="414"/>
      <c r="VJH16" s="414"/>
      <c r="VJI16" s="414"/>
      <c r="VJJ16" s="414"/>
      <c r="VJK16" s="414"/>
      <c r="VJL16" s="414"/>
      <c r="VJM16" s="414"/>
      <c r="VJN16" s="414"/>
      <c r="VJO16" s="414"/>
      <c r="VJP16" s="414"/>
      <c r="VJQ16" s="414"/>
      <c r="VJR16" s="414"/>
      <c r="VJS16" s="414"/>
      <c r="VJT16" s="414"/>
      <c r="VJU16" s="414"/>
      <c r="VJV16" s="414"/>
      <c r="VJW16" s="414"/>
      <c r="VJX16" s="414"/>
      <c r="VJY16" s="414"/>
      <c r="VJZ16" s="414"/>
      <c r="VKA16" s="414"/>
      <c r="VKB16" s="414"/>
      <c r="VKC16" s="414"/>
      <c r="VKD16" s="414"/>
      <c r="VKE16" s="414"/>
      <c r="VKF16" s="414"/>
      <c r="VKG16" s="414"/>
      <c r="VKH16" s="414"/>
      <c r="VKI16" s="414"/>
      <c r="VKJ16" s="414"/>
      <c r="VKK16" s="414"/>
      <c r="VKL16" s="414"/>
      <c r="VKM16" s="414"/>
      <c r="VKN16" s="414"/>
      <c r="VKO16" s="414"/>
      <c r="VKP16" s="414"/>
      <c r="VKQ16" s="414"/>
      <c r="VKR16" s="414"/>
      <c r="VKS16" s="414"/>
      <c r="VKT16" s="414"/>
      <c r="VKU16" s="414"/>
      <c r="VKV16" s="414"/>
      <c r="VKW16" s="414"/>
      <c r="VKX16" s="414"/>
      <c r="VKY16" s="414"/>
      <c r="VKZ16" s="414"/>
      <c r="VLA16" s="414"/>
      <c r="VLB16" s="414"/>
      <c r="VLC16" s="414"/>
      <c r="VLD16" s="414"/>
      <c r="VLE16" s="414"/>
      <c r="VLF16" s="414"/>
      <c r="VLG16" s="414"/>
      <c r="VLH16" s="414"/>
      <c r="VLI16" s="414"/>
      <c r="VLJ16" s="414"/>
      <c r="VLK16" s="414"/>
      <c r="VLL16" s="414"/>
      <c r="VLM16" s="414"/>
      <c r="VLN16" s="414"/>
      <c r="VLO16" s="414"/>
      <c r="VLP16" s="414"/>
      <c r="VLQ16" s="414"/>
      <c r="VLR16" s="414"/>
      <c r="VLS16" s="414"/>
      <c r="VLT16" s="414"/>
      <c r="VLU16" s="414"/>
      <c r="VLV16" s="414"/>
      <c r="VLW16" s="414"/>
      <c r="VLX16" s="414"/>
      <c r="VLY16" s="414"/>
      <c r="VLZ16" s="414"/>
      <c r="VMA16" s="414"/>
      <c r="VMB16" s="414"/>
      <c r="VMC16" s="414"/>
      <c r="VMD16" s="414"/>
      <c r="VME16" s="414"/>
      <c r="VMF16" s="414"/>
      <c r="VMG16" s="414"/>
      <c r="VMH16" s="414"/>
      <c r="VMI16" s="414"/>
      <c r="VMJ16" s="414"/>
      <c r="VMK16" s="414"/>
      <c r="VML16" s="414"/>
      <c r="VMM16" s="414"/>
      <c r="VMN16" s="414"/>
      <c r="VMO16" s="414"/>
      <c r="VMP16" s="414"/>
      <c r="VMQ16" s="414"/>
      <c r="VMR16" s="414"/>
      <c r="VMS16" s="414"/>
      <c r="VMT16" s="414"/>
      <c r="VMU16" s="414"/>
      <c r="VMV16" s="414"/>
      <c r="VMW16" s="414"/>
      <c r="VMX16" s="414"/>
      <c r="VMY16" s="414"/>
      <c r="VMZ16" s="414"/>
      <c r="VNA16" s="414"/>
      <c r="VNB16" s="414"/>
      <c r="VNC16" s="414"/>
      <c r="VND16" s="414"/>
      <c r="VNE16" s="414"/>
      <c r="VNF16" s="414"/>
      <c r="VNG16" s="414"/>
      <c r="VNH16" s="414"/>
      <c r="VNI16" s="414"/>
      <c r="VNJ16" s="414"/>
      <c r="VNK16" s="414"/>
      <c r="VNL16" s="414"/>
      <c r="VNM16" s="414"/>
      <c r="VNN16" s="414"/>
      <c r="VNO16" s="414"/>
      <c r="VNP16" s="414"/>
      <c r="VNQ16" s="414"/>
      <c r="VNR16" s="414"/>
      <c r="VNS16" s="414"/>
      <c r="VNT16" s="414"/>
      <c r="VNU16" s="414"/>
      <c r="VNV16" s="414"/>
      <c r="VNW16" s="414"/>
      <c r="VNX16" s="414"/>
      <c r="VNY16" s="414"/>
      <c r="VNZ16" s="414"/>
      <c r="VOA16" s="414"/>
      <c r="VOB16" s="414"/>
      <c r="VOC16" s="414"/>
      <c r="VOD16" s="414"/>
      <c r="VOE16" s="414"/>
      <c r="VOF16" s="414"/>
      <c r="VOG16" s="414"/>
      <c r="VOH16" s="414"/>
      <c r="VOI16" s="414"/>
      <c r="VOJ16" s="414"/>
      <c r="VOK16" s="414"/>
      <c r="VOL16" s="414"/>
      <c r="VOM16" s="414"/>
      <c r="VON16" s="414"/>
      <c r="VOO16" s="414"/>
      <c r="VOP16" s="414"/>
      <c r="VOQ16" s="414"/>
      <c r="VOR16" s="414"/>
      <c r="VOS16" s="414"/>
      <c r="VOT16" s="414"/>
      <c r="VOU16" s="414"/>
      <c r="VOV16" s="414"/>
      <c r="VOW16" s="414"/>
      <c r="VOX16" s="414"/>
      <c r="VOY16" s="414"/>
      <c r="VOZ16" s="414"/>
      <c r="VPA16" s="414"/>
      <c r="VPB16" s="414"/>
      <c r="VPC16" s="414"/>
      <c r="VPD16" s="414"/>
      <c r="VPE16" s="414"/>
      <c r="VPF16" s="414"/>
      <c r="VPG16" s="414"/>
      <c r="VPH16" s="414"/>
      <c r="VPI16" s="414"/>
      <c r="VPJ16" s="414"/>
      <c r="VPK16" s="414"/>
      <c r="VPL16" s="414"/>
      <c r="VPM16" s="414"/>
      <c r="VPN16" s="414"/>
      <c r="VPO16" s="414"/>
      <c r="VPP16" s="414"/>
      <c r="VPQ16" s="414"/>
      <c r="VPR16" s="414"/>
      <c r="VPS16" s="414"/>
      <c r="VPT16" s="414"/>
      <c r="VPU16" s="414"/>
      <c r="VPV16" s="414"/>
      <c r="VPW16" s="414"/>
      <c r="VPX16" s="414"/>
      <c r="VPY16" s="414"/>
      <c r="VPZ16" s="414"/>
      <c r="VQA16" s="414"/>
      <c r="VQB16" s="414"/>
      <c r="VQC16" s="414"/>
      <c r="VQD16" s="414"/>
      <c r="VQE16" s="414"/>
      <c r="VQF16" s="414"/>
      <c r="VQG16" s="414"/>
      <c r="VQH16" s="414"/>
      <c r="VQI16" s="414"/>
      <c r="VQJ16" s="414"/>
      <c r="VQK16" s="414"/>
      <c r="VQL16" s="414"/>
      <c r="VQM16" s="414"/>
      <c r="VQN16" s="414"/>
      <c r="VQO16" s="414"/>
      <c r="VQP16" s="414"/>
      <c r="VQQ16" s="414"/>
      <c r="VQR16" s="414"/>
      <c r="VQS16" s="414"/>
      <c r="VQT16" s="414"/>
      <c r="VQU16" s="414"/>
      <c r="VQV16" s="414"/>
      <c r="VQW16" s="414"/>
      <c r="VQX16" s="414"/>
      <c r="VQY16" s="414"/>
      <c r="VQZ16" s="414"/>
      <c r="VRA16" s="414"/>
      <c r="VRB16" s="414"/>
      <c r="VRC16" s="414"/>
      <c r="VRD16" s="414"/>
      <c r="VRE16" s="414"/>
      <c r="VRF16" s="414"/>
      <c r="VRG16" s="414"/>
      <c r="VRH16" s="414"/>
      <c r="VRI16" s="414"/>
      <c r="VRJ16" s="414"/>
      <c r="VRK16" s="414"/>
      <c r="VRL16" s="414"/>
      <c r="VRM16" s="414"/>
      <c r="VRN16" s="414"/>
      <c r="VRO16" s="414"/>
      <c r="VRP16" s="414"/>
      <c r="VRQ16" s="414"/>
      <c r="VRR16" s="414"/>
      <c r="VRS16" s="414"/>
      <c r="VRT16" s="414"/>
      <c r="VRU16" s="414"/>
      <c r="VRV16" s="414"/>
      <c r="VRW16" s="414"/>
      <c r="VRX16" s="414"/>
      <c r="VRY16" s="414"/>
      <c r="VRZ16" s="414"/>
      <c r="VSA16" s="414"/>
      <c r="VSB16" s="414"/>
      <c r="VSC16" s="414"/>
      <c r="VSD16" s="414"/>
      <c r="VSE16" s="414"/>
      <c r="VSF16" s="414"/>
      <c r="VSG16" s="414"/>
      <c r="VSH16" s="414"/>
      <c r="VSI16" s="414"/>
      <c r="VSJ16" s="414"/>
      <c r="VSK16" s="414"/>
      <c r="VSL16" s="414"/>
      <c r="VSM16" s="414"/>
      <c r="VSN16" s="414"/>
      <c r="VSO16" s="414"/>
      <c r="VSP16" s="414"/>
      <c r="VSQ16" s="414"/>
      <c r="VSR16" s="414"/>
      <c r="VSS16" s="414"/>
      <c r="VST16" s="414"/>
      <c r="VSU16" s="414"/>
      <c r="VSV16" s="414"/>
      <c r="VSW16" s="414"/>
      <c r="VSX16" s="414"/>
      <c r="VSY16" s="414"/>
      <c r="VSZ16" s="414"/>
      <c r="VTA16" s="414"/>
      <c r="VTB16" s="414"/>
      <c r="VTC16" s="414"/>
      <c r="VTD16" s="414"/>
      <c r="VTE16" s="414"/>
      <c r="VTF16" s="414"/>
      <c r="VTG16" s="414"/>
      <c r="VTH16" s="414"/>
      <c r="VTI16" s="414"/>
      <c r="VTJ16" s="414"/>
      <c r="VTK16" s="414"/>
      <c r="VTL16" s="414"/>
      <c r="VTM16" s="414"/>
      <c r="VTN16" s="414"/>
      <c r="VTO16" s="414"/>
      <c r="VTP16" s="414"/>
      <c r="VTQ16" s="414"/>
      <c r="VTR16" s="414"/>
      <c r="VTS16" s="414"/>
      <c r="VTT16" s="414"/>
      <c r="VTU16" s="414"/>
      <c r="VTV16" s="414"/>
      <c r="VTW16" s="414"/>
      <c r="VTX16" s="414"/>
      <c r="VTY16" s="414"/>
      <c r="VTZ16" s="414"/>
      <c r="VUA16" s="414"/>
      <c r="VUB16" s="414"/>
      <c r="VUC16" s="414"/>
      <c r="VUD16" s="414"/>
      <c r="VUE16" s="414"/>
      <c r="VUF16" s="414"/>
      <c r="VUG16" s="414"/>
      <c r="VUH16" s="414"/>
      <c r="VUI16" s="414"/>
      <c r="VUJ16" s="414"/>
      <c r="VUK16" s="414"/>
      <c r="VUL16" s="414"/>
      <c r="VUM16" s="414"/>
      <c r="VUN16" s="414"/>
      <c r="VUO16" s="414"/>
      <c r="VUP16" s="414"/>
      <c r="VUQ16" s="414"/>
      <c r="VUR16" s="414"/>
      <c r="VUS16" s="414"/>
      <c r="VUT16" s="414"/>
      <c r="VUU16" s="414"/>
      <c r="VUV16" s="414"/>
      <c r="VUW16" s="414"/>
      <c r="VUX16" s="414"/>
      <c r="VUY16" s="414"/>
      <c r="VUZ16" s="414"/>
      <c r="VVA16" s="414"/>
      <c r="VVB16" s="414"/>
      <c r="VVC16" s="414"/>
      <c r="VVD16" s="414"/>
      <c r="VVE16" s="414"/>
      <c r="VVF16" s="414"/>
      <c r="VVG16" s="414"/>
      <c r="VVH16" s="414"/>
      <c r="VVI16" s="414"/>
      <c r="VVJ16" s="414"/>
      <c r="VVK16" s="414"/>
      <c r="VVL16" s="414"/>
      <c r="VVM16" s="414"/>
      <c r="VVN16" s="414"/>
      <c r="VVO16" s="414"/>
      <c r="VVP16" s="414"/>
      <c r="VVQ16" s="414"/>
      <c r="VVR16" s="414"/>
      <c r="VVS16" s="414"/>
      <c r="VVT16" s="414"/>
      <c r="VVU16" s="414"/>
      <c r="VVV16" s="414"/>
      <c r="VVW16" s="414"/>
      <c r="VVX16" s="414"/>
      <c r="VVY16" s="414"/>
      <c r="VVZ16" s="414"/>
      <c r="VWA16" s="414"/>
      <c r="VWB16" s="414"/>
      <c r="VWC16" s="414"/>
      <c r="VWD16" s="414"/>
      <c r="VWE16" s="414"/>
      <c r="VWF16" s="414"/>
      <c r="VWG16" s="414"/>
      <c r="VWH16" s="414"/>
      <c r="VWI16" s="414"/>
      <c r="VWJ16" s="414"/>
      <c r="VWK16" s="414"/>
      <c r="VWL16" s="414"/>
      <c r="VWM16" s="414"/>
      <c r="VWN16" s="414"/>
      <c r="VWO16" s="414"/>
      <c r="VWP16" s="414"/>
      <c r="VWQ16" s="414"/>
      <c r="VWR16" s="414"/>
      <c r="VWS16" s="414"/>
      <c r="VWT16" s="414"/>
      <c r="VWU16" s="414"/>
      <c r="VWV16" s="414"/>
      <c r="VWW16" s="414"/>
      <c r="VWX16" s="414"/>
      <c r="VWY16" s="414"/>
      <c r="VWZ16" s="414"/>
      <c r="VXA16" s="414"/>
      <c r="VXB16" s="414"/>
      <c r="VXC16" s="414"/>
      <c r="VXD16" s="414"/>
      <c r="VXE16" s="414"/>
      <c r="VXF16" s="414"/>
      <c r="VXG16" s="414"/>
      <c r="VXH16" s="414"/>
      <c r="VXI16" s="414"/>
      <c r="VXJ16" s="414"/>
      <c r="VXK16" s="414"/>
      <c r="VXL16" s="414"/>
      <c r="VXM16" s="414"/>
      <c r="VXN16" s="414"/>
      <c r="VXO16" s="414"/>
      <c r="VXP16" s="414"/>
      <c r="VXQ16" s="414"/>
      <c r="VXR16" s="414"/>
      <c r="VXS16" s="414"/>
      <c r="VXT16" s="414"/>
      <c r="VXU16" s="414"/>
      <c r="VXV16" s="414"/>
      <c r="VXW16" s="414"/>
      <c r="VXX16" s="414"/>
      <c r="VXY16" s="414"/>
      <c r="VXZ16" s="414"/>
      <c r="VYA16" s="414"/>
      <c r="VYB16" s="414"/>
      <c r="VYC16" s="414"/>
      <c r="VYD16" s="414"/>
      <c r="VYE16" s="414"/>
      <c r="VYF16" s="414"/>
      <c r="VYG16" s="414"/>
      <c r="VYH16" s="414"/>
      <c r="VYI16" s="414"/>
      <c r="VYJ16" s="414"/>
      <c r="VYK16" s="414"/>
      <c r="VYL16" s="414"/>
      <c r="VYM16" s="414"/>
      <c r="VYN16" s="414"/>
      <c r="VYO16" s="414"/>
      <c r="VYP16" s="414"/>
      <c r="VYQ16" s="414"/>
      <c r="VYR16" s="414"/>
      <c r="VYS16" s="414"/>
      <c r="VYT16" s="414"/>
      <c r="VYU16" s="414"/>
      <c r="VYV16" s="414"/>
      <c r="VYW16" s="414"/>
      <c r="VYX16" s="414"/>
      <c r="VYY16" s="414"/>
      <c r="VYZ16" s="414"/>
      <c r="VZA16" s="414"/>
      <c r="VZB16" s="414"/>
      <c r="VZC16" s="414"/>
      <c r="VZD16" s="414"/>
      <c r="VZE16" s="414"/>
      <c r="VZF16" s="414"/>
      <c r="VZG16" s="414"/>
      <c r="VZH16" s="414"/>
      <c r="VZI16" s="414"/>
      <c r="VZJ16" s="414"/>
      <c r="VZK16" s="414"/>
      <c r="VZL16" s="414"/>
      <c r="VZM16" s="414"/>
      <c r="VZN16" s="414"/>
      <c r="VZO16" s="414"/>
      <c r="VZP16" s="414"/>
      <c r="VZQ16" s="414"/>
      <c r="VZR16" s="414"/>
      <c r="VZS16" s="414"/>
      <c r="VZT16" s="414"/>
      <c r="VZU16" s="414"/>
      <c r="VZV16" s="414"/>
      <c r="VZW16" s="414"/>
      <c r="VZX16" s="414"/>
      <c r="VZY16" s="414"/>
      <c r="VZZ16" s="414"/>
      <c r="WAA16" s="414"/>
      <c r="WAB16" s="414"/>
      <c r="WAC16" s="414"/>
      <c r="WAD16" s="414"/>
      <c r="WAE16" s="414"/>
      <c r="WAF16" s="414"/>
      <c r="WAG16" s="414"/>
      <c r="WAH16" s="414"/>
      <c r="WAI16" s="414"/>
      <c r="WAJ16" s="414"/>
      <c r="WAK16" s="414"/>
      <c r="WAL16" s="414"/>
      <c r="WAM16" s="414"/>
      <c r="WAN16" s="414"/>
      <c r="WAO16" s="414"/>
      <c r="WAP16" s="414"/>
      <c r="WAQ16" s="414"/>
      <c r="WAR16" s="414"/>
      <c r="WAS16" s="414"/>
      <c r="WAT16" s="414"/>
      <c r="WAU16" s="414"/>
      <c r="WAV16" s="414"/>
      <c r="WAW16" s="414"/>
      <c r="WAX16" s="414"/>
      <c r="WAY16" s="414"/>
      <c r="WAZ16" s="414"/>
      <c r="WBA16" s="414"/>
      <c r="WBB16" s="414"/>
      <c r="WBC16" s="414"/>
      <c r="WBD16" s="414"/>
      <c r="WBE16" s="414"/>
      <c r="WBF16" s="414"/>
      <c r="WBG16" s="414"/>
      <c r="WBH16" s="414"/>
      <c r="WBI16" s="414"/>
      <c r="WBJ16" s="414"/>
      <c r="WBK16" s="414"/>
      <c r="WBL16" s="414"/>
      <c r="WBM16" s="414"/>
      <c r="WBN16" s="414"/>
      <c r="WBO16" s="414"/>
      <c r="WBP16" s="414"/>
      <c r="WBQ16" s="414"/>
      <c r="WBR16" s="414"/>
      <c r="WBS16" s="414"/>
      <c r="WBT16" s="414"/>
      <c r="WBU16" s="414"/>
      <c r="WBV16" s="414"/>
      <c r="WBW16" s="414"/>
      <c r="WBX16" s="414"/>
      <c r="WBY16" s="414"/>
      <c r="WBZ16" s="414"/>
      <c r="WCA16" s="414"/>
      <c r="WCB16" s="414"/>
      <c r="WCC16" s="414"/>
      <c r="WCD16" s="414"/>
      <c r="WCE16" s="414"/>
      <c r="WCF16" s="414"/>
      <c r="WCG16" s="414"/>
      <c r="WCH16" s="414"/>
      <c r="WCI16" s="414"/>
      <c r="WCJ16" s="414"/>
      <c r="WCK16" s="414"/>
      <c r="WCL16" s="414"/>
      <c r="WCM16" s="414"/>
      <c r="WCN16" s="414"/>
      <c r="WCO16" s="414"/>
      <c r="WCP16" s="414"/>
      <c r="WCQ16" s="414"/>
      <c r="WCR16" s="414"/>
      <c r="WCS16" s="414"/>
      <c r="WCT16" s="414"/>
      <c r="WCU16" s="414"/>
      <c r="WCV16" s="414"/>
      <c r="WCW16" s="414"/>
      <c r="WCX16" s="414"/>
      <c r="WCY16" s="414"/>
      <c r="WCZ16" s="414"/>
      <c r="WDA16" s="414"/>
      <c r="WDB16" s="414"/>
      <c r="WDC16" s="414"/>
      <c r="WDD16" s="414"/>
      <c r="WDE16" s="414"/>
      <c r="WDF16" s="414"/>
      <c r="WDG16" s="414"/>
      <c r="WDH16" s="414"/>
      <c r="WDI16" s="414"/>
      <c r="WDJ16" s="414"/>
      <c r="WDK16" s="414"/>
      <c r="WDL16" s="414"/>
      <c r="WDM16" s="414"/>
      <c r="WDN16" s="414"/>
      <c r="WDO16" s="414"/>
      <c r="WDP16" s="414"/>
      <c r="WDQ16" s="414"/>
      <c r="WDR16" s="414"/>
      <c r="WDS16" s="414"/>
      <c r="WDT16" s="414"/>
      <c r="WDU16" s="414"/>
      <c r="WDV16" s="414"/>
      <c r="WDW16" s="414"/>
      <c r="WDX16" s="414"/>
      <c r="WDY16" s="414"/>
      <c r="WDZ16" s="414"/>
      <c r="WEA16" s="414"/>
      <c r="WEB16" s="414"/>
      <c r="WEC16" s="414"/>
      <c r="WED16" s="414"/>
      <c r="WEE16" s="414"/>
      <c r="WEF16" s="414"/>
      <c r="WEG16" s="414"/>
      <c r="WEH16" s="414"/>
      <c r="WEI16" s="414"/>
      <c r="WEJ16" s="414"/>
      <c r="WEK16" s="414"/>
      <c r="WEL16" s="414"/>
      <c r="WEM16" s="414"/>
      <c r="WEN16" s="414"/>
      <c r="WEO16" s="414"/>
      <c r="WEP16" s="414"/>
      <c r="WEQ16" s="414"/>
      <c r="WER16" s="414"/>
      <c r="WES16" s="414"/>
      <c r="WET16" s="414"/>
      <c r="WEU16" s="414"/>
      <c r="WEV16" s="414"/>
      <c r="WEW16" s="414"/>
      <c r="WEX16" s="414"/>
      <c r="WEY16" s="414"/>
      <c r="WEZ16" s="414"/>
      <c r="WFA16" s="414"/>
      <c r="WFB16" s="414"/>
      <c r="WFC16" s="414"/>
      <c r="WFD16" s="414"/>
      <c r="WFE16" s="414"/>
      <c r="WFF16" s="414"/>
      <c r="WFG16" s="414"/>
      <c r="WFH16" s="414"/>
      <c r="WFI16" s="414"/>
      <c r="WFJ16" s="414"/>
      <c r="WFK16" s="414"/>
      <c r="WFL16" s="414"/>
      <c r="WFM16" s="414"/>
      <c r="WFN16" s="414"/>
      <c r="WFO16" s="414"/>
      <c r="WFP16" s="414"/>
      <c r="WFQ16" s="414"/>
      <c r="WFR16" s="414"/>
      <c r="WFS16" s="414"/>
      <c r="WFT16" s="414"/>
      <c r="WFU16" s="414"/>
      <c r="WFV16" s="414"/>
      <c r="WFW16" s="414"/>
      <c r="WFX16" s="414"/>
      <c r="WFY16" s="414"/>
      <c r="WFZ16" s="414"/>
      <c r="WGA16" s="414"/>
      <c r="WGB16" s="414"/>
      <c r="WGC16" s="414"/>
      <c r="WGD16" s="414"/>
      <c r="WGE16" s="414"/>
      <c r="WGF16" s="414"/>
      <c r="WGG16" s="414"/>
      <c r="WGH16" s="414"/>
      <c r="WGI16" s="414"/>
      <c r="WGJ16" s="414"/>
      <c r="WGK16" s="414"/>
      <c r="WGL16" s="414"/>
      <c r="WGM16" s="414"/>
      <c r="WGN16" s="414"/>
      <c r="WGO16" s="414"/>
      <c r="WGP16" s="414"/>
      <c r="WGQ16" s="414"/>
      <c r="WGR16" s="414"/>
      <c r="WGS16" s="414"/>
      <c r="WGT16" s="414"/>
      <c r="WGU16" s="414"/>
      <c r="WGV16" s="414"/>
      <c r="WGW16" s="414"/>
      <c r="WGX16" s="414"/>
      <c r="WGY16" s="414"/>
      <c r="WGZ16" s="414"/>
      <c r="WHA16" s="414"/>
      <c r="WHB16" s="414"/>
      <c r="WHC16" s="414"/>
      <c r="WHD16" s="414"/>
      <c r="WHE16" s="414"/>
      <c r="WHF16" s="414"/>
      <c r="WHG16" s="414"/>
      <c r="WHH16" s="414"/>
      <c r="WHI16" s="414"/>
      <c r="WHJ16" s="414"/>
      <c r="WHK16" s="414"/>
      <c r="WHL16" s="414"/>
      <c r="WHM16" s="414"/>
      <c r="WHN16" s="414"/>
      <c r="WHO16" s="414"/>
      <c r="WHP16" s="414"/>
      <c r="WHQ16" s="414"/>
      <c r="WHR16" s="414"/>
      <c r="WHS16" s="414"/>
      <c r="WHT16" s="414"/>
      <c r="WHU16" s="414"/>
      <c r="WHV16" s="414"/>
      <c r="WHW16" s="414"/>
      <c r="WHX16" s="414"/>
      <c r="WHY16" s="414"/>
      <c r="WHZ16" s="414"/>
      <c r="WIA16" s="414"/>
      <c r="WIB16" s="414"/>
      <c r="WIC16" s="414"/>
      <c r="WID16" s="414"/>
      <c r="WIE16" s="414"/>
      <c r="WIF16" s="414"/>
      <c r="WIG16" s="414"/>
      <c r="WIH16" s="414"/>
      <c r="WII16" s="414"/>
      <c r="WIJ16" s="414"/>
      <c r="WIK16" s="414"/>
      <c r="WIL16" s="414"/>
      <c r="WIM16" s="414"/>
      <c r="WIN16" s="414"/>
      <c r="WIO16" s="414"/>
      <c r="WIP16" s="414"/>
      <c r="WIQ16" s="414"/>
      <c r="WIR16" s="414"/>
      <c r="WIS16" s="414"/>
      <c r="WIT16" s="414"/>
      <c r="WIU16" s="414"/>
      <c r="WIV16" s="414"/>
      <c r="WIW16" s="414"/>
      <c r="WIX16" s="414"/>
      <c r="WIY16" s="414"/>
      <c r="WIZ16" s="414"/>
      <c r="WJA16" s="414"/>
      <c r="WJB16" s="414"/>
      <c r="WJC16" s="414"/>
      <c r="WJD16" s="414"/>
      <c r="WJE16" s="414"/>
      <c r="WJF16" s="414"/>
      <c r="WJG16" s="414"/>
      <c r="WJH16" s="414"/>
      <c r="WJI16" s="414"/>
      <c r="WJJ16" s="414"/>
      <c r="WJK16" s="414"/>
      <c r="WJL16" s="414"/>
      <c r="WJM16" s="414"/>
      <c r="WJN16" s="414"/>
      <c r="WJO16" s="414"/>
      <c r="WJP16" s="414"/>
      <c r="WJQ16" s="414"/>
      <c r="WJR16" s="414"/>
      <c r="WJS16" s="414"/>
      <c r="WJT16" s="414"/>
      <c r="WJU16" s="414"/>
      <c r="WJV16" s="414"/>
      <c r="WJW16" s="414"/>
      <c r="WJX16" s="414"/>
      <c r="WJY16" s="414"/>
      <c r="WJZ16" s="414"/>
      <c r="WKA16" s="414"/>
      <c r="WKB16" s="414"/>
      <c r="WKC16" s="414"/>
      <c r="WKD16" s="414"/>
      <c r="WKE16" s="414"/>
      <c r="WKF16" s="414"/>
      <c r="WKG16" s="414"/>
      <c r="WKH16" s="414"/>
      <c r="WKI16" s="414"/>
      <c r="WKJ16" s="414"/>
      <c r="WKK16" s="414"/>
      <c r="WKL16" s="414"/>
      <c r="WKM16" s="414"/>
      <c r="WKN16" s="414"/>
      <c r="WKO16" s="414"/>
      <c r="WKP16" s="414"/>
      <c r="WKQ16" s="414"/>
      <c r="WKR16" s="414"/>
      <c r="WKS16" s="414"/>
      <c r="WKT16" s="414"/>
      <c r="WKU16" s="414"/>
      <c r="WKV16" s="414"/>
      <c r="WKW16" s="414"/>
      <c r="WKX16" s="414"/>
      <c r="WKY16" s="414"/>
      <c r="WKZ16" s="414"/>
      <c r="WLA16" s="414"/>
      <c r="WLB16" s="414"/>
      <c r="WLC16" s="414"/>
      <c r="WLD16" s="414"/>
      <c r="WLE16" s="414"/>
      <c r="WLF16" s="414"/>
      <c r="WLG16" s="414"/>
      <c r="WLH16" s="414"/>
      <c r="WLI16" s="414"/>
      <c r="WLJ16" s="414"/>
      <c r="WLK16" s="414"/>
      <c r="WLL16" s="414"/>
      <c r="WLM16" s="414"/>
      <c r="WLN16" s="414"/>
      <c r="WLO16" s="414"/>
      <c r="WLP16" s="414"/>
      <c r="WLQ16" s="414"/>
      <c r="WLR16" s="414"/>
      <c r="WLS16" s="414"/>
      <c r="WLT16" s="414"/>
      <c r="WLU16" s="414"/>
      <c r="WLV16" s="414"/>
      <c r="WLW16" s="414"/>
      <c r="WLX16" s="414"/>
      <c r="WLY16" s="414"/>
      <c r="WLZ16" s="414"/>
      <c r="WMA16" s="414"/>
      <c r="WMB16" s="414"/>
      <c r="WMC16" s="414"/>
      <c r="WMD16" s="414"/>
      <c r="WME16" s="414"/>
      <c r="WMF16" s="414"/>
      <c r="WMG16" s="414"/>
      <c r="WMH16" s="414"/>
      <c r="WMI16" s="414"/>
      <c r="WMJ16" s="414"/>
      <c r="WMK16" s="414"/>
      <c r="WML16" s="414"/>
      <c r="WMM16" s="414"/>
      <c r="WMN16" s="414"/>
      <c r="WMO16" s="414"/>
      <c r="WMP16" s="414"/>
      <c r="WMQ16" s="414"/>
      <c r="WMR16" s="414"/>
      <c r="WMS16" s="414"/>
      <c r="WMT16" s="414"/>
      <c r="WMU16" s="414"/>
      <c r="WMV16" s="414"/>
      <c r="WMW16" s="414"/>
      <c r="WMX16" s="414"/>
      <c r="WMY16" s="414"/>
      <c r="WMZ16" s="414"/>
      <c r="WNA16" s="414"/>
      <c r="WNB16" s="414"/>
      <c r="WNC16" s="414"/>
      <c r="WND16" s="414"/>
      <c r="WNE16" s="414"/>
      <c r="WNF16" s="414"/>
      <c r="WNG16" s="414"/>
      <c r="WNH16" s="414"/>
      <c r="WNI16" s="414"/>
      <c r="WNJ16" s="414"/>
      <c r="WNK16" s="414"/>
      <c r="WNL16" s="414"/>
      <c r="WNM16" s="414"/>
      <c r="WNN16" s="414"/>
      <c r="WNO16" s="414"/>
      <c r="WNP16" s="414"/>
      <c r="WNQ16" s="414"/>
      <c r="WNR16" s="414"/>
      <c r="WNS16" s="414"/>
      <c r="WNT16" s="414"/>
      <c r="WNU16" s="414"/>
      <c r="WNV16" s="414"/>
      <c r="WNW16" s="414"/>
      <c r="WNX16" s="414"/>
      <c r="WNY16" s="414"/>
      <c r="WNZ16" s="414"/>
      <c r="WOA16" s="414"/>
      <c r="WOB16" s="414"/>
      <c r="WOC16" s="414"/>
      <c r="WOD16" s="414"/>
      <c r="WOE16" s="414"/>
      <c r="WOF16" s="414"/>
      <c r="WOG16" s="414"/>
      <c r="WOH16" s="414"/>
      <c r="WOI16" s="414"/>
      <c r="WOJ16" s="414"/>
      <c r="WOK16" s="414"/>
      <c r="WOL16" s="414"/>
      <c r="WOM16" s="414"/>
      <c r="WON16" s="414"/>
      <c r="WOO16" s="414"/>
      <c r="WOP16" s="414"/>
      <c r="WOQ16" s="414"/>
      <c r="WOR16" s="414"/>
      <c r="WOS16" s="414"/>
      <c r="WOT16" s="414"/>
      <c r="WOU16" s="414"/>
      <c r="WOV16" s="414"/>
      <c r="WOW16" s="414"/>
      <c r="WOX16" s="414"/>
      <c r="WOY16" s="414"/>
      <c r="WOZ16" s="414"/>
      <c r="WPA16" s="414"/>
      <c r="WPB16" s="414"/>
      <c r="WPC16" s="414"/>
      <c r="WPD16" s="414"/>
      <c r="WPE16" s="414"/>
      <c r="WPF16" s="414"/>
      <c r="WPG16" s="414"/>
      <c r="WPH16" s="414"/>
      <c r="WPI16" s="414"/>
      <c r="WPJ16" s="414"/>
      <c r="WPK16" s="414"/>
      <c r="WPL16" s="414"/>
      <c r="WPM16" s="414"/>
      <c r="WPN16" s="414"/>
      <c r="WPO16" s="414"/>
      <c r="WPP16" s="414"/>
      <c r="WPQ16" s="414"/>
      <c r="WPR16" s="414"/>
      <c r="WPS16" s="414"/>
      <c r="WPT16" s="414"/>
      <c r="WPU16" s="414"/>
      <c r="WPV16" s="414"/>
      <c r="WPW16" s="414"/>
      <c r="WPX16" s="414"/>
      <c r="WPY16" s="414"/>
      <c r="WPZ16" s="414"/>
      <c r="WQA16" s="414"/>
      <c r="WQB16" s="414"/>
      <c r="WQC16" s="414"/>
      <c r="WQD16" s="414"/>
      <c r="WQE16" s="414"/>
      <c r="WQF16" s="414"/>
      <c r="WQG16" s="414"/>
      <c r="WQH16" s="414"/>
      <c r="WQI16" s="414"/>
      <c r="WQJ16" s="414"/>
      <c r="WQK16" s="414"/>
      <c r="WQL16" s="414"/>
      <c r="WQM16" s="414"/>
      <c r="WQN16" s="414"/>
      <c r="WQO16" s="414"/>
      <c r="WQP16" s="414"/>
      <c r="WQQ16" s="414"/>
      <c r="WQR16" s="414"/>
      <c r="WQS16" s="414"/>
      <c r="WQT16" s="414"/>
      <c r="WQU16" s="414"/>
      <c r="WQV16" s="414"/>
      <c r="WQW16" s="414"/>
      <c r="WQX16" s="414"/>
      <c r="WQY16" s="414"/>
      <c r="WQZ16" s="414"/>
      <c r="WRA16" s="414"/>
      <c r="WRB16" s="414"/>
      <c r="WRC16" s="414"/>
      <c r="WRD16" s="414"/>
      <c r="WRE16" s="414"/>
      <c r="WRF16" s="414"/>
      <c r="WRG16" s="414"/>
      <c r="WRH16" s="414"/>
      <c r="WRI16" s="414"/>
      <c r="WRJ16" s="414"/>
      <c r="WRK16" s="414"/>
      <c r="WRL16" s="414"/>
      <c r="WRM16" s="414"/>
      <c r="WRN16" s="414"/>
      <c r="WRO16" s="414"/>
      <c r="WRP16" s="414"/>
      <c r="WRQ16" s="414"/>
      <c r="WRR16" s="414"/>
      <c r="WRS16" s="414"/>
      <c r="WRT16" s="414"/>
      <c r="WRU16" s="414"/>
      <c r="WRV16" s="414"/>
      <c r="WRW16" s="414"/>
      <c r="WRX16" s="414"/>
      <c r="WRY16" s="414"/>
      <c r="WRZ16" s="414"/>
      <c r="WSA16" s="414"/>
      <c r="WSB16" s="414"/>
      <c r="WSC16" s="414"/>
      <c r="WSD16" s="414"/>
      <c r="WSE16" s="414"/>
      <c r="WSF16" s="414"/>
      <c r="WSG16" s="414"/>
      <c r="WSH16" s="414"/>
      <c r="WSI16" s="414"/>
      <c r="WSJ16" s="414"/>
      <c r="WSK16" s="414"/>
      <c r="WSL16" s="414"/>
      <c r="WSM16" s="414"/>
      <c r="WSN16" s="414"/>
      <c r="WSO16" s="414"/>
      <c r="WSP16" s="414"/>
      <c r="WSQ16" s="414"/>
      <c r="WSR16" s="414"/>
      <c r="WSS16" s="414"/>
      <c r="WST16" s="414"/>
      <c r="WSU16" s="414"/>
      <c r="WSV16" s="414"/>
      <c r="WSW16" s="414"/>
      <c r="WSX16" s="414"/>
      <c r="WSY16" s="414"/>
      <c r="WSZ16" s="414"/>
      <c r="WTA16" s="414"/>
      <c r="WTB16" s="414"/>
      <c r="WTC16" s="414"/>
      <c r="WTD16" s="414"/>
      <c r="WTE16" s="414"/>
      <c r="WTF16" s="414"/>
      <c r="WTG16" s="414"/>
      <c r="WTH16" s="414"/>
      <c r="WTI16" s="414"/>
      <c r="WTJ16" s="414"/>
      <c r="WTK16" s="414"/>
      <c r="WTL16" s="414"/>
      <c r="WTM16" s="414"/>
      <c r="WTN16" s="414"/>
      <c r="WTO16" s="414"/>
      <c r="WTP16" s="414"/>
      <c r="WTQ16" s="414"/>
      <c r="WTR16" s="414"/>
      <c r="WTS16" s="414"/>
      <c r="WTT16" s="414"/>
      <c r="WTU16" s="414"/>
      <c r="WTV16" s="414"/>
      <c r="WTW16" s="414"/>
      <c r="WTX16" s="414"/>
      <c r="WTY16" s="414"/>
      <c r="WTZ16" s="414"/>
      <c r="WUA16" s="414"/>
      <c r="WUB16" s="414"/>
      <c r="WUC16" s="414"/>
      <c r="WUD16" s="414"/>
      <c r="WUE16" s="414"/>
      <c r="WUF16" s="414"/>
      <c r="WUG16" s="414"/>
      <c r="WUH16" s="414"/>
      <c r="WUI16" s="414"/>
      <c r="WUJ16" s="414"/>
      <c r="WUK16" s="414"/>
      <c r="WUL16" s="414"/>
      <c r="WUM16" s="414"/>
      <c r="WUN16" s="414"/>
      <c r="WUO16" s="414"/>
      <c r="WUP16" s="414"/>
      <c r="WUQ16" s="414"/>
      <c r="WUR16" s="414"/>
      <c r="WUS16" s="414"/>
      <c r="WUT16" s="414"/>
      <c r="WUU16" s="414"/>
      <c r="WUV16" s="414"/>
      <c r="WUW16" s="414"/>
      <c r="WUX16" s="414"/>
      <c r="WUY16" s="414"/>
      <c r="WUZ16" s="414"/>
      <c r="WVA16" s="414"/>
      <c r="WVB16" s="414"/>
      <c r="WVC16" s="414"/>
      <c r="WVD16" s="414"/>
      <c r="WVE16" s="414"/>
      <c r="WVF16" s="414"/>
      <c r="WVG16" s="414"/>
      <c r="WVH16" s="414"/>
      <c r="WVI16" s="414"/>
      <c r="WVJ16" s="414"/>
      <c r="WVK16" s="414"/>
      <c r="WVL16" s="414"/>
      <c r="WVM16" s="414"/>
      <c r="WVN16" s="414"/>
      <c r="WVO16" s="414"/>
      <c r="WVP16" s="414"/>
      <c r="WVQ16" s="414"/>
      <c r="WVR16" s="414"/>
      <c r="WVS16" s="414"/>
      <c r="WVT16" s="414"/>
      <c r="WVU16" s="414"/>
      <c r="WVV16" s="414"/>
      <c r="WVW16" s="414"/>
      <c r="WVX16" s="414"/>
      <c r="WVY16" s="414"/>
      <c r="WVZ16" s="414"/>
      <c r="WWA16" s="414"/>
      <c r="WWB16" s="414"/>
      <c r="WWC16" s="414"/>
      <c r="WWD16" s="414"/>
      <c r="WWE16" s="414"/>
      <c r="WWF16" s="414"/>
      <c r="WWG16" s="414"/>
      <c r="WWH16" s="414"/>
      <c r="WWI16" s="414"/>
      <c r="WWJ16" s="414"/>
      <c r="WWK16" s="414"/>
      <c r="WWL16" s="414"/>
      <c r="WWM16" s="414"/>
      <c r="WWN16" s="414"/>
      <c r="WWO16" s="414"/>
      <c r="WWP16" s="414"/>
      <c r="WWQ16" s="414"/>
      <c r="WWR16" s="414"/>
      <c r="WWS16" s="414"/>
      <c r="WWT16" s="414"/>
      <c r="WWU16" s="414"/>
      <c r="WWV16" s="414"/>
      <c r="WWW16" s="414"/>
      <c r="WWX16" s="414"/>
      <c r="WWY16" s="414"/>
      <c r="WWZ16" s="414"/>
      <c r="WXA16" s="414"/>
      <c r="WXB16" s="414"/>
      <c r="WXC16" s="414"/>
      <c r="WXD16" s="414"/>
      <c r="WXE16" s="414"/>
      <c r="WXF16" s="414"/>
      <c r="WXG16" s="414"/>
      <c r="WXH16" s="414"/>
      <c r="WXI16" s="414"/>
      <c r="WXJ16" s="414"/>
      <c r="WXK16" s="414"/>
      <c r="WXL16" s="414"/>
      <c r="WXM16" s="414"/>
      <c r="WXN16" s="414"/>
      <c r="WXO16" s="414"/>
      <c r="WXP16" s="414"/>
      <c r="WXQ16" s="414"/>
      <c r="WXR16" s="414"/>
      <c r="WXS16" s="414"/>
      <c r="WXT16" s="414"/>
      <c r="WXU16" s="414"/>
      <c r="WXV16" s="414"/>
      <c r="WXW16" s="414"/>
      <c r="WXX16" s="414"/>
      <c r="WXY16" s="414"/>
      <c r="WXZ16" s="414"/>
      <c r="WYA16" s="414"/>
      <c r="WYB16" s="414"/>
      <c r="WYC16" s="414"/>
      <c r="WYD16" s="414"/>
      <c r="WYE16" s="414"/>
      <c r="WYF16" s="414"/>
      <c r="WYG16" s="414"/>
      <c r="WYH16" s="414"/>
      <c r="WYI16" s="414"/>
      <c r="WYJ16" s="414"/>
      <c r="WYK16" s="414"/>
      <c r="WYL16" s="414"/>
      <c r="WYM16" s="414"/>
      <c r="WYN16" s="414"/>
      <c r="WYO16" s="414"/>
      <c r="WYP16" s="414"/>
      <c r="WYQ16" s="414"/>
      <c r="WYR16" s="414"/>
      <c r="WYS16" s="414"/>
      <c r="WYT16" s="414"/>
      <c r="WYU16" s="414"/>
      <c r="WYV16" s="414"/>
      <c r="WYW16" s="414"/>
      <c r="WYX16" s="414"/>
      <c r="WYY16" s="414"/>
      <c r="WYZ16" s="414"/>
      <c r="WZA16" s="414"/>
      <c r="WZB16" s="414"/>
      <c r="WZC16" s="414"/>
      <c r="WZD16" s="414"/>
      <c r="WZE16" s="414"/>
      <c r="WZF16" s="414"/>
      <c r="WZG16" s="414"/>
      <c r="WZH16" s="414"/>
      <c r="WZI16" s="414"/>
      <c r="WZJ16" s="414"/>
      <c r="WZK16" s="414"/>
      <c r="WZL16" s="414"/>
      <c r="WZM16" s="414"/>
      <c r="WZN16" s="414"/>
      <c r="WZO16" s="414"/>
      <c r="WZP16" s="414"/>
      <c r="WZQ16" s="414"/>
      <c r="WZR16" s="414"/>
      <c r="WZS16" s="414"/>
      <c r="WZT16" s="414"/>
      <c r="WZU16" s="414"/>
      <c r="WZV16" s="414"/>
      <c r="WZW16" s="414"/>
      <c r="WZX16" s="414"/>
      <c r="WZY16" s="414"/>
      <c r="WZZ16" s="414"/>
      <c r="XAA16" s="414"/>
      <c r="XAB16" s="414"/>
      <c r="XAC16" s="414"/>
      <c r="XAD16" s="414"/>
      <c r="XAE16" s="414"/>
      <c r="XAF16" s="414"/>
      <c r="XAG16" s="414"/>
      <c r="XAH16" s="414"/>
      <c r="XAI16" s="414"/>
      <c r="XAJ16" s="414"/>
      <c r="XAK16" s="414"/>
      <c r="XAL16" s="414"/>
      <c r="XAM16" s="414"/>
      <c r="XAN16" s="414"/>
      <c r="XAO16" s="414"/>
      <c r="XAP16" s="414"/>
      <c r="XAQ16" s="414"/>
      <c r="XAR16" s="414"/>
      <c r="XAS16" s="414"/>
      <c r="XAT16" s="414"/>
      <c r="XAU16" s="414"/>
      <c r="XAV16" s="414"/>
      <c r="XAW16" s="414"/>
      <c r="XAX16" s="414"/>
      <c r="XAY16" s="414"/>
      <c r="XAZ16" s="414"/>
      <c r="XBA16" s="414"/>
      <c r="XBB16" s="414"/>
      <c r="XBC16" s="414"/>
      <c r="XBD16" s="414"/>
      <c r="XBE16" s="414"/>
      <c r="XBF16" s="414"/>
      <c r="XBG16" s="414"/>
      <c r="XBH16" s="414"/>
      <c r="XBI16" s="414"/>
      <c r="XBJ16" s="414"/>
      <c r="XBK16" s="414"/>
      <c r="XBL16" s="414"/>
      <c r="XBM16" s="414"/>
      <c r="XBN16" s="414"/>
      <c r="XBO16" s="414"/>
      <c r="XBP16" s="414"/>
      <c r="XBQ16" s="414"/>
      <c r="XBR16" s="414"/>
      <c r="XBS16" s="414"/>
      <c r="XBT16" s="414"/>
      <c r="XBU16" s="414"/>
      <c r="XBV16" s="414"/>
      <c r="XBW16" s="414"/>
      <c r="XBX16" s="414"/>
      <c r="XBY16" s="414"/>
      <c r="XBZ16" s="414"/>
      <c r="XCA16" s="414"/>
      <c r="XCB16" s="414"/>
      <c r="XCC16" s="414"/>
      <c r="XCD16" s="414"/>
      <c r="XCE16" s="414"/>
      <c r="XCF16" s="414"/>
      <c r="XCG16" s="414"/>
      <c r="XCH16" s="414"/>
      <c r="XCI16" s="414"/>
      <c r="XCJ16" s="414"/>
      <c r="XCK16" s="414"/>
      <c r="XCL16" s="414"/>
      <c r="XCM16" s="414"/>
      <c r="XCN16" s="414"/>
      <c r="XCO16" s="414"/>
      <c r="XCP16" s="414"/>
      <c r="XCQ16" s="414"/>
      <c r="XCR16" s="414"/>
      <c r="XCS16" s="414"/>
      <c r="XCT16" s="414"/>
      <c r="XCU16" s="414"/>
      <c r="XCV16" s="414"/>
      <c r="XCW16" s="414"/>
      <c r="XCX16" s="414"/>
      <c r="XCY16" s="414"/>
      <c r="XCZ16" s="414"/>
      <c r="XDA16" s="414"/>
      <c r="XDB16" s="414"/>
      <c r="XDC16" s="414"/>
      <c r="XDD16" s="414"/>
      <c r="XDE16" s="414"/>
      <c r="XDF16" s="414"/>
      <c r="XDG16" s="414"/>
      <c r="XDH16" s="414"/>
      <c r="XDI16" s="414"/>
      <c r="XDJ16" s="414"/>
      <c r="XDK16" s="414"/>
      <c r="XDL16" s="414"/>
      <c r="XDM16" s="414"/>
      <c r="XDN16" s="414"/>
      <c r="XDO16" s="414"/>
      <c r="XDP16" s="414"/>
      <c r="XDQ16" s="414"/>
      <c r="XDR16" s="414"/>
      <c r="XDS16" s="414"/>
      <c r="XDT16" s="414"/>
      <c r="XDU16" s="414"/>
      <c r="XDV16" s="414"/>
      <c r="XDW16" s="414"/>
      <c r="XDX16" s="414"/>
      <c r="XDY16" s="414"/>
      <c r="XDZ16" s="414"/>
      <c r="XEA16" s="414"/>
      <c r="XEB16" s="414"/>
      <c r="XEC16" s="414"/>
      <c r="XED16" s="414"/>
      <c r="XEE16" s="414"/>
      <c r="XEF16" s="414"/>
      <c r="XEG16" s="414"/>
      <c r="XEH16" s="414"/>
      <c r="XEI16" s="414"/>
      <c r="XEJ16" s="414"/>
      <c r="XEK16" s="414"/>
      <c r="XEL16" s="414"/>
      <c r="XEM16" s="414"/>
      <c r="XEN16" s="414"/>
      <c r="XEO16" s="414"/>
      <c r="XEP16" s="414"/>
      <c r="XEQ16" s="414"/>
      <c r="XER16" s="414"/>
      <c r="XES16" s="414"/>
      <c r="XET16" s="414"/>
      <c r="XEU16" s="414"/>
      <c r="XEV16" s="414"/>
      <c r="XEW16" s="414"/>
      <c r="XEX16" s="414"/>
      <c r="XEY16" s="414"/>
      <c r="XEZ16" s="414"/>
      <c r="XFA16" s="414"/>
      <c r="XFB16" s="414"/>
      <c r="XFC16" s="414"/>
      <c r="XFD16" s="414"/>
    </row>
    <row r="17" spans="1:16384" s="420" customFormat="1" ht="30" x14ac:dyDescent="0.25">
      <c r="A17" s="952"/>
      <c r="B17" s="591" t="s">
        <v>733</v>
      </c>
      <c r="C17" s="591" t="s">
        <v>134</v>
      </c>
      <c r="D17" s="157">
        <v>0</v>
      </c>
      <c r="E17" s="157">
        <v>0</v>
      </c>
      <c r="F17" s="157">
        <v>1</v>
      </c>
      <c r="G17" s="157">
        <v>0</v>
      </c>
      <c r="H17" s="157">
        <v>1</v>
      </c>
      <c r="I17" s="157">
        <v>0</v>
      </c>
      <c r="J17" s="157">
        <v>1</v>
      </c>
      <c r="K17" s="157">
        <v>0</v>
      </c>
      <c r="L17" s="157">
        <v>0</v>
      </c>
      <c r="M17"/>
      <c r="N17" s="58"/>
      <c r="O17" s="58"/>
      <c r="P17" s="58"/>
      <c r="Q17" s="414"/>
      <c r="R17" s="414"/>
      <c r="S17" s="414"/>
      <c r="T17" s="414"/>
      <c r="U17" s="414"/>
      <c r="V17" s="414"/>
      <c r="W17" s="414"/>
      <c r="X17" s="414"/>
      <c r="Y17" s="414"/>
      <c r="Z17" s="414"/>
      <c r="AA17" s="414"/>
      <c r="AB17" s="414"/>
      <c r="AC17" s="414"/>
      <c r="AD17" s="414"/>
      <c r="AE17" s="414"/>
      <c r="AF17" s="414"/>
      <c r="AG17" s="414"/>
      <c r="AH17" s="414"/>
      <c r="AI17" s="414"/>
      <c r="AJ17" s="414"/>
      <c r="AK17" s="414"/>
      <c r="AL17" s="414"/>
      <c r="AM17" s="414"/>
      <c r="AN17" s="414"/>
      <c r="AO17" s="414"/>
      <c r="AP17" s="414"/>
      <c r="AQ17" s="414"/>
      <c r="AR17" s="414"/>
      <c r="AS17" s="414"/>
      <c r="AT17" s="414"/>
      <c r="AU17" s="414"/>
      <c r="AV17" s="414"/>
      <c r="AW17" s="414"/>
      <c r="AX17" s="414"/>
      <c r="AY17" s="414"/>
      <c r="AZ17" s="414"/>
      <c r="BA17" s="414"/>
      <c r="BB17" s="414"/>
      <c r="BC17" s="414"/>
      <c r="BD17" s="414"/>
      <c r="BE17" s="414"/>
      <c r="BF17" s="414"/>
      <c r="BG17" s="414"/>
      <c r="BH17" s="414"/>
      <c r="BI17" s="414"/>
      <c r="BJ17" s="414"/>
      <c r="BK17" s="414"/>
      <c r="BL17" s="414"/>
      <c r="BM17" s="414"/>
      <c r="BN17" s="414"/>
      <c r="BO17" s="414"/>
      <c r="BP17" s="414"/>
      <c r="BQ17" s="414"/>
      <c r="BR17" s="414"/>
      <c r="BS17" s="414"/>
      <c r="BT17" s="414"/>
      <c r="BU17" s="414"/>
      <c r="BV17" s="414"/>
      <c r="BW17" s="414"/>
      <c r="BX17" s="414"/>
      <c r="BY17" s="414"/>
      <c r="BZ17" s="414"/>
      <c r="CA17" s="414"/>
      <c r="CB17" s="414"/>
      <c r="CC17" s="414"/>
      <c r="CD17" s="414"/>
      <c r="CE17" s="414"/>
      <c r="CF17" s="414"/>
      <c r="CG17" s="414"/>
      <c r="CH17" s="414"/>
      <c r="CI17" s="414"/>
      <c r="CJ17" s="414"/>
      <c r="CK17" s="414"/>
      <c r="CL17" s="414"/>
      <c r="CM17" s="414"/>
      <c r="CN17" s="414"/>
      <c r="CO17" s="414"/>
      <c r="CP17" s="414"/>
      <c r="CQ17" s="414"/>
      <c r="CR17" s="414"/>
      <c r="CS17" s="414"/>
      <c r="CT17" s="414"/>
      <c r="CU17" s="414"/>
      <c r="CV17" s="414"/>
      <c r="CW17" s="414"/>
      <c r="CX17" s="414"/>
      <c r="CY17" s="414"/>
      <c r="CZ17" s="414"/>
      <c r="DA17" s="414"/>
      <c r="DB17" s="414"/>
      <c r="DC17" s="414"/>
      <c r="DD17" s="414"/>
      <c r="DE17" s="414"/>
      <c r="DF17" s="414"/>
      <c r="DG17" s="414"/>
      <c r="DH17" s="414"/>
      <c r="DI17" s="414"/>
      <c r="DJ17" s="414"/>
      <c r="DK17" s="414"/>
      <c r="DL17" s="414"/>
      <c r="DM17" s="414"/>
      <c r="DN17" s="414"/>
      <c r="DO17" s="414"/>
      <c r="DP17" s="414"/>
      <c r="DQ17" s="414"/>
      <c r="DR17" s="414"/>
      <c r="DS17" s="414"/>
      <c r="DT17" s="414"/>
      <c r="DU17" s="414"/>
      <c r="DV17" s="414"/>
      <c r="DW17" s="414"/>
      <c r="DX17" s="414"/>
      <c r="DY17" s="414"/>
      <c r="DZ17" s="414"/>
      <c r="EA17" s="414"/>
      <c r="EB17" s="414"/>
      <c r="EC17" s="414"/>
      <c r="ED17" s="414"/>
      <c r="EE17" s="414"/>
      <c r="EF17" s="414"/>
      <c r="EG17" s="414"/>
      <c r="EH17" s="414"/>
      <c r="EI17" s="414"/>
      <c r="EJ17" s="414"/>
      <c r="EK17" s="414"/>
      <c r="EL17" s="414"/>
      <c r="EM17" s="414"/>
      <c r="EN17" s="414"/>
      <c r="EO17" s="414"/>
      <c r="EP17" s="414"/>
      <c r="EQ17" s="414"/>
      <c r="ER17" s="414"/>
      <c r="ES17" s="414"/>
      <c r="ET17" s="414"/>
      <c r="EU17" s="414"/>
      <c r="EV17" s="414"/>
      <c r="EW17" s="414"/>
      <c r="EX17" s="414"/>
      <c r="EY17" s="414"/>
      <c r="EZ17" s="414"/>
      <c r="FA17" s="414"/>
      <c r="FB17" s="414"/>
      <c r="FC17" s="414"/>
      <c r="FD17" s="414"/>
      <c r="FE17" s="414"/>
      <c r="FF17" s="414"/>
      <c r="FG17" s="414"/>
      <c r="FH17" s="414"/>
      <c r="FI17" s="414"/>
      <c r="FJ17" s="414"/>
      <c r="FK17" s="414"/>
      <c r="FL17" s="414"/>
      <c r="FM17" s="414"/>
      <c r="FN17" s="414"/>
      <c r="FO17" s="414"/>
      <c r="FP17" s="414"/>
      <c r="FQ17" s="414"/>
      <c r="FR17" s="414"/>
      <c r="FS17" s="414"/>
      <c r="FT17" s="414"/>
      <c r="FU17" s="414"/>
      <c r="FV17" s="414"/>
      <c r="FW17" s="414"/>
      <c r="FX17" s="414"/>
      <c r="FY17" s="414"/>
      <c r="FZ17" s="414"/>
      <c r="GA17" s="414"/>
      <c r="GB17" s="414"/>
      <c r="GC17" s="414"/>
      <c r="GD17" s="414"/>
      <c r="GE17" s="414"/>
      <c r="GF17" s="414"/>
      <c r="GG17" s="414"/>
      <c r="GH17" s="414"/>
      <c r="GI17" s="414"/>
      <c r="GJ17" s="414"/>
      <c r="GK17" s="414"/>
      <c r="GL17" s="414"/>
      <c r="GM17" s="414"/>
      <c r="GN17" s="414"/>
      <c r="GO17" s="414"/>
      <c r="GP17" s="414"/>
      <c r="GQ17" s="414"/>
      <c r="GR17" s="414"/>
      <c r="GS17" s="414"/>
      <c r="GT17" s="414"/>
      <c r="GU17" s="414"/>
      <c r="GV17" s="414"/>
      <c r="GW17" s="414"/>
      <c r="GX17" s="414"/>
      <c r="GY17" s="414"/>
      <c r="GZ17" s="414"/>
      <c r="HA17" s="414"/>
      <c r="HB17" s="414"/>
      <c r="HC17" s="414"/>
      <c r="HD17" s="414"/>
      <c r="HE17" s="414"/>
      <c r="HF17" s="414"/>
      <c r="HG17" s="414"/>
      <c r="HH17" s="414"/>
      <c r="HI17" s="414"/>
      <c r="HJ17" s="414"/>
      <c r="HK17" s="414"/>
      <c r="HL17" s="414"/>
      <c r="HM17" s="414"/>
      <c r="HN17" s="414"/>
      <c r="HO17" s="414"/>
      <c r="HP17" s="414"/>
      <c r="HQ17" s="414"/>
      <c r="HR17" s="414"/>
      <c r="HS17" s="414"/>
      <c r="HT17" s="414"/>
      <c r="HU17" s="414"/>
      <c r="HV17" s="414"/>
      <c r="HW17" s="414"/>
      <c r="HX17" s="414"/>
      <c r="HY17" s="414"/>
      <c r="HZ17" s="414"/>
      <c r="IA17" s="414"/>
      <c r="IB17" s="414"/>
      <c r="IC17" s="414"/>
      <c r="ID17" s="414"/>
      <c r="IE17" s="414"/>
      <c r="IF17" s="414"/>
      <c r="IG17" s="414"/>
      <c r="IH17" s="414"/>
      <c r="II17" s="414"/>
      <c r="IJ17" s="414"/>
      <c r="IK17" s="414"/>
      <c r="IL17" s="414"/>
      <c r="IM17" s="414"/>
      <c r="IN17" s="414"/>
      <c r="IO17" s="414"/>
      <c r="IP17" s="414"/>
      <c r="IQ17" s="414"/>
      <c r="IR17" s="414"/>
      <c r="IS17" s="414"/>
      <c r="IT17" s="414"/>
      <c r="IU17" s="414"/>
      <c r="IV17" s="414"/>
      <c r="IW17" s="414"/>
      <c r="IX17" s="414"/>
      <c r="IY17" s="414"/>
      <c r="IZ17" s="414"/>
      <c r="JA17" s="414"/>
      <c r="JB17" s="414"/>
      <c r="JC17" s="414"/>
      <c r="JD17" s="414"/>
      <c r="JE17" s="414"/>
      <c r="JF17" s="414"/>
      <c r="JG17" s="414"/>
      <c r="JH17" s="414"/>
      <c r="JI17" s="414"/>
      <c r="JJ17" s="414"/>
      <c r="JK17" s="414"/>
      <c r="JL17" s="414"/>
      <c r="JM17" s="414"/>
      <c r="JN17" s="414"/>
      <c r="JO17" s="414"/>
      <c r="JP17" s="414"/>
      <c r="JQ17" s="414"/>
      <c r="JR17" s="414"/>
      <c r="JS17" s="414"/>
      <c r="JT17" s="414"/>
      <c r="JU17" s="414"/>
      <c r="JV17" s="414"/>
      <c r="JW17" s="414"/>
      <c r="JX17" s="414"/>
      <c r="JY17" s="414"/>
      <c r="JZ17" s="414"/>
      <c r="KA17" s="414"/>
      <c r="KB17" s="414"/>
      <c r="KC17" s="414"/>
      <c r="KD17" s="414"/>
      <c r="KE17" s="414"/>
      <c r="KF17" s="414"/>
      <c r="KG17" s="414"/>
      <c r="KH17" s="414"/>
      <c r="KI17" s="414"/>
      <c r="KJ17" s="414"/>
      <c r="KK17" s="414"/>
      <c r="KL17" s="414"/>
      <c r="KM17" s="414"/>
      <c r="KN17" s="414"/>
      <c r="KO17" s="414"/>
      <c r="KP17" s="414"/>
      <c r="KQ17" s="414"/>
      <c r="KR17" s="414"/>
      <c r="KS17" s="414"/>
      <c r="KT17" s="414"/>
      <c r="KU17" s="414"/>
      <c r="KV17" s="414"/>
      <c r="KW17" s="414"/>
      <c r="KX17" s="414"/>
      <c r="KY17" s="414"/>
      <c r="KZ17" s="414"/>
      <c r="LA17" s="414"/>
      <c r="LB17" s="414"/>
      <c r="LC17" s="414"/>
      <c r="LD17" s="414"/>
      <c r="LE17" s="414"/>
      <c r="LF17" s="414"/>
      <c r="LG17" s="414"/>
      <c r="LH17" s="414"/>
      <c r="LI17" s="414"/>
      <c r="LJ17" s="414"/>
      <c r="LK17" s="414"/>
      <c r="LL17" s="414"/>
      <c r="LM17" s="414"/>
      <c r="LN17" s="414"/>
      <c r="LO17" s="414"/>
      <c r="LP17" s="414"/>
      <c r="LQ17" s="414"/>
      <c r="LR17" s="414"/>
      <c r="LS17" s="414"/>
      <c r="LT17" s="414"/>
      <c r="LU17" s="414"/>
      <c r="LV17" s="414"/>
      <c r="LW17" s="414"/>
      <c r="LX17" s="414"/>
      <c r="LY17" s="414"/>
      <c r="LZ17" s="414"/>
      <c r="MA17" s="414"/>
      <c r="MB17" s="414"/>
      <c r="MC17" s="414"/>
      <c r="MD17" s="414"/>
      <c r="ME17" s="414"/>
      <c r="MF17" s="414"/>
      <c r="MG17" s="414"/>
      <c r="MH17" s="414"/>
      <c r="MI17" s="414"/>
      <c r="MJ17" s="414"/>
      <c r="MK17" s="414"/>
      <c r="ML17" s="414"/>
      <c r="MM17" s="414"/>
      <c r="MN17" s="414"/>
      <c r="MO17" s="414"/>
      <c r="MP17" s="414"/>
      <c r="MQ17" s="414"/>
      <c r="MR17" s="414"/>
      <c r="MS17" s="414"/>
      <c r="MT17" s="414"/>
      <c r="MU17" s="414"/>
      <c r="MV17" s="414"/>
      <c r="MW17" s="414"/>
      <c r="MX17" s="414"/>
      <c r="MY17" s="414"/>
      <c r="MZ17" s="414"/>
      <c r="NA17" s="414"/>
      <c r="NB17" s="414"/>
      <c r="NC17" s="414"/>
      <c r="ND17" s="414"/>
      <c r="NE17" s="414"/>
      <c r="NF17" s="414"/>
      <c r="NG17" s="414"/>
      <c r="NH17" s="414"/>
      <c r="NI17" s="414"/>
      <c r="NJ17" s="414"/>
      <c r="NK17" s="414"/>
      <c r="NL17" s="414"/>
      <c r="NM17" s="414"/>
      <c r="NN17" s="414"/>
      <c r="NO17" s="414"/>
      <c r="NP17" s="414"/>
      <c r="NQ17" s="414"/>
      <c r="NR17" s="414"/>
      <c r="NS17" s="414"/>
      <c r="NT17" s="414"/>
      <c r="NU17" s="414"/>
      <c r="NV17" s="414"/>
      <c r="NW17" s="414"/>
      <c r="NX17" s="414"/>
      <c r="NY17" s="414"/>
      <c r="NZ17" s="414"/>
      <c r="OA17" s="414"/>
      <c r="OB17" s="414"/>
      <c r="OC17" s="414"/>
      <c r="OD17" s="414"/>
      <c r="OE17" s="414"/>
      <c r="OF17" s="414"/>
      <c r="OG17" s="414"/>
      <c r="OH17" s="414"/>
      <c r="OI17" s="414"/>
      <c r="OJ17" s="414"/>
      <c r="OK17" s="414"/>
      <c r="OL17" s="414"/>
      <c r="OM17" s="414"/>
      <c r="ON17" s="414"/>
      <c r="OO17" s="414"/>
      <c r="OP17" s="414"/>
      <c r="OQ17" s="414"/>
      <c r="OR17" s="414"/>
      <c r="OS17" s="414"/>
      <c r="OT17" s="414"/>
      <c r="OU17" s="414"/>
      <c r="OV17" s="414"/>
      <c r="OW17" s="414"/>
      <c r="OX17" s="414"/>
      <c r="OY17" s="414"/>
      <c r="OZ17" s="414"/>
      <c r="PA17" s="414"/>
      <c r="PB17" s="414"/>
      <c r="PC17" s="414"/>
      <c r="PD17" s="414"/>
      <c r="PE17" s="414"/>
      <c r="PF17" s="414"/>
      <c r="PG17" s="414"/>
      <c r="PH17" s="414"/>
      <c r="PI17" s="414"/>
      <c r="PJ17" s="414"/>
      <c r="PK17" s="414"/>
      <c r="PL17" s="414"/>
      <c r="PM17" s="414"/>
      <c r="PN17" s="414"/>
      <c r="PO17" s="414"/>
      <c r="PP17" s="414"/>
      <c r="PQ17" s="414"/>
      <c r="PR17" s="414"/>
      <c r="PS17" s="414"/>
      <c r="PT17" s="414"/>
      <c r="PU17" s="414"/>
      <c r="PV17" s="414"/>
      <c r="PW17" s="414"/>
      <c r="PX17" s="414"/>
      <c r="PY17" s="414"/>
      <c r="PZ17" s="414"/>
      <c r="QA17" s="414"/>
      <c r="QB17" s="414"/>
      <c r="QC17" s="414"/>
      <c r="QD17" s="414"/>
      <c r="QE17" s="414"/>
      <c r="QF17" s="414"/>
      <c r="QG17" s="414"/>
      <c r="QH17" s="414"/>
      <c r="QI17" s="414"/>
      <c r="QJ17" s="414"/>
      <c r="QK17" s="414"/>
      <c r="QL17" s="414"/>
      <c r="QM17" s="414"/>
      <c r="QN17" s="414"/>
      <c r="QO17" s="414"/>
      <c r="QP17" s="414"/>
      <c r="QQ17" s="414"/>
      <c r="QR17" s="414"/>
      <c r="QS17" s="414"/>
      <c r="QT17" s="414"/>
      <c r="QU17" s="414"/>
      <c r="QV17" s="414"/>
      <c r="QW17" s="414"/>
      <c r="QX17" s="414"/>
      <c r="QY17" s="414"/>
      <c r="QZ17" s="414"/>
      <c r="RA17" s="414"/>
      <c r="RB17" s="414"/>
      <c r="RC17" s="414"/>
      <c r="RD17" s="414"/>
      <c r="RE17" s="414"/>
      <c r="RF17" s="414"/>
      <c r="RG17" s="414"/>
      <c r="RH17" s="414"/>
      <c r="RI17" s="414"/>
      <c r="RJ17" s="414"/>
      <c r="RK17" s="414"/>
      <c r="RL17" s="414"/>
      <c r="RM17" s="414"/>
      <c r="RN17" s="414"/>
      <c r="RO17" s="414"/>
      <c r="RP17" s="414"/>
      <c r="RQ17" s="414"/>
      <c r="RR17" s="414"/>
      <c r="RS17" s="414"/>
      <c r="RT17" s="414"/>
      <c r="RU17" s="414"/>
      <c r="RV17" s="414"/>
      <c r="RW17" s="414"/>
      <c r="RX17" s="414"/>
      <c r="RY17" s="414"/>
      <c r="RZ17" s="414"/>
      <c r="SA17" s="414"/>
      <c r="SB17" s="414"/>
      <c r="SC17" s="414"/>
      <c r="SD17" s="414"/>
      <c r="SE17" s="414"/>
      <c r="SF17" s="414"/>
      <c r="SG17" s="414"/>
      <c r="SH17" s="414"/>
      <c r="SI17" s="414"/>
      <c r="SJ17" s="414"/>
      <c r="SK17" s="414"/>
      <c r="SL17" s="414"/>
      <c r="SM17" s="414"/>
      <c r="SN17" s="414"/>
      <c r="SO17" s="414"/>
      <c r="SP17" s="414"/>
      <c r="SQ17" s="414"/>
      <c r="SR17" s="414"/>
      <c r="SS17" s="414"/>
      <c r="ST17" s="414"/>
      <c r="SU17" s="414"/>
      <c r="SV17" s="414"/>
      <c r="SW17" s="414"/>
      <c r="SX17" s="414"/>
      <c r="SY17" s="414"/>
      <c r="SZ17" s="414"/>
      <c r="TA17" s="414"/>
      <c r="TB17" s="414"/>
      <c r="TC17" s="414"/>
      <c r="TD17" s="414"/>
      <c r="TE17" s="414"/>
      <c r="TF17" s="414"/>
      <c r="TG17" s="414"/>
      <c r="TH17" s="414"/>
      <c r="TI17" s="414"/>
      <c r="TJ17" s="414"/>
      <c r="TK17" s="414"/>
      <c r="TL17" s="414"/>
      <c r="TM17" s="414"/>
      <c r="TN17" s="414"/>
      <c r="TO17" s="414"/>
      <c r="TP17" s="414"/>
      <c r="TQ17" s="414"/>
      <c r="TR17" s="414"/>
      <c r="TS17" s="414"/>
      <c r="TT17" s="414"/>
      <c r="TU17" s="414"/>
      <c r="TV17" s="414"/>
      <c r="TW17" s="414"/>
      <c r="TX17" s="414"/>
      <c r="TY17" s="414"/>
      <c r="TZ17" s="414"/>
      <c r="UA17" s="414"/>
      <c r="UB17" s="414"/>
      <c r="UC17" s="414"/>
      <c r="UD17" s="414"/>
      <c r="UE17" s="414"/>
      <c r="UF17" s="414"/>
      <c r="UG17" s="414"/>
      <c r="UH17" s="414"/>
      <c r="UI17" s="414"/>
      <c r="UJ17" s="414"/>
      <c r="UK17" s="414"/>
      <c r="UL17" s="414"/>
      <c r="UM17" s="414"/>
      <c r="UN17" s="414"/>
      <c r="UO17" s="414"/>
      <c r="UP17" s="414"/>
      <c r="UQ17" s="414"/>
      <c r="UR17" s="414"/>
      <c r="US17" s="414"/>
      <c r="UT17" s="414"/>
      <c r="UU17" s="414"/>
      <c r="UV17" s="414"/>
      <c r="UW17" s="414"/>
      <c r="UX17" s="414"/>
      <c r="UY17" s="414"/>
      <c r="UZ17" s="414"/>
      <c r="VA17" s="414"/>
      <c r="VB17" s="414"/>
      <c r="VC17" s="414"/>
      <c r="VD17" s="414"/>
      <c r="VE17" s="414"/>
      <c r="VF17" s="414"/>
      <c r="VG17" s="414"/>
      <c r="VH17" s="414"/>
      <c r="VI17" s="414"/>
      <c r="VJ17" s="414"/>
      <c r="VK17" s="414"/>
      <c r="VL17" s="414"/>
      <c r="VM17" s="414"/>
      <c r="VN17" s="414"/>
      <c r="VO17" s="414"/>
      <c r="VP17" s="414"/>
      <c r="VQ17" s="414"/>
      <c r="VR17" s="414"/>
      <c r="VS17" s="414"/>
      <c r="VT17" s="414"/>
      <c r="VU17" s="414"/>
      <c r="VV17" s="414"/>
      <c r="VW17" s="414"/>
      <c r="VX17" s="414"/>
      <c r="VY17" s="414"/>
      <c r="VZ17" s="414"/>
      <c r="WA17" s="414"/>
      <c r="WB17" s="414"/>
      <c r="WC17" s="414"/>
      <c r="WD17" s="414"/>
      <c r="WE17" s="414"/>
      <c r="WF17" s="414"/>
      <c r="WG17" s="414"/>
      <c r="WH17" s="414"/>
      <c r="WI17" s="414"/>
      <c r="WJ17" s="414"/>
      <c r="WK17" s="414"/>
      <c r="WL17" s="414"/>
      <c r="WM17" s="414"/>
      <c r="WN17" s="414"/>
      <c r="WO17" s="414"/>
      <c r="WP17" s="414"/>
      <c r="WQ17" s="414"/>
      <c r="WR17" s="414"/>
      <c r="WS17" s="414"/>
      <c r="WT17" s="414"/>
      <c r="WU17" s="414"/>
      <c r="WV17" s="414"/>
      <c r="WW17" s="414"/>
      <c r="WX17" s="414"/>
      <c r="WY17" s="414"/>
      <c r="WZ17" s="414"/>
      <c r="XA17" s="414"/>
      <c r="XB17" s="414"/>
      <c r="XC17" s="414"/>
      <c r="XD17" s="414"/>
      <c r="XE17" s="414"/>
      <c r="XF17" s="414"/>
      <c r="XG17" s="414"/>
      <c r="XH17" s="414"/>
      <c r="XI17" s="414"/>
      <c r="XJ17" s="414"/>
      <c r="XK17" s="414"/>
      <c r="XL17" s="414"/>
      <c r="XM17" s="414"/>
      <c r="XN17" s="414"/>
      <c r="XO17" s="414"/>
      <c r="XP17" s="414"/>
      <c r="XQ17" s="414"/>
      <c r="XR17" s="414"/>
      <c r="XS17" s="414"/>
      <c r="XT17" s="414"/>
      <c r="XU17" s="414"/>
      <c r="XV17" s="414"/>
      <c r="XW17" s="414"/>
      <c r="XX17" s="414"/>
      <c r="XY17" s="414"/>
      <c r="XZ17" s="414"/>
      <c r="YA17" s="414"/>
      <c r="YB17" s="414"/>
      <c r="YC17" s="414"/>
      <c r="YD17" s="414"/>
      <c r="YE17" s="414"/>
      <c r="YF17" s="414"/>
      <c r="YG17" s="414"/>
      <c r="YH17" s="414"/>
      <c r="YI17" s="414"/>
      <c r="YJ17" s="414"/>
      <c r="YK17" s="414"/>
      <c r="YL17" s="414"/>
      <c r="YM17" s="414"/>
      <c r="YN17" s="414"/>
      <c r="YO17" s="414"/>
      <c r="YP17" s="414"/>
      <c r="YQ17" s="414"/>
      <c r="YR17" s="414"/>
      <c r="YS17" s="414"/>
      <c r="YT17" s="414"/>
      <c r="YU17" s="414"/>
      <c r="YV17" s="414"/>
      <c r="YW17" s="414"/>
      <c r="YX17" s="414"/>
      <c r="YY17" s="414"/>
      <c r="YZ17" s="414"/>
      <c r="ZA17" s="414"/>
      <c r="ZB17" s="414"/>
      <c r="ZC17" s="414"/>
      <c r="ZD17" s="414"/>
      <c r="ZE17" s="414"/>
      <c r="ZF17" s="414"/>
      <c r="ZG17" s="414"/>
      <c r="ZH17" s="414"/>
      <c r="ZI17" s="414"/>
      <c r="ZJ17" s="414"/>
      <c r="ZK17" s="414"/>
      <c r="ZL17" s="414"/>
      <c r="ZM17" s="414"/>
      <c r="ZN17" s="414"/>
      <c r="ZO17" s="414"/>
      <c r="ZP17" s="414"/>
      <c r="ZQ17" s="414"/>
      <c r="ZR17" s="414"/>
      <c r="ZS17" s="414"/>
      <c r="ZT17" s="414"/>
      <c r="ZU17" s="414"/>
      <c r="ZV17" s="414"/>
      <c r="ZW17" s="414"/>
      <c r="ZX17" s="414"/>
      <c r="ZY17" s="414"/>
      <c r="ZZ17" s="414"/>
      <c r="AAA17" s="414"/>
      <c r="AAB17" s="414"/>
      <c r="AAC17" s="414"/>
      <c r="AAD17" s="414"/>
      <c r="AAE17" s="414"/>
      <c r="AAF17" s="414"/>
      <c r="AAG17" s="414"/>
      <c r="AAH17" s="414"/>
      <c r="AAI17" s="414"/>
      <c r="AAJ17" s="414"/>
      <c r="AAK17" s="414"/>
      <c r="AAL17" s="414"/>
      <c r="AAM17" s="414"/>
      <c r="AAN17" s="414"/>
      <c r="AAO17" s="414"/>
      <c r="AAP17" s="414"/>
      <c r="AAQ17" s="414"/>
      <c r="AAR17" s="414"/>
      <c r="AAS17" s="414"/>
      <c r="AAT17" s="414"/>
      <c r="AAU17" s="414"/>
      <c r="AAV17" s="414"/>
      <c r="AAW17" s="414"/>
      <c r="AAX17" s="414"/>
      <c r="AAY17" s="414"/>
      <c r="AAZ17" s="414"/>
      <c r="ABA17" s="414"/>
      <c r="ABB17" s="414"/>
      <c r="ABC17" s="414"/>
      <c r="ABD17" s="414"/>
      <c r="ABE17" s="414"/>
      <c r="ABF17" s="414"/>
      <c r="ABG17" s="414"/>
      <c r="ABH17" s="414"/>
      <c r="ABI17" s="414"/>
      <c r="ABJ17" s="414"/>
      <c r="ABK17" s="414"/>
      <c r="ABL17" s="414"/>
      <c r="ABM17" s="414"/>
      <c r="ABN17" s="414"/>
      <c r="ABO17" s="414"/>
      <c r="ABP17" s="414"/>
      <c r="ABQ17" s="414"/>
      <c r="ABR17" s="414"/>
      <c r="ABS17" s="414"/>
      <c r="ABT17" s="414"/>
      <c r="ABU17" s="414"/>
      <c r="ABV17" s="414"/>
      <c r="ABW17" s="414"/>
      <c r="ABX17" s="414"/>
      <c r="ABY17" s="414"/>
      <c r="ABZ17" s="414"/>
      <c r="ACA17" s="414"/>
      <c r="ACB17" s="414"/>
      <c r="ACC17" s="414"/>
      <c r="ACD17" s="414"/>
      <c r="ACE17" s="414"/>
      <c r="ACF17" s="414"/>
      <c r="ACG17" s="414"/>
      <c r="ACH17" s="414"/>
      <c r="ACI17" s="414"/>
      <c r="ACJ17" s="414"/>
      <c r="ACK17" s="414"/>
      <c r="ACL17" s="414"/>
      <c r="ACM17" s="414"/>
      <c r="ACN17" s="414"/>
      <c r="ACO17" s="414"/>
      <c r="ACP17" s="414"/>
      <c r="ACQ17" s="414"/>
      <c r="ACR17" s="414"/>
      <c r="ACS17" s="414"/>
      <c r="ACT17" s="414"/>
      <c r="ACU17" s="414"/>
      <c r="ACV17" s="414"/>
      <c r="ACW17" s="414"/>
      <c r="ACX17" s="414"/>
      <c r="ACY17" s="414"/>
      <c r="ACZ17" s="414"/>
      <c r="ADA17" s="414"/>
      <c r="ADB17" s="414"/>
      <c r="ADC17" s="414"/>
      <c r="ADD17" s="414"/>
      <c r="ADE17" s="414"/>
      <c r="ADF17" s="414"/>
      <c r="ADG17" s="414"/>
      <c r="ADH17" s="414"/>
      <c r="ADI17" s="414"/>
      <c r="ADJ17" s="414"/>
      <c r="ADK17" s="414"/>
      <c r="ADL17" s="414"/>
      <c r="ADM17" s="414"/>
      <c r="ADN17" s="414"/>
      <c r="ADO17" s="414"/>
      <c r="ADP17" s="414"/>
      <c r="ADQ17" s="414"/>
      <c r="ADR17" s="414"/>
      <c r="ADS17" s="414"/>
      <c r="ADT17" s="414"/>
      <c r="ADU17" s="414"/>
      <c r="ADV17" s="414"/>
      <c r="ADW17" s="414"/>
      <c r="ADX17" s="414"/>
      <c r="ADY17" s="414"/>
      <c r="ADZ17" s="414"/>
      <c r="AEA17" s="414"/>
      <c r="AEB17" s="414"/>
      <c r="AEC17" s="414"/>
      <c r="AED17" s="414"/>
      <c r="AEE17" s="414"/>
      <c r="AEF17" s="414"/>
      <c r="AEG17" s="414"/>
      <c r="AEH17" s="414"/>
      <c r="AEI17" s="414"/>
      <c r="AEJ17" s="414"/>
      <c r="AEK17" s="414"/>
      <c r="AEL17" s="414"/>
      <c r="AEM17" s="414"/>
      <c r="AEN17" s="414"/>
      <c r="AEO17" s="414"/>
      <c r="AEP17" s="414"/>
      <c r="AEQ17" s="414"/>
      <c r="AER17" s="414"/>
      <c r="AES17" s="414"/>
      <c r="AET17" s="414"/>
      <c r="AEU17" s="414"/>
      <c r="AEV17" s="414"/>
      <c r="AEW17" s="414"/>
      <c r="AEX17" s="414"/>
      <c r="AEY17" s="414"/>
      <c r="AEZ17" s="414"/>
      <c r="AFA17" s="414"/>
      <c r="AFB17" s="414"/>
      <c r="AFC17" s="414"/>
      <c r="AFD17" s="414"/>
      <c r="AFE17" s="414"/>
      <c r="AFF17" s="414"/>
      <c r="AFG17" s="414"/>
      <c r="AFH17" s="414"/>
      <c r="AFI17" s="414"/>
      <c r="AFJ17" s="414"/>
      <c r="AFK17" s="414"/>
      <c r="AFL17" s="414"/>
      <c r="AFM17" s="414"/>
      <c r="AFN17" s="414"/>
      <c r="AFO17" s="414"/>
      <c r="AFP17" s="414"/>
      <c r="AFQ17" s="414"/>
      <c r="AFR17" s="414"/>
      <c r="AFS17" s="414"/>
      <c r="AFT17" s="414"/>
      <c r="AFU17" s="414"/>
      <c r="AFV17" s="414"/>
      <c r="AFW17" s="414"/>
      <c r="AFX17" s="414"/>
      <c r="AFY17" s="414"/>
      <c r="AFZ17" s="414"/>
      <c r="AGA17" s="414"/>
      <c r="AGB17" s="414"/>
      <c r="AGC17" s="414"/>
      <c r="AGD17" s="414"/>
      <c r="AGE17" s="414"/>
      <c r="AGF17" s="414"/>
      <c r="AGG17" s="414"/>
      <c r="AGH17" s="414"/>
      <c r="AGI17" s="414"/>
      <c r="AGJ17" s="414"/>
      <c r="AGK17" s="414"/>
      <c r="AGL17" s="414"/>
      <c r="AGM17" s="414"/>
      <c r="AGN17" s="414"/>
      <c r="AGO17" s="414"/>
      <c r="AGP17" s="414"/>
      <c r="AGQ17" s="414"/>
      <c r="AGR17" s="414"/>
      <c r="AGS17" s="414"/>
      <c r="AGT17" s="414"/>
      <c r="AGU17" s="414"/>
      <c r="AGV17" s="414"/>
      <c r="AGW17" s="414"/>
      <c r="AGX17" s="414"/>
      <c r="AGY17" s="414"/>
      <c r="AGZ17" s="414"/>
      <c r="AHA17" s="414"/>
      <c r="AHB17" s="414"/>
      <c r="AHC17" s="414"/>
      <c r="AHD17" s="414"/>
      <c r="AHE17" s="414"/>
      <c r="AHF17" s="414"/>
      <c r="AHG17" s="414"/>
      <c r="AHH17" s="414"/>
      <c r="AHI17" s="414"/>
      <c r="AHJ17" s="414"/>
      <c r="AHK17" s="414"/>
      <c r="AHL17" s="414"/>
      <c r="AHM17" s="414"/>
      <c r="AHN17" s="414"/>
      <c r="AHO17" s="414"/>
      <c r="AHP17" s="414"/>
      <c r="AHQ17" s="414"/>
      <c r="AHR17" s="414"/>
      <c r="AHS17" s="414"/>
      <c r="AHT17" s="414"/>
      <c r="AHU17" s="414"/>
      <c r="AHV17" s="414"/>
      <c r="AHW17" s="414"/>
      <c r="AHX17" s="414"/>
      <c r="AHY17" s="414"/>
      <c r="AHZ17" s="414"/>
      <c r="AIA17" s="414"/>
      <c r="AIB17" s="414"/>
      <c r="AIC17" s="414"/>
      <c r="AID17" s="414"/>
      <c r="AIE17" s="414"/>
      <c r="AIF17" s="414"/>
      <c r="AIG17" s="414"/>
      <c r="AIH17" s="414"/>
      <c r="AII17" s="414"/>
      <c r="AIJ17" s="414"/>
      <c r="AIK17" s="414"/>
      <c r="AIL17" s="414"/>
      <c r="AIM17" s="414"/>
      <c r="AIN17" s="414"/>
      <c r="AIO17" s="414"/>
      <c r="AIP17" s="414"/>
      <c r="AIQ17" s="414"/>
      <c r="AIR17" s="414"/>
      <c r="AIS17" s="414"/>
      <c r="AIT17" s="414"/>
      <c r="AIU17" s="414"/>
      <c r="AIV17" s="414"/>
      <c r="AIW17" s="414"/>
      <c r="AIX17" s="414"/>
      <c r="AIY17" s="414"/>
      <c r="AIZ17" s="414"/>
      <c r="AJA17" s="414"/>
      <c r="AJB17" s="414"/>
      <c r="AJC17" s="414"/>
      <c r="AJD17" s="414"/>
      <c r="AJE17" s="414"/>
      <c r="AJF17" s="414"/>
      <c r="AJG17" s="414"/>
      <c r="AJH17" s="414"/>
      <c r="AJI17" s="414"/>
      <c r="AJJ17" s="414"/>
      <c r="AJK17" s="414"/>
      <c r="AJL17" s="414"/>
      <c r="AJM17" s="414"/>
      <c r="AJN17" s="414"/>
      <c r="AJO17" s="414"/>
      <c r="AJP17" s="414"/>
      <c r="AJQ17" s="414"/>
      <c r="AJR17" s="414"/>
      <c r="AJS17" s="414"/>
      <c r="AJT17" s="414"/>
      <c r="AJU17" s="414"/>
      <c r="AJV17" s="414"/>
      <c r="AJW17" s="414"/>
      <c r="AJX17" s="414"/>
      <c r="AJY17" s="414"/>
      <c r="AJZ17" s="414"/>
      <c r="AKA17" s="414"/>
      <c r="AKB17" s="414"/>
      <c r="AKC17" s="414"/>
      <c r="AKD17" s="414"/>
      <c r="AKE17" s="414"/>
      <c r="AKF17" s="414"/>
      <c r="AKG17" s="414"/>
      <c r="AKH17" s="414"/>
      <c r="AKI17" s="414"/>
      <c r="AKJ17" s="414"/>
      <c r="AKK17" s="414"/>
      <c r="AKL17" s="414"/>
      <c r="AKM17" s="414"/>
      <c r="AKN17" s="414"/>
      <c r="AKO17" s="414"/>
      <c r="AKP17" s="414"/>
      <c r="AKQ17" s="414"/>
      <c r="AKR17" s="414"/>
      <c r="AKS17" s="414"/>
      <c r="AKT17" s="414"/>
      <c r="AKU17" s="414"/>
      <c r="AKV17" s="414"/>
      <c r="AKW17" s="414"/>
      <c r="AKX17" s="414"/>
      <c r="AKY17" s="414"/>
      <c r="AKZ17" s="414"/>
      <c r="ALA17" s="414"/>
      <c r="ALB17" s="414"/>
      <c r="ALC17" s="414"/>
      <c r="ALD17" s="414"/>
      <c r="ALE17" s="414"/>
      <c r="ALF17" s="414"/>
      <c r="ALG17" s="414"/>
      <c r="ALH17" s="414"/>
      <c r="ALI17" s="414"/>
      <c r="ALJ17" s="414"/>
      <c r="ALK17" s="414"/>
      <c r="ALL17" s="414"/>
      <c r="ALM17" s="414"/>
      <c r="ALN17" s="414"/>
      <c r="ALO17" s="414"/>
      <c r="ALP17" s="414"/>
      <c r="ALQ17" s="414"/>
      <c r="ALR17" s="414"/>
      <c r="ALS17" s="414"/>
      <c r="ALT17" s="414"/>
      <c r="ALU17" s="414"/>
      <c r="ALV17" s="414"/>
      <c r="ALW17" s="414"/>
      <c r="ALX17" s="414"/>
      <c r="ALY17" s="414"/>
      <c r="ALZ17" s="414"/>
      <c r="AMA17" s="414"/>
      <c r="AMB17" s="414"/>
      <c r="AMC17" s="414"/>
      <c r="AMD17" s="414"/>
      <c r="AME17" s="414"/>
      <c r="AMF17" s="414"/>
      <c r="AMG17" s="414"/>
      <c r="AMH17" s="414"/>
      <c r="AMI17" s="414"/>
      <c r="AMJ17" s="414"/>
      <c r="AMK17" s="414"/>
      <c r="AML17" s="414"/>
      <c r="AMM17" s="414"/>
      <c r="AMN17" s="414"/>
      <c r="AMO17" s="414"/>
      <c r="AMP17" s="414"/>
      <c r="AMQ17" s="414"/>
      <c r="AMR17" s="414"/>
      <c r="AMS17" s="414"/>
      <c r="AMT17" s="414"/>
      <c r="AMU17" s="414"/>
      <c r="AMV17" s="414"/>
      <c r="AMW17" s="414"/>
      <c r="AMX17" s="414"/>
      <c r="AMY17" s="414"/>
      <c r="AMZ17" s="414"/>
      <c r="ANA17" s="414"/>
      <c r="ANB17" s="414"/>
      <c r="ANC17" s="414"/>
      <c r="AND17" s="414"/>
      <c r="ANE17" s="414"/>
      <c r="ANF17" s="414"/>
      <c r="ANG17" s="414"/>
      <c r="ANH17" s="414"/>
      <c r="ANI17" s="414"/>
      <c r="ANJ17" s="414"/>
      <c r="ANK17" s="414"/>
      <c r="ANL17" s="414"/>
      <c r="ANM17" s="414"/>
      <c r="ANN17" s="414"/>
      <c r="ANO17" s="414"/>
      <c r="ANP17" s="414"/>
      <c r="ANQ17" s="414"/>
      <c r="ANR17" s="414"/>
      <c r="ANS17" s="414"/>
      <c r="ANT17" s="414"/>
      <c r="ANU17" s="414"/>
      <c r="ANV17" s="414"/>
      <c r="ANW17" s="414"/>
      <c r="ANX17" s="414"/>
      <c r="ANY17" s="414"/>
      <c r="ANZ17" s="414"/>
      <c r="AOA17" s="414"/>
      <c r="AOB17" s="414"/>
      <c r="AOC17" s="414"/>
      <c r="AOD17" s="414"/>
      <c r="AOE17" s="414"/>
      <c r="AOF17" s="414"/>
      <c r="AOG17" s="414"/>
      <c r="AOH17" s="414"/>
      <c r="AOI17" s="414"/>
      <c r="AOJ17" s="414"/>
      <c r="AOK17" s="414"/>
      <c r="AOL17" s="414"/>
      <c r="AOM17" s="414"/>
      <c r="AON17" s="414"/>
      <c r="AOO17" s="414"/>
      <c r="AOP17" s="414"/>
      <c r="AOQ17" s="414"/>
      <c r="AOR17" s="414"/>
      <c r="AOS17" s="414"/>
      <c r="AOT17" s="414"/>
      <c r="AOU17" s="414"/>
      <c r="AOV17" s="414"/>
      <c r="AOW17" s="414"/>
      <c r="AOX17" s="414"/>
      <c r="AOY17" s="414"/>
      <c r="AOZ17" s="414"/>
      <c r="APA17" s="414"/>
      <c r="APB17" s="414"/>
      <c r="APC17" s="414"/>
      <c r="APD17" s="414"/>
      <c r="APE17" s="414"/>
      <c r="APF17" s="414"/>
      <c r="APG17" s="414"/>
      <c r="APH17" s="414"/>
      <c r="API17" s="414"/>
      <c r="APJ17" s="414"/>
      <c r="APK17" s="414"/>
      <c r="APL17" s="414"/>
      <c r="APM17" s="414"/>
      <c r="APN17" s="414"/>
      <c r="APO17" s="414"/>
      <c r="APP17" s="414"/>
      <c r="APQ17" s="414"/>
      <c r="APR17" s="414"/>
      <c r="APS17" s="414"/>
      <c r="APT17" s="414"/>
      <c r="APU17" s="414"/>
      <c r="APV17" s="414"/>
      <c r="APW17" s="414"/>
      <c r="APX17" s="414"/>
      <c r="APY17" s="414"/>
      <c r="APZ17" s="414"/>
      <c r="AQA17" s="414"/>
      <c r="AQB17" s="414"/>
      <c r="AQC17" s="414"/>
      <c r="AQD17" s="414"/>
      <c r="AQE17" s="414"/>
      <c r="AQF17" s="414"/>
      <c r="AQG17" s="414"/>
      <c r="AQH17" s="414"/>
      <c r="AQI17" s="414"/>
      <c r="AQJ17" s="414"/>
      <c r="AQK17" s="414"/>
      <c r="AQL17" s="414"/>
      <c r="AQM17" s="414"/>
      <c r="AQN17" s="414"/>
      <c r="AQO17" s="414"/>
      <c r="AQP17" s="414"/>
      <c r="AQQ17" s="414"/>
      <c r="AQR17" s="414"/>
      <c r="AQS17" s="414"/>
      <c r="AQT17" s="414"/>
      <c r="AQU17" s="414"/>
      <c r="AQV17" s="414"/>
      <c r="AQW17" s="414"/>
      <c r="AQX17" s="414"/>
      <c r="AQY17" s="414"/>
      <c r="AQZ17" s="414"/>
      <c r="ARA17" s="414"/>
      <c r="ARB17" s="414"/>
      <c r="ARC17" s="414"/>
      <c r="ARD17" s="414"/>
      <c r="ARE17" s="414"/>
      <c r="ARF17" s="414"/>
      <c r="ARG17" s="414"/>
      <c r="ARH17" s="414"/>
      <c r="ARI17" s="414"/>
      <c r="ARJ17" s="414"/>
      <c r="ARK17" s="414"/>
      <c r="ARL17" s="414"/>
      <c r="ARM17" s="414"/>
      <c r="ARN17" s="414"/>
      <c r="ARO17" s="414"/>
      <c r="ARP17" s="414"/>
      <c r="ARQ17" s="414"/>
      <c r="ARR17" s="414"/>
      <c r="ARS17" s="414"/>
      <c r="ART17" s="414"/>
      <c r="ARU17" s="414"/>
      <c r="ARV17" s="414"/>
      <c r="ARW17" s="414"/>
      <c r="ARX17" s="414"/>
      <c r="ARY17" s="414"/>
      <c r="ARZ17" s="414"/>
      <c r="ASA17" s="414"/>
      <c r="ASB17" s="414"/>
      <c r="ASC17" s="414"/>
      <c r="ASD17" s="414"/>
      <c r="ASE17" s="414"/>
      <c r="ASF17" s="414"/>
      <c r="ASG17" s="414"/>
      <c r="ASH17" s="414"/>
      <c r="ASI17" s="414"/>
      <c r="ASJ17" s="414"/>
      <c r="ASK17" s="414"/>
      <c r="ASL17" s="414"/>
      <c r="ASM17" s="414"/>
      <c r="ASN17" s="414"/>
      <c r="ASO17" s="414"/>
      <c r="ASP17" s="414"/>
      <c r="ASQ17" s="414"/>
      <c r="ASR17" s="414"/>
      <c r="ASS17" s="414"/>
      <c r="AST17" s="414"/>
      <c r="ASU17" s="414"/>
      <c r="ASV17" s="414"/>
      <c r="ASW17" s="414"/>
      <c r="ASX17" s="414"/>
      <c r="ASY17" s="414"/>
      <c r="ASZ17" s="414"/>
      <c r="ATA17" s="414"/>
      <c r="ATB17" s="414"/>
      <c r="ATC17" s="414"/>
      <c r="ATD17" s="414"/>
      <c r="ATE17" s="414"/>
      <c r="ATF17" s="414"/>
      <c r="ATG17" s="414"/>
      <c r="ATH17" s="414"/>
      <c r="ATI17" s="414"/>
      <c r="ATJ17" s="414"/>
      <c r="ATK17" s="414"/>
      <c r="ATL17" s="414"/>
      <c r="ATM17" s="414"/>
      <c r="ATN17" s="414"/>
      <c r="ATO17" s="414"/>
      <c r="ATP17" s="414"/>
      <c r="ATQ17" s="414"/>
      <c r="ATR17" s="414"/>
      <c r="ATS17" s="414"/>
      <c r="ATT17" s="414"/>
      <c r="ATU17" s="414"/>
      <c r="ATV17" s="414"/>
      <c r="ATW17" s="414"/>
      <c r="ATX17" s="414"/>
      <c r="ATY17" s="414"/>
      <c r="ATZ17" s="414"/>
      <c r="AUA17" s="414"/>
      <c r="AUB17" s="414"/>
      <c r="AUC17" s="414"/>
      <c r="AUD17" s="414"/>
      <c r="AUE17" s="414"/>
      <c r="AUF17" s="414"/>
      <c r="AUG17" s="414"/>
      <c r="AUH17" s="414"/>
      <c r="AUI17" s="414"/>
      <c r="AUJ17" s="414"/>
      <c r="AUK17" s="414"/>
      <c r="AUL17" s="414"/>
      <c r="AUM17" s="414"/>
      <c r="AUN17" s="414"/>
      <c r="AUO17" s="414"/>
      <c r="AUP17" s="414"/>
      <c r="AUQ17" s="414"/>
      <c r="AUR17" s="414"/>
      <c r="AUS17" s="414"/>
      <c r="AUT17" s="414"/>
      <c r="AUU17" s="414"/>
      <c r="AUV17" s="414"/>
      <c r="AUW17" s="414"/>
      <c r="AUX17" s="414"/>
      <c r="AUY17" s="414"/>
      <c r="AUZ17" s="414"/>
      <c r="AVA17" s="414"/>
      <c r="AVB17" s="414"/>
      <c r="AVC17" s="414"/>
      <c r="AVD17" s="414"/>
      <c r="AVE17" s="414"/>
      <c r="AVF17" s="414"/>
      <c r="AVG17" s="414"/>
      <c r="AVH17" s="414"/>
      <c r="AVI17" s="414"/>
      <c r="AVJ17" s="414"/>
      <c r="AVK17" s="414"/>
      <c r="AVL17" s="414"/>
      <c r="AVM17" s="414"/>
      <c r="AVN17" s="414"/>
      <c r="AVO17" s="414"/>
      <c r="AVP17" s="414"/>
      <c r="AVQ17" s="414"/>
      <c r="AVR17" s="414"/>
      <c r="AVS17" s="414"/>
      <c r="AVT17" s="414"/>
      <c r="AVU17" s="414"/>
      <c r="AVV17" s="414"/>
      <c r="AVW17" s="414"/>
      <c r="AVX17" s="414"/>
      <c r="AVY17" s="414"/>
      <c r="AVZ17" s="414"/>
      <c r="AWA17" s="414"/>
      <c r="AWB17" s="414"/>
      <c r="AWC17" s="414"/>
      <c r="AWD17" s="414"/>
      <c r="AWE17" s="414"/>
      <c r="AWF17" s="414"/>
      <c r="AWG17" s="414"/>
      <c r="AWH17" s="414"/>
      <c r="AWI17" s="414"/>
      <c r="AWJ17" s="414"/>
      <c r="AWK17" s="414"/>
      <c r="AWL17" s="414"/>
      <c r="AWM17" s="414"/>
      <c r="AWN17" s="414"/>
      <c r="AWO17" s="414"/>
      <c r="AWP17" s="414"/>
      <c r="AWQ17" s="414"/>
      <c r="AWR17" s="414"/>
      <c r="AWS17" s="414"/>
      <c r="AWT17" s="414"/>
      <c r="AWU17" s="414"/>
      <c r="AWV17" s="414"/>
      <c r="AWW17" s="414"/>
      <c r="AWX17" s="414"/>
      <c r="AWY17" s="414"/>
      <c r="AWZ17" s="414"/>
      <c r="AXA17" s="414"/>
      <c r="AXB17" s="414"/>
      <c r="AXC17" s="414"/>
      <c r="AXD17" s="414"/>
      <c r="AXE17" s="414"/>
      <c r="AXF17" s="414"/>
      <c r="AXG17" s="414"/>
      <c r="AXH17" s="414"/>
      <c r="AXI17" s="414"/>
      <c r="AXJ17" s="414"/>
      <c r="AXK17" s="414"/>
      <c r="AXL17" s="414"/>
      <c r="AXM17" s="414"/>
      <c r="AXN17" s="414"/>
      <c r="AXO17" s="414"/>
      <c r="AXP17" s="414"/>
      <c r="AXQ17" s="414"/>
      <c r="AXR17" s="414"/>
      <c r="AXS17" s="414"/>
      <c r="AXT17" s="414"/>
      <c r="AXU17" s="414"/>
      <c r="AXV17" s="414"/>
      <c r="AXW17" s="414"/>
      <c r="AXX17" s="414"/>
      <c r="AXY17" s="414"/>
      <c r="AXZ17" s="414"/>
      <c r="AYA17" s="414"/>
      <c r="AYB17" s="414"/>
      <c r="AYC17" s="414"/>
      <c r="AYD17" s="414"/>
      <c r="AYE17" s="414"/>
      <c r="AYF17" s="414"/>
      <c r="AYG17" s="414"/>
      <c r="AYH17" s="414"/>
      <c r="AYI17" s="414"/>
      <c r="AYJ17" s="414"/>
      <c r="AYK17" s="414"/>
      <c r="AYL17" s="414"/>
      <c r="AYM17" s="414"/>
      <c r="AYN17" s="414"/>
      <c r="AYO17" s="414"/>
      <c r="AYP17" s="414"/>
      <c r="AYQ17" s="414"/>
      <c r="AYR17" s="414"/>
      <c r="AYS17" s="414"/>
      <c r="AYT17" s="414"/>
      <c r="AYU17" s="414"/>
      <c r="AYV17" s="414"/>
      <c r="AYW17" s="414"/>
      <c r="AYX17" s="414"/>
      <c r="AYY17" s="414"/>
      <c r="AYZ17" s="414"/>
      <c r="AZA17" s="414"/>
      <c r="AZB17" s="414"/>
      <c r="AZC17" s="414"/>
      <c r="AZD17" s="414"/>
      <c r="AZE17" s="414"/>
      <c r="AZF17" s="414"/>
      <c r="AZG17" s="414"/>
      <c r="AZH17" s="414"/>
      <c r="AZI17" s="414"/>
      <c r="AZJ17" s="414"/>
      <c r="AZK17" s="414"/>
      <c r="AZL17" s="414"/>
      <c r="AZM17" s="414"/>
      <c r="AZN17" s="414"/>
      <c r="AZO17" s="414"/>
      <c r="AZP17" s="414"/>
      <c r="AZQ17" s="414"/>
      <c r="AZR17" s="414"/>
      <c r="AZS17" s="414"/>
      <c r="AZT17" s="414"/>
      <c r="AZU17" s="414"/>
      <c r="AZV17" s="414"/>
      <c r="AZW17" s="414"/>
      <c r="AZX17" s="414"/>
      <c r="AZY17" s="414"/>
      <c r="AZZ17" s="414"/>
      <c r="BAA17" s="414"/>
      <c r="BAB17" s="414"/>
      <c r="BAC17" s="414"/>
      <c r="BAD17" s="414"/>
      <c r="BAE17" s="414"/>
      <c r="BAF17" s="414"/>
      <c r="BAG17" s="414"/>
      <c r="BAH17" s="414"/>
      <c r="BAI17" s="414"/>
      <c r="BAJ17" s="414"/>
      <c r="BAK17" s="414"/>
      <c r="BAL17" s="414"/>
      <c r="BAM17" s="414"/>
      <c r="BAN17" s="414"/>
      <c r="BAO17" s="414"/>
      <c r="BAP17" s="414"/>
      <c r="BAQ17" s="414"/>
      <c r="BAR17" s="414"/>
      <c r="BAS17" s="414"/>
      <c r="BAT17" s="414"/>
      <c r="BAU17" s="414"/>
      <c r="BAV17" s="414"/>
      <c r="BAW17" s="414"/>
      <c r="BAX17" s="414"/>
      <c r="BAY17" s="414"/>
      <c r="BAZ17" s="414"/>
      <c r="BBA17" s="414"/>
      <c r="BBB17" s="414"/>
      <c r="BBC17" s="414"/>
      <c r="BBD17" s="414"/>
      <c r="BBE17" s="414"/>
      <c r="BBF17" s="414"/>
      <c r="BBG17" s="414"/>
      <c r="BBH17" s="414"/>
      <c r="BBI17" s="414"/>
      <c r="BBJ17" s="414"/>
      <c r="BBK17" s="414"/>
      <c r="BBL17" s="414"/>
      <c r="BBM17" s="414"/>
      <c r="BBN17" s="414"/>
      <c r="BBO17" s="414"/>
      <c r="BBP17" s="414"/>
      <c r="BBQ17" s="414"/>
      <c r="BBR17" s="414"/>
      <c r="BBS17" s="414"/>
      <c r="BBT17" s="414"/>
      <c r="BBU17" s="414"/>
      <c r="BBV17" s="414"/>
      <c r="BBW17" s="414"/>
      <c r="BBX17" s="414"/>
      <c r="BBY17" s="414"/>
      <c r="BBZ17" s="414"/>
      <c r="BCA17" s="414"/>
      <c r="BCB17" s="414"/>
      <c r="BCC17" s="414"/>
      <c r="BCD17" s="414"/>
      <c r="BCE17" s="414"/>
      <c r="BCF17" s="414"/>
      <c r="BCG17" s="414"/>
      <c r="BCH17" s="414"/>
      <c r="BCI17" s="414"/>
      <c r="BCJ17" s="414"/>
      <c r="BCK17" s="414"/>
      <c r="BCL17" s="414"/>
      <c r="BCM17" s="414"/>
      <c r="BCN17" s="414"/>
      <c r="BCO17" s="414"/>
      <c r="BCP17" s="414"/>
      <c r="BCQ17" s="414"/>
      <c r="BCR17" s="414"/>
      <c r="BCS17" s="414"/>
      <c r="BCT17" s="414"/>
      <c r="BCU17" s="414"/>
      <c r="BCV17" s="414"/>
      <c r="BCW17" s="414"/>
      <c r="BCX17" s="414"/>
      <c r="BCY17" s="414"/>
      <c r="BCZ17" s="414"/>
      <c r="BDA17" s="414"/>
      <c r="BDB17" s="414"/>
      <c r="BDC17" s="414"/>
      <c r="BDD17" s="414"/>
      <c r="BDE17" s="414"/>
      <c r="BDF17" s="414"/>
      <c r="BDG17" s="414"/>
      <c r="BDH17" s="414"/>
      <c r="BDI17" s="414"/>
      <c r="BDJ17" s="414"/>
      <c r="BDK17" s="414"/>
      <c r="BDL17" s="414"/>
      <c r="BDM17" s="414"/>
      <c r="BDN17" s="414"/>
      <c r="BDO17" s="414"/>
      <c r="BDP17" s="414"/>
      <c r="BDQ17" s="414"/>
      <c r="BDR17" s="414"/>
      <c r="BDS17" s="414"/>
      <c r="BDT17" s="414"/>
      <c r="BDU17" s="414"/>
      <c r="BDV17" s="414"/>
      <c r="BDW17" s="414"/>
      <c r="BDX17" s="414"/>
      <c r="BDY17" s="414"/>
      <c r="BDZ17" s="414"/>
      <c r="BEA17" s="414"/>
      <c r="BEB17" s="414"/>
      <c r="BEC17" s="414"/>
      <c r="BED17" s="414"/>
      <c r="BEE17" s="414"/>
      <c r="BEF17" s="414"/>
      <c r="BEG17" s="414"/>
      <c r="BEH17" s="414"/>
      <c r="BEI17" s="414"/>
      <c r="BEJ17" s="414"/>
      <c r="BEK17" s="414"/>
      <c r="BEL17" s="414"/>
      <c r="BEM17" s="414"/>
      <c r="BEN17" s="414"/>
      <c r="BEO17" s="414"/>
      <c r="BEP17" s="414"/>
      <c r="BEQ17" s="414"/>
      <c r="BER17" s="414"/>
      <c r="BES17" s="414"/>
      <c r="BET17" s="414"/>
      <c r="BEU17" s="414"/>
      <c r="BEV17" s="414"/>
      <c r="BEW17" s="414"/>
      <c r="BEX17" s="414"/>
      <c r="BEY17" s="414"/>
      <c r="BEZ17" s="414"/>
      <c r="BFA17" s="414"/>
      <c r="BFB17" s="414"/>
      <c r="BFC17" s="414"/>
      <c r="BFD17" s="414"/>
      <c r="BFE17" s="414"/>
      <c r="BFF17" s="414"/>
      <c r="BFG17" s="414"/>
      <c r="BFH17" s="414"/>
      <c r="BFI17" s="414"/>
      <c r="BFJ17" s="414"/>
      <c r="BFK17" s="414"/>
      <c r="BFL17" s="414"/>
      <c r="BFM17" s="414"/>
      <c r="BFN17" s="414"/>
      <c r="BFO17" s="414"/>
      <c r="BFP17" s="414"/>
      <c r="BFQ17" s="414"/>
      <c r="BFR17" s="414"/>
      <c r="BFS17" s="414"/>
      <c r="BFT17" s="414"/>
      <c r="BFU17" s="414"/>
      <c r="BFV17" s="414"/>
      <c r="BFW17" s="414"/>
      <c r="BFX17" s="414"/>
      <c r="BFY17" s="414"/>
      <c r="BFZ17" s="414"/>
      <c r="BGA17" s="414"/>
      <c r="BGB17" s="414"/>
      <c r="BGC17" s="414"/>
      <c r="BGD17" s="414"/>
      <c r="BGE17" s="414"/>
      <c r="BGF17" s="414"/>
      <c r="BGG17" s="414"/>
      <c r="BGH17" s="414"/>
      <c r="BGI17" s="414"/>
      <c r="BGJ17" s="414"/>
      <c r="BGK17" s="414"/>
      <c r="BGL17" s="414"/>
      <c r="BGM17" s="414"/>
      <c r="BGN17" s="414"/>
      <c r="BGO17" s="414"/>
      <c r="BGP17" s="414"/>
      <c r="BGQ17" s="414"/>
      <c r="BGR17" s="414"/>
      <c r="BGS17" s="414"/>
      <c r="BGT17" s="414"/>
      <c r="BGU17" s="414"/>
      <c r="BGV17" s="414"/>
      <c r="BGW17" s="414"/>
      <c r="BGX17" s="414"/>
      <c r="BGY17" s="414"/>
      <c r="BGZ17" s="414"/>
      <c r="BHA17" s="414"/>
      <c r="BHB17" s="414"/>
      <c r="BHC17" s="414"/>
      <c r="BHD17" s="414"/>
      <c r="BHE17" s="414"/>
      <c r="BHF17" s="414"/>
      <c r="BHG17" s="414"/>
      <c r="BHH17" s="414"/>
      <c r="BHI17" s="414"/>
      <c r="BHJ17" s="414"/>
      <c r="BHK17" s="414"/>
      <c r="BHL17" s="414"/>
      <c r="BHM17" s="414"/>
      <c r="BHN17" s="414"/>
      <c r="BHO17" s="414"/>
      <c r="BHP17" s="414"/>
      <c r="BHQ17" s="414"/>
      <c r="BHR17" s="414"/>
      <c r="BHS17" s="414"/>
      <c r="BHT17" s="414"/>
      <c r="BHU17" s="414"/>
      <c r="BHV17" s="414"/>
      <c r="BHW17" s="414"/>
      <c r="BHX17" s="414"/>
      <c r="BHY17" s="414"/>
      <c r="BHZ17" s="414"/>
      <c r="BIA17" s="414"/>
      <c r="BIB17" s="414"/>
      <c r="BIC17" s="414"/>
      <c r="BID17" s="414"/>
      <c r="BIE17" s="414"/>
      <c r="BIF17" s="414"/>
      <c r="BIG17" s="414"/>
      <c r="BIH17" s="414"/>
      <c r="BII17" s="414"/>
      <c r="BIJ17" s="414"/>
      <c r="BIK17" s="414"/>
      <c r="BIL17" s="414"/>
      <c r="BIM17" s="414"/>
      <c r="BIN17" s="414"/>
      <c r="BIO17" s="414"/>
      <c r="BIP17" s="414"/>
      <c r="BIQ17" s="414"/>
      <c r="BIR17" s="414"/>
      <c r="BIS17" s="414"/>
      <c r="BIT17" s="414"/>
      <c r="BIU17" s="414"/>
      <c r="BIV17" s="414"/>
      <c r="BIW17" s="414"/>
      <c r="BIX17" s="414"/>
      <c r="BIY17" s="414"/>
      <c r="BIZ17" s="414"/>
      <c r="BJA17" s="414"/>
      <c r="BJB17" s="414"/>
      <c r="BJC17" s="414"/>
      <c r="BJD17" s="414"/>
      <c r="BJE17" s="414"/>
      <c r="BJF17" s="414"/>
      <c r="BJG17" s="414"/>
      <c r="BJH17" s="414"/>
      <c r="BJI17" s="414"/>
      <c r="BJJ17" s="414"/>
      <c r="BJK17" s="414"/>
      <c r="BJL17" s="414"/>
      <c r="BJM17" s="414"/>
      <c r="BJN17" s="414"/>
      <c r="BJO17" s="414"/>
      <c r="BJP17" s="414"/>
      <c r="BJQ17" s="414"/>
      <c r="BJR17" s="414"/>
      <c r="BJS17" s="414"/>
      <c r="BJT17" s="414"/>
      <c r="BJU17" s="414"/>
      <c r="BJV17" s="414"/>
      <c r="BJW17" s="414"/>
      <c r="BJX17" s="414"/>
      <c r="BJY17" s="414"/>
      <c r="BJZ17" s="414"/>
      <c r="BKA17" s="414"/>
      <c r="BKB17" s="414"/>
      <c r="BKC17" s="414"/>
      <c r="BKD17" s="414"/>
      <c r="BKE17" s="414"/>
      <c r="BKF17" s="414"/>
      <c r="BKG17" s="414"/>
      <c r="BKH17" s="414"/>
      <c r="BKI17" s="414"/>
      <c r="BKJ17" s="414"/>
      <c r="BKK17" s="414"/>
      <c r="BKL17" s="414"/>
      <c r="BKM17" s="414"/>
      <c r="BKN17" s="414"/>
      <c r="BKO17" s="414"/>
      <c r="BKP17" s="414"/>
      <c r="BKQ17" s="414"/>
      <c r="BKR17" s="414"/>
      <c r="BKS17" s="414"/>
      <c r="BKT17" s="414"/>
      <c r="BKU17" s="414"/>
      <c r="BKV17" s="414"/>
      <c r="BKW17" s="414"/>
      <c r="BKX17" s="414"/>
      <c r="BKY17" s="414"/>
      <c r="BKZ17" s="414"/>
      <c r="BLA17" s="414"/>
      <c r="BLB17" s="414"/>
      <c r="BLC17" s="414"/>
      <c r="BLD17" s="414"/>
      <c r="BLE17" s="414"/>
      <c r="BLF17" s="414"/>
      <c r="BLG17" s="414"/>
      <c r="BLH17" s="414"/>
      <c r="BLI17" s="414"/>
      <c r="BLJ17" s="414"/>
      <c r="BLK17" s="414"/>
      <c r="BLL17" s="414"/>
      <c r="BLM17" s="414"/>
      <c r="BLN17" s="414"/>
      <c r="BLO17" s="414"/>
      <c r="BLP17" s="414"/>
      <c r="BLQ17" s="414"/>
      <c r="BLR17" s="414"/>
      <c r="BLS17" s="414"/>
      <c r="BLT17" s="414"/>
      <c r="BLU17" s="414"/>
      <c r="BLV17" s="414"/>
      <c r="BLW17" s="414"/>
      <c r="BLX17" s="414"/>
      <c r="BLY17" s="414"/>
      <c r="BLZ17" s="414"/>
      <c r="BMA17" s="414"/>
      <c r="BMB17" s="414"/>
      <c r="BMC17" s="414"/>
      <c r="BMD17" s="414"/>
      <c r="BME17" s="414"/>
      <c r="BMF17" s="414"/>
      <c r="BMG17" s="414"/>
      <c r="BMH17" s="414"/>
      <c r="BMI17" s="414"/>
      <c r="BMJ17" s="414"/>
      <c r="BMK17" s="414"/>
      <c r="BML17" s="414"/>
      <c r="BMM17" s="414"/>
      <c r="BMN17" s="414"/>
      <c r="BMO17" s="414"/>
      <c r="BMP17" s="414"/>
      <c r="BMQ17" s="414"/>
      <c r="BMR17" s="414"/>
      <c r="BMS17" s="414"/>
      <c r="BMT17" s="414"/>
      <c r="BMU17" s="414"/>
      <c r="BMV17" s="414"/>
      <c r="BMW17" s="414"/>
      <c r="BMX17" s="414"/>
      <c r="BMY17" s="414"/>
      <c r="BMZ17" s="414"/>
      <c r="BNA17" s="414"/>
      <c r="BNB17" s="414"/>
      <c r="BNC17" s="414"/>
      <c r="BND17" s="414"/>
      <c r="BNE17" s="414"/>
      <c r="BNF17" s="414"/>
      <c r="BNG17" s="414"/>
      <c r="BNH17" s="414"/>
      <c r="BNI17" s="414"/>
      <c r="BNJ17" s="414"/>
      <c r="BNK17" s="414"/>
      <c r="BNL17" s="414"/>
      <c r="BNM17" s="414"/>
      <c r="BNN17" s="414"/>
      <c r="BNO17" s="414"/>
      <c r="BNP17" s="414"/>
      <c r="BNQ17" s="414"/>
      <c r="BNR17" s="414"/>
      <c r="BNS17" s="414"/>
      <c r="BNT17" s="414"/>
      <c r="BNU17" s="414"/>
      <c r="BNV17" s="414"/>
      <c r="BNW17" s="414"/>
      <c r="BNX17" s="414"/>
      <c r="BNY17" s="414"/>
      <c r="BNZ17" s="414"/>
      <c r="BOA17" s="414"/>
      <c r="BOB17" s="414"/>
      <c r="BOC17" s="414"/>
      <c r="BOD17" s="414"/>
      <c r="BOE17" s="414"/>
      <c r="BOF17" s="414"/>
      <c r="BOG17" s="414"/>
      <c r="BOH17" s="414"/>
      <c r="BOI17" s="414"/>
      <c r="BOJ17" s="414"/>
      <c r="BOK17" s="414"/>
      <c r="BOL17" s="414"/>
      <c r="BOM17" s="414"/>
      <c r="BON17" s="414"/>
      <c r="BOO17" s="414"/>
      <c r="BOP17" s="414"/>
      <c r="BOQ17" s="414"/>
      <c r="BOR17" s="414"/>
      <c r="BOS17" s="414"/>
      <c r="BOT17" s="414"/>
      <c r="BOU17" s="414"/>
      <c r="BOV17" s="414"/>
      <c r="BOW17" s="414"/>
      <c r="BOX17" s="414"/>
      <c r="BOY17" s="414"/>
      <c r="BOZ17" s="414"/>
      <c r="BPA17" s="414"/>
      <c r="BPB17" s="414"/>
      <c r="BPC17" s="414"/>
      <c r="BPD17" s="414"/>
      <c r="BPE17" s="414"/>
      <c r="BPF17" s="414"/>
      <c r="BPG17" s="414"/>
      <c r="BPH17" s="414"/>
      <c r="BPI17" s="414"/>
      <c r="BPJ17" s="414"/>
      <c r="BPK17" s="414"/>
      <c r="BPL17" s="414"/>
      <c r="BPM17" s="414"/>
      <c r="BPN17" s="414"/>
      <c r="BPO17" s="414"/>
      <c r="BPP17" s="414"/>
      <c r="BPQ17" s="414"/>
      <c r="BPR17" s="414"/>
      <c r="BPS17" s="414"/>
      <c r="BPT17" s="414"/>
      <c r="BPU17" s="414"/>
      <c r="BPV17" s="414"/>
      <c r="BPW17" s="414"/>
      <c r="BPX17" s="414"/>
      <c r="BPY17" s="414"/>
      <c r="BPZ17" s="414"/>
      <c r="BQA17" s="414"/>
      <c r="BQB17" s="414"/>
      <c r="BQC17" s="414"/>
      <c r="BQD17" s="414"/>
      <c r="BQE17" s="414"/>
      <c r="BQF17" s="414"/>
      <c r="BQG17" s="414"/>
      <c r="BQH17" s="414"/>
      <c r="BQI17" s="414"/>
      <c r="BQJ17" s="414"/>
      <c r="BQK17" s="414"/>
      <c r="BQL17" s="414"/>
      <c r="BQM17" s="414"/>
      <c r="BQN17" s="414"/>
      <c r="BQO17" s="414"/>
      <c r="BQP17" s="414"/>
      <c r="BQQ17" s="414"/>
      <c r="BQR17" s="414"/>
      <c r="BQS17" s="414"/>
      <c r="BQT17" s="414"/>
      <c r="BQU17" s="414"/>
      <c r="BQV17" s="414"/>
      <c r="BQW17" s="414"/>
      <c r="BQX17" s="414"/>
      <c r="BQY17" s="414"/>
      <c r="BQZ17" s="414"/>
      <c r="BRA17" s="414"/>
      <c r="BRB17" s="414"/>
      <c r="BRC17" s="414"/>
      <c r="BRD17" s="414"/>
      <c r="BRE17" s="414"/>
      <c r="BRF17" s="414"/>
      <c r="BRG17" s="414"/>
      <c r="BRH17" s="414"/>
      <c r="BRI17" s="414"/>
      <c r="BRJ17" s="414"/>
      <c r="BRK17" s="414"/>
      <c r="BRL17" s="414"/>
      <c r="BRM17" s="414"/>
      <c r="BRN17" s="414"/>
      <c r="BRO17" s="414"/>
      <c r="BRP17" s="414"/>
      <c r="BRQ17" s="414"/>
      <c r="BRR17" s="414"/>
      <c r="BRS17" s="414"/>
      <c r="BRT17" s="414"/>
      <c r="BRU17" s="414"/>
      <c r="BRV17" s="414"/>
      <c r="BRW17" s="414"/>
      <c r="BRX17" s="414"/>
      <c r="BRY17" s="414"/>
      <c r="BRZ17" s="414"/>
      <c r="BSA17" s="414"/>
      <c r="BSB17" s="414"/>
      <c r="BSC17" s="414"/>
      <c r="BSD17" s="414"/>
      <c r="BSE17" s="414"/>
      <c r="BSF17" s="414"/>
      <c r="BSG17" s="414"/>
      <c r="BSH17" s="414"/>
      <c r="BSI17" s="414"/>
      <c r="BSJ17" s="414"/>
      <c r="BSK17" s="414"/>
      <c r="BSL17" s="414"/>
      <c r="BSM17" s="414"/>
      <c r="BSN17" s="414"/>
      <c r="BSO17" s="414"/>
      <c r="BSP17" s="414"/>
      <c r="BSQ17" s="414"/>
      <c r="BSR17" s="414"/>
      <c r="BSS17" s="414"/>
      <c r="BST17" s="414"/>
      <c r="BSU17" s="414"/>
      <c r="BSV17" s="414"/>
      <c r="BSW17" s="414"/>
      <c r="BSX17" s="414"/>
      <c r="BSY17" s="414"/>
      <c r="BSZ17" s="414"/>
      <c r="BTA17" s="414"/>
      <c r="BTB17" s="414"/>
      <c r="BTC17" s="414"/>
      <c r="BTD17" s="414"/>
      <c r="BTE17" s="414"/>
      <c r="BTF17" s="414"/>
      <c r="BTG17" s="414"/>
      <c r="BTH17" s="414"/>
      <c r="BTI17" s="414"/>
      <c r="BTJ17" s="414"/>
      <c r="BTK17" s="414"/>
      <c r="BTL17" s="414"/>
      <c r="BTM17" s="414"/>
      <c r="BTN17" s="414"/>
      <c r="BTO17" s="414"/>
      <c r="BTP17" s="414"/>
      <c r="BTQ17" s="414"/>
      <c r="BTR17" s="414"/>
      <c r="BTS17" s="414"/>
      <c r="BTT17" s="414"/>
      <c r="BTU17" s="414"/>
      <c r="BTV17" s="414"/>
      <c r="BTW17" s="414"/>
      <c r="BTX17" s="414"/>
      <c r="BTY17" s="414"/>
      <c r="BTZ17" s="414"/>
      <c r="BUA17" s="414"/>
      <c r="BUB17" s="414"/>
      <c r="BUC17" s="414"/>
      <c r="BUD17" s="414"/>
      <c r="BUE17" s="414"/>
      <c r="BUF17" s="414"/>
      <c r="BUG17" s="414"/>
      <c r="BUH17" s="414"/>
      <c r="BUI17" s="414"/>
      <c r="BUJ17" s="414"/>
      <c r="BUK17" s="414"/>
      <c r="BUL17" s="414"/>
      <c r="BUM17" s="414"/>
      <c r="BUN17" s="414"/>
      <c r="BUO17" s="414"/>
      <c r="BUP17" s="414"/>
      <c r="BUQ17" s="414"/>
      <c r="BUR17" s="414"/>
      <c r="BUS17" s="414"/>
      <c r="BUT17" s="414"/>
      <c r="BUU17" s="414"/>
      <c r="BUV17" s="414"/>
      <c r="BUW17" s="414"/>
      <c r="BUX17" s="414"/>
      <c r="BUY17" s="414"/>
      <c r="BUZ17" s="414"/>
      <c r="BVA17" s="414"/>
      <c r="BVB17" s="414"/>
      <c r="BVC17" s="414"/>
      <c r="BVD17" s="414"/>
      <c r="BVE17" s="414"/>
      <c r="BVF17" s="414"/>
      <c r="BVG17" s="414"/>
      <c r="BVH17" s="414"/>
      <c r="BVI17" s="414"/>
      <c r="BVJ17" s="414"/>
      <c r="BVK17" s="414"/>
      <c r="BVL17" s="414"/>
      <c r="BVM17" s="414"/>
      <c r="BVN17" s="414"/>
      <c r="BVO17" s="414"/>
      <c r="BVP17" s="414"/>
      <c r="BVQ17" s="414"/>
      <c r="BVR17" s="414"/>
      <c r="BVS17" s="414"/>
      <c r="BVT17" s="414"/>
      <c r="BVU17" s="414"/>
      <c r="BVV17" s="414"/>
      <c r="BVW17" s="414"/>
      <c r="BVX17" s="414"/>
      <c r="BVY17" s="414"/>
      <c r="BVZ17" s="414"/>
      <c r="BWA17" s="414"/>
      <c r="BWB17" s="414"/>
      <c r="BWC17" s="414"/>
      <c r="BWD17" s="414"/>
      <c r="BWE17" s="414"/>
      <c r="BWF17" s="414"/>
      <c r="BWG17" s="414"/>
      <c r="BWH17" s="414"/>
      <c r="BWI17" s="414"/>
      <c r="BWJ17" s="414"/>
      <c r="BWK17" s="414"/>
      <c r="BWL17" s="414"/>
      <c r="BWM17" s="414"/>
      <c r="BWN17" s="414"/>
      <c r="BWO17" s="414"/>
      <c r="BWP17" s="414"/>
      <c r="BWQ17" s="414"/>
      <c r="BWR17" s="414"/>
      <c r="BWS17" s="414"/>
      <c r="BWT17" s="414"/>
      <c r="BWU17" s="414"/>
      <c r="BWV17" s="414"/>
      <c r="BWW17" s="414"/>
      <c r="BWX17" s="414"/>
      <c r="BWY17" s="414"/>
      <c r="BWZ17" s="414"/>
      <c r="BXA17" s="414"/>
      <c r="BXB17" s="414"/>
      <c r="BXC17" s="414"/>
      <c r="BXD17" s="414"/>
      <c r="BXE17" s="414"/>
      <c r="BXF17" s="414"/>
      <c r="BXG17" s="414"/>
      <c r="BXH17" s="414"/>
      <c r="BXI17" s="414"/>
      <c r="BXJ17" s="414"/>
      <c r="BXK17" s="414"/>
      <c r="BXL17" s="414"/>
      <c r="BXM17" s="414"/>
      <c r="BXN17" s="414"/>
      <c r="BXO17" s="414"/>
      <c r="BXP17" s="414"/>
      <c r="BXQ17" s="414"/>
      <c r="BXR17" s="414"/>
      <c r="BXS17" s="414"/>
      <c r="BXT17" s="414"/>
      <c r="BXU17" s="414"/>
      <c r="BXV17" s="414"/>
      <c r="BXW17" s="414"/>
      <c r="BXX17" s="414"/>
      <c r="BXY17" s="414"/>
      <c r="BXZ17" s="414"/>
      <c r="BYA17" s="414"/>
      <c r="BYB17" s="414"/>
      <c r="BYC17" s="414"/>
      <c r="BYD17" s="414"/>
      <c r="BYE17" s="414"/>
      <c r="BYF17" s="414"/>
      <c r="BYG17" s="414"/>
      <c r="BYH17" s="414"/>
      <c r="BYI17" s="414"/>
      <c r="BYJ17" s="414"/>
      <c r="BYK17" s="414"/>
      <c r="BYL17" s="414"/>
      <c r="BYM17" s="414"/>
      <c r="BYN17" s="414"/>
      <c r="BYO17" s="414"/>
      <c r="BYP17" s="414"/>
      <c r="BYQ17" s="414"/>
      <c r="BYR17" s="414"/>
      <c r="BYS17" s="414"/>
      <c r="BYT17" s="414"/>
      <c r="BYU17" s="414"/>
      <c r="BYV17" s="414"/>
      <c r="BYW17" s="414"/>
      <c r="BYX17" s="414"/>
      <c r="BYY17" s="414"/>
      <c r="BYZ17" s="414"/>
      <c r="BZA17" s="414"/>
      <c r="BZB17" s="414"/>
      <c r="BZC17" s="414"/>
      <c r="BZD17" s="414"/>
      <c r="BZE17" s="414"/>
      <c r="BZF17" s="414"/>
      <c r="BZG17" s="414"/>
      <c r="BZH17" s="414"/>
      <c r="BZI17" s="414"/>
      <c r="BZJ17" s="414"/>
      <c r="BZK17" s="414"/>
      <c r="BZL17" s="414"/>
      <c r="BZM17" s="414"/>
      <c r="BZN17" s="414"/>
      <c r="BZO17" s="414"/>
      <c r="BZP17" s="414"/>
      <c r="BZQ17" s="414"/>
      <c r="BZR17" s="414"/>
      <c r="BZS17" s="414"/>
      <c r="BZT17" s="414"/>
      <c r="BZU17" s="414"/>
      <c r="BZV17" s="414"/>
      <c r="BZW17" s="414"/>
      <c r="BZX17" s="414"/>
      <c r="BZY17" s="414"/>
      <c r="BZZ17" s="414"/>
      <c r="CAA17" s="414"/>
      <c r="CAB17" s="414"/>
      <c r="CAC17" s="414"/>
      <c r="CAD17" s="414"/>
      <c r="CAE17" s="414"/>
      <c r="CAF17" s="414"/>
      <c r="CAG17" s="414"/>
      <c r="CAH17" s="414"/>
      <c r="CAI17" s="414"/>
      <c r="CAJ17" s="414"/>
      <c r="CAK17" s="414"/>
      <c r="CAL17" s="414"/>
      <c r="CAM17" s="414"/>
      <c r="CAN17" s="414"/>
      <c r="CAO17" s="414"/>
      <c r="CAP17" s="414"/>
      <c r="CAQ17" s="414"/>
      <c r="CAR17" s="414"/>
      <c r="CAS17" s="414"/>
      <c r="CAT17" s="414"/>
      <c r="CAU17" s="414"/>
      <c r="CAV17" s="414"/>
      <c r="CAW17" s="414"/>
      <c r="CAX17" s="414"/>
      <c r="CAY17" s="414"/>
      <c r="CAZ17" s="414"/>
      <c r="CBA17" s="414"/>
      <c r="CBB17" s="414"/>
      <c r="CBC17" s="414"/>
      <c r="CBD17" s="414"/>
      <c r="CBE17" s="414"/>
      <c r="CBF17" s="414"/>
      <c r="CBG17" s="414"/>
      <c r="CBH17" s="414"/>
      <c r="CBI17" s="414"/>
      <c r="CBJ17" s="414"/>
      <c r="CBK17" s="414"/>
      <c r="CBL17" s="414"/>
      <c r="CBM17" s="414"/>
      <c r="CBN17" s="414"/>
      <c r="CBO17" s="414"/>
      <c r="CBP17" s="414"/>
      <c r="CBQ17" s="414"/>
      <c r="CBR17" s="414"/>
      <c r="CBS17" s="414"/>
      <c r="CBT17" s="414"/>
      <c r="CBU17" s="414"/>
      <c r="CBV17" s="414"/>
      <c r="CBW17" s="414"/>
      <c r="CBX17" s="414"/>
      <c r="CBY17" s="414"/>
      <c r="CBZ17" s="414"/>
      <c r="CCA17" s="414"/>
      <c r="CCB17" s="414"/>
      <c r="CCC17" s="414"/>
      <c r="CCD17" s="414"/>
      <c r="CCE17" s="414"/>
      <c r="CCF17" s="414"/>
      <c r="CCG17" s="414"/>
      <c r="CCH17" s="414"/>
      <c r="CCI17" s="414"/>
      <c r="CCJ17" s="414"/>
      <c r="CCK17" s="414"/>
      <c r="CCL17" s="414"/>
      <c r="CCM17" s="414"/>
      <c r="CCN17" s="414"/>
      <c r="CCO17" s="414"/>
      <c r="CCP17" s="414"/>
      <c r="CCQ17" s="414"/>
      <c r="CCR17" s="414"/>
      <c r="CCS17" s="414"/>
      <c r="CCT17" s="414"/>
      <c r="CCU17" s="414"/>
      <c r="CCV17" s="414"/>
      <c r="CCW17" s="414"/>
      <c r="CCX17" s="414"/>
      <c r="CCY17" s="414"/>
      <c r="CCZ17" s="414"/>
      <c r="CDA17" s="414"/>
      <c r="CDB17" s="414"/>
      <c r="CDC17" s="414"/>
      <c r="CDD17" s="414"/>
      <c r="CDE17" s="414"/>
      <c r="CDF17" s="414"/>
      <c r="CDG17" s="414"/>
      <c r="CDH17" s="414"/>
      <c r="CDI17" s="414"/>
      <c r="CDJ17" s="414"/>
      <c r="CDK17" s="414"/>
      <c r="CDL17" s="414"/>
      <c r="CDM17" s="414"/>
      <c r="CDN17" s="414"/>
      <c r="CDO17" s="414"/>
      <c r="CDP17" s="414"/>
      <c r="CDQ17" s="414"/>
      <c r="CDR17" s="414"/>
      <c r="CDS17" s="414"/>
      <c r="CDT17" s="414"/>
      <c r="CDU17" s="414"/>
      <c r="CDV17" s="414"/>
      <c r="CDW17" s="414"/>
      <c r="CDX17" s="414"/>
      <c r="CDY17" s="414"/>
      <c r="CDZ17" s="414"/>
      <c r="CEA17" s="414"/>
      <c r="CEB17" s="414"/>
      <c r="CEC17" s="414"/>
      <c r="CED17" s="414"/>
      <c r="CEE17" s="414"/>
      <c r="CEF17" s="414"/>
      <c r="CEG17" s="414"/>
      <c r="CEH17" s="414"/>
      <c r="CEI17" s="414"/>
      <c r="CEJ17" s="414"/>
      <c r="CEK17" s="414"/>
      <c r="CEL17" s="414"/>
      <c r="CEM17" s="414"/>
      <c r="CEN17" s="414"/>
      <c r="CEO17" s="414"/>
      <c r="CEP17" s="414"/>
      <c r="CEQ17" s="414"/>
      <c r="CER17" s="414"/>
      <c r="CES17" s="414"/>
      <c r="CET17" s="414"/>
      <c r="CEU17" s="414"/>
      <c r="CEV17" s="414"/>
      <c r="CEW17" s="414"/>
      <c r="CEX17" s="414"/>
      <c r="CEY17" s="414"/>
      <c r="CEZ17" s="414"/>
      <c r="CFA17" s="414"/>
      <c r="CFB17" s="414"/>
      <c r="CFC17" s="414"/>
      <c r="CFD17" s="414"/>
      <c r="CFE17" s="414"/>
      <c r="CFF17" s="414"/>
      <c r="CFG17" s="414"/>
      <c r="CFH17" s="414"/>
      <c r="CFI17" s="414"/>
      <c r="CFJ17" s="414"/>
      <c r="CFK17" s="414"/>
      <c r="CFL17" s="414"/>
      <c r="CFM17" s="414"/>
      <c r="CFN17" s="414"/>
      <c r="CFO17" s="414"/>
      <c r="CFP17" s="414"/>
      <c r="CFQ17" s="414"/>
      <c r="CFR17" s="414"/>
      <c r="CFS17" s="414"/>
      <c r="CFT17" s="414"/>
      <c r="CFU17" s="414"/>
      <c r="CFV17" s="414"/>
      <c r="CFW17" s="414"/>
      <c r="CFX17" s="414"/>
      <c r="CFY17" s="414"/>
      <c r="CFZ17" s="414"/>
      <c r="CGA17" s="414"/>
      <c r="CGB17" s="414"/>
      <c r="CGC17" s="414"/>
      <c r="CGD17" s="414"/>
      <c r="CGE17" s="414"/>
      <c r="CGF17" s="414"/>
      <c r="CGG17" s="414"/>
      <c r="CGH17" s="414"/>
      <c r="CGI17" s="414"/>
      <c r="CGJ17" s="414"/>
      <c r="CGK17" s="414"/>
      <c r="CGL17" s="414"/>
      <c r="CGM17" s="414"/>
      <c r="CGN17" s="414"/>
      <c r="CGO17" s="414"/>
      <c r="CGP17" s="414"/>
      <c r="CGQ17" s="414"/>
      <c r="CGR17" s="414"/>
      <c r="CGS17" s="414"/>
      <c r="CGT17" s="414"/>
      <c r="CGU17" s="414"/>
      <c r="CGV17" s="414"/>
      <c r="CGW17" s="414"/>
      <c r="CGX17" s="414"/>
      <c r="CGY17" s="414"/>
      <c r="CGZ17" s="414"/>
      <c r="CHA17" s="414"/>
      <c r="CHB17" s="414"/>
      <c r="CHC17" s="414"/>
      <c r="CHD17" s="414"/>
      <c r="CHE17" s="414"/>
      <c r="CHF17" s="414"/>
      <c r="CHG17" s="414"/>
      <c r="CHH17" s="414"/>
      <c r="CHI17" s="414"/>
      <c r="CHJ17" s="414"/>
      <c r="CHK17" s="414"/>
      <c r="CHL17" s="414"/>
      <c r="CHM17" s="414"/>
      <c r="CHN17" s="414"/>
      <c r="CHO17" s="414"/>
      <c r="CHP17" s="414"/>
      <c r="CHQ17" s="414"/>
      <c r="CHR17" s="414"/>
      <c r="CHS17" s="414"/>
      <c r="CHT17" s="414"/>
      <c r="CHU17" s="414"/>
      <c r="CHV17" s="414"/>
      <c r="CHW17" s="414"/>
      <c r="CHX17" s="414"/>
      <c r="CHY17" s="414"/>
      <c r="CHZ17" s="414"/>
      <c r="CIA17" s="414"/>
      <c r="CIB17" s="414"/>
      <c r="CIC17" s="414"/>
      <c r="CID17" s="414"/>
      <c r="CIE17" s="414"/>
      <c r="CIF17" s="414"/>
      <c r="CIG17" s="414"/>
      <c r="CIH17" s="414"/>
      <c r="CII17" s="414"/>
      <c r="CIJ17" s="414"/>
      <c r="CIK17" s="414"/>
      <c r="CIL17" s="414"/>
      <c r="CIM17" s="414"/>
      <c r="CIN17" s="414"/>
      <c r="CIO17" s="414"/>
      <c r="CIP17" s="414"/>
      <c r="CIQ17" s="414"/>
      <c r="CIR17" s="414"/>
      <c r="CIS17" s="414"/>
      <c r="CIT17" s="414"/>
      <c r="CIU17" s="414"/>
      <c r="CIV17" s="414"/>
      <c r="CIW17" s="414"/>
      <c r="CIX17" s="414"/>
      <c r="CIY17" s="414"/>
      <c r="CIZ17" s="414"/>
      <c r="CJA17" s="414"/>
      <c r="CJB17" s="414"/>
      <c r="CJC17" s="414"/>
      <c r="CJD17" s="414"/>
      <c r="CJE17" s="414"/>
      <c r="CJF17" s="414"/>
      <c r="CJG17" s="414"/>
      <c r="CJH17" s="414"/>
      <c r="CJI17" s="414"/>
      <c r="CJJ17" s="414"/>
      <c r="CJK17" s="414"/>
      <c r="CJL17" s="414"/>
      <c r="CJM17" s="414"/>
      <c r="CJN17" s="414"/>
      <c r="CJO17" s="414"/>
      <c r="CJP17" s="414"/>
      <c r="CJQ17" s="414"/>
      <c r="CJR17" s="414"/>
      <c r="CJS17" s="414"/>
      <c r="CJT17" s="414"/>
      <c r="CJU17" s="414"/>
      <c r="CJV17" s="414"/>
      <c r="CJW17" s="414"/>
      <c r="CJX17" s="414"/>
      <c r="CJY17" s="414"/>
      <c r="CJZ17" s="414"/>
      <c r="CKA17" s="414"/>
      <c r="CKB17" s="414"/>
      <c r="CKC17" s="414"/>
      <c r="CKD17" s="414"/>
      <c r="CKE17" s="414"/>
      <c r="CKF17" s="414"/>
      <c r="CKG17" s="414"/>
      <c r="CKH17" s="414"/>
      <c r="CKI17" s="414"/>
      <c r="CKJ17" s="414"/>
      <c r="CKK17" s="414"/>
      <c r="CKL17" s="414"/>
      <c r="CKM17" s="414"/>
      <c r="CKN17" s="414"/>
      <c r="CKO17" s="414"/>
      <c r="CKP17" s="414"/>
      <c r="CKQ17" s="414"/>
      <c r="CKR17" s="414"/>
      <c r="CKS17" s="414"/>
      <c r="CKT17" s="414"/>
      <c r="CKU17" s="414"/>
      <c r="CKV17" s="414"/>
      <c r="CKW17" s="414"/>
      <c r="CKX17" s="414"/>
      <c r="CKY17" s="414"/>
      <c r="CKZ17" s="414"/>
      <c r="CLA17" s="414"/>
      <c r="CLB17" s="414"/>
      <c r="CLC17" s="414"/>
      <c r="CLD17" s="414"/>
      <c r="CLE17" s="414"/>
      <c r="CLF17" s="414"/>
      <c r="CLG17" s="414"/>
      <c r="CLH17" s="414"/>
      <c r="CLI17" s="414"/>
      <c r="CLJ17" s="414"/>
      <c r="CLK17" s="414"/>
      <c r="CLL17" s="414"/>
      <c r="CLM17" s="414"/>
      <c r="CLN17" s="414"/>
      <c r="CLO17" s="414"/>
      <c r="CLP17" s="414"/>
      <c r="CLQ17" s="414"/>
      <c r="CLR17" s="414"/>
      <c r="CLS17" s="414"/>
      <c r="CLT17" s="414"/>
      <c r="CLU17" s="414"/>
      <c r="CLV17" s="414"/>
      <c r="CLW17" s="414"/>
      <c r="CLX17" s="414"/>
      <c r="CLY17" s="414"/>
      <c r="CLZ17" s="414"/>
      <c r="CMA17" s="414"/>
      <c r="CMB17" s="414"/>
      <c r="CMC17" s="414"/>
      <c r="CMD17" s="414"/>
      <c r="CME17" s="414"/>
      <c r="CMF17" s="414"/>
      <c r="CMG17" s="414"/>
      <c r="CMH17" s="414"/>
      <c r="CMI17" s="414"/>
      <c r="CMJ17" s="414"/>
      <c r="CMK17" s="414"/>
      <c r="CML17" s="414"/>
      <c r="CMM17" s="414"/>
      <c r="CMN17" s="414"/>
      <c r="CMO17" s="414"/>
      <c r="CMP17" s="414"/>
      <c r="CMQ17" s="414"/>
      <c r="CMR17" s="414"/>
      <c r="CMS17" s="414"/>
      <c r="CMT17" s="414"/>
      <c r="CMU17" s="414"/>
      <c r="CMV17" s="414"/>
      <c r="CMW17" s="414"/>
      <c r="CMX17" s="414"/>
      <c r="CMY17" s="414"/>
      <c r="CMZ17" s="414"/>
      <c r="CNA17" s="414"/>
      <c r="CNB17" s="414"/>
      <c r="CNC17" s="414"/>
      <c r="CND17" s="414"/>
      <c r="CNE17" s="414"/>
      <c r="CNF17" s="414"/>
      <c r="CNG17" s="414"/>
      <c r="CNH17" s="414"/>
      <c r="CNI17" s="414"/>
      <c r="CNJ17" s="414"/>
      <c r="CNK17" s="414"/>
      <c r="CNL17" s="414"/>
      <c r="CNM17" s="414"/>
      <c r="CNN17" s="414"/>
      <c r="CNO17" s="414"/>
      <c r="CNP17" s="414"/>
      <c r="CNQ17" s="414"/>
      <c r="CNR17" s="414"/>
      <c r="CNS17" s="414"/>
      <c r="CNT17" s="414"/>
      <c r="CNU17" s="414"/>
      <c r="CNV17" s="414"/>
      <c r="CNW17" s="414"/>
      <c r="CNX17" s="414"/>
      <c r="CNY17" s="414"/>
      <c r="CNZ17" s="414"/>
      <c r="COA17" s="414"/>
      <c r="COB17" s="414"/>
      <c r="COC17" s="414"/>
      <c r="COD17" s="414"/>
      <c r="COE17" s="414"/>
      <c r="COF17" s="414"/>
      <c r="COG17" s="414"/>
      <c r="COH17" s="414"/>
      <c r="COI17" s="414"/>
      <c r="COJ17" s="414"/>
      <c r="COK17" s="414"/>
      <c r="COL17" s="414"/>
      <c r="COM17" s="414"/>
      <c r="CON17" s="414"/>
      <c r="COO17" s="414"/>
      <c r="COP17" s="414"/>
      <c r="COQ17" s="414"/>
      <c r="COR17" s="414"/>
      <c r="COS17" s="414"/>
      <c r="COT17" s="414"/>
      <c r="COU17" s="414"/>
      <c r="COV17" s="414"/>
      <c r="COW17" s="414"/>
      <c r="COX17" s="414"/>
      <c r="COY17" s="414"/>
      <c r="COZ17" s="414"/>
      <c r="CPA17" s="414"/>
      <c r="CPB17" s="414"/>
      <c r="CPC17" s="414"/>
      <c r="CPD17" s="414"/>
      <c r="CPE17" s="414"/>
      <c r="CPF17" s="414"/>
      <c r="CPG17" s="414"/>
      <c r="CPH17" s="414"/>
      <c r="CPI17" s="414"/>
      <c r="CPJ17" s="414"/>
      <c r="CPK17" s="414"/>
      <c r="CPL17" s="414"/>
      <c r="CPM17" s="414"/>
      <c r="CPN17" s="414"/>
      <c r="CPO17" s="414"/>
      <c r="CPP17" s="414"/>
      <c r="CPQ17" s="414"/>
      <c r="CPR17" s="414"/>
      <c r="CPS17" s="414"/>
      <c r="CPT17" s="414"/>
      <c r="CPU17" s="414"/>
      <c r="CPV17" s="414"/>
      <c r="CPW17" s="414"/>
      <c r="CPX17" s="414"/>
      <c r="CPY17" s="414"/>
      <c r="CPZ17" s="414"/>
      <c r="CQA17" s="414"/>
      <c r="CQB17" s="414"/>
      <c r="CQC17" s="414"/>
      <c r="CQD17" s="414"/>
      <c r="CQE17" s="414"/>
      <c r="CQF17" s="414"/>
      <c r="CQG17" s="414"/>
      <c r="CQH17" s="414"/>
      <c r="CQI17" s="414"/>
      <c r="CQJ17" s="414"/>
      <c r="CQK17" s="414"/>
      <c r="CQL17" s="414"/>
      <c r="CQM17" s="414"/>
      <c r="CQN17" s="414"/>
      <c r="CQO17" s="414"/>
      <c r="CQP17" s="414"/>
      <c r="CQQ17" s="414"/>
      <c r="CQR17" s="414"/>
      <c r="CQS17" s="414"/>
      <c r="CQT17" s="414"/>
      <c r="CQU17" s="414"/>
      <c r="CQV17" s="414"/>
      <c r="CQW17" s="414"/>
      <c r="CQX17" s="414"/>
      <c r="CQY17" s="414"/>
      <c r="CQZ17" s="414"/>
      <c r="CRA17" s="414"/>
      <c r="CRB17" s="414"/>
      <c r="CRC17" s="414"/>
      <c r="CRD17" s="414"/>
      <c r="CRE17" s="414"/>
      <c r="CRF17" s="414"/>
      <c r="CRG17" s="414"/>
      <c r="CRH17" s="414"/>
      <c r="CRI17" s="414"/>
      <c r="CRJ17" s="414"/>
      <c r="CRK17" s="414"/>
      <c r="CRL17" s="414"/>
      <c r="CRM17" s="414"/>
      <c r="CRN17" s="414"/>
      <c r="CRO17" s="414"/>
      <c r="CRP17" s="414"/>
      <c r="CRQ17" s="414"/>
      <c r="CRR17" s="414"/>
      <c r="CRS17" s="414"/>
      <c r="CRT17" s="414"/>
      <c r="CRU17" s="414"/>
      <c r="CRV17" s="414"/>
      <c r="CRW17" s="414"/>
      <c r="CRX17" s="414"/>
      <c r="CRY17" s="414"/>
      <c r="CRZ17" s="414"/>
      <c r="CSA17" s="414"/>
      <c r="CSB17" s="414"/>
      <c r="CSC17" s="414"/>
      <c r="CSD17" s="414"/>
      <c r="CSE17" s="414"/>
      <c r="CSF17" s="414"/>
      <c r="CSG17" s="414"/>
      <c r="CSH17" s="414"/>
      <c r="CSI17" s="414"/>
      <c r="CSJ17" s="414"/>
      <c r="CSK17" s="414"/>
      <c r="CSL17" s="414"/>
      <c r="CSM17" s="414"/>
      <c r="CSN17" s="414"/>
      <c r="CSO17" s="414"/>
      <c r="CSP17" s="414"/>
      <c r="CSQ17" s="414"/>
      <c r="CSR17" s="414"/>
      <c r="CSS17" s="414"/>
      <c r="CST17" s="414"/>
      <c r="CSU17" s="414"/>
      <c r="CSV17" s="414"/>
      <c r="CSW17" s="414"/>
      <c r="CSX17" s="414"/>
      <c r="CSY17" s="414"/>
      <c r="CSZ17" s="414"/>
      <c r="CTA17" s="414"/>
      <c r="CTB17" s="414"/>
      <c r="CTC17" s="414"/>
      <c r="CTD17" s="414"/>
      <c r="CTE17" s="414"/>
      <c r="CTF17" s="414"/>
      <c r="CTG17" s="414"/>
      <c r="CTH17" s="414"/>
      <c r="CTI17" s="414"/>
      <c r="CTJ17" s="414"/>
      <c r="CTK17" s="414"/>
      <c r="CTL17" s="414"/>
      <c r="CTM17" s="414"/>
      <c r="CTN17" s="414"/>
      <c r="CTO17" s="414"/>
      <c r="CTP17" s="414"/>
      <c r="CTQ17" s="414"/>
      <c r="CTR17" s="414"/>
      <c r="CTS17" s="414"/>
      <c r="CTT17" s="414"/>
      <c r="CTU17" s="414"/>
      <c r="CTV17" s="414"/>
      <c r="CTW17" s="414"/>
      <c r="CTX17" s="414"/>
      <c r="CTY17" s="414"/>
      <c r="CTZ17" s="414"/>
      <c r="CUA17" s="414"/>
      <c r="CUB17" s="414"/>
      <c r="CUC17" s="414"/>
      <c r="CUD17" s="414"/>
      <c r="CUE17" s="414"/>
      <c r="CUF17" s="414"/>
      <c r="CUG17" s="414"/>
      <c r="CUH17" s="414"/>
      <c r="CUI17" s="414"/>
      <c r="CUJ17" s="414"/>
      <c r="CUK17" s="414"/>
      <c r="CUL17" s="414"/>
      <c r="CUM17" s="414"/>
      <c r="CUN17" s="414"/>
      <c r="CUO17" s="414"/>
      <c r="CUP17" s="414"/>
      <c r="CUQ17" s="414"/>
      <c r="CUR17" s="414"/>
      <c r="CUS17" s="414"/>
      <c r="CUT17" s="414"/>
      <c r="CUU17" s="414"/>
      <c r="CUV17" s="414"/>
      <c r="CUW17" s="414"/>
      <c r="CUX17" s="414"/>
      <c r="CUY17" s="414"/>
      <c r="CUZ17" s="414"/>
      <c r="CVA17" s="414"/>
      <c r="CVB17" s="414"/>
      <c r="CVC17" s="414"/>
      <c r="CVD17" s="414"/>
      <c r="CVE17" s="414"/>
      <c r="CVF17" s="414"/>
      <c r="CVG17" s="414"/>
      <c r="CVH17" s="414"/>
      <c r="CVI17" s="414"/>
      <c r="CVJ17" s="414"/>
      <c r="CVK17" s="414"/>
      <c r="CVL17" s="414"/>
      <c r="CVM17" s="414"/>
      <c r="CVN17" s="414"/>
      <c r="CVO17" s="414"/>
      <c r="CVP17" s="414"/>
      <c r="CVQ17" s="414"/>
      <c r="CVR17" s="414"/>
      <c r="CVS17" s="414"/>
      <c r="CVT17" s="414"/>
      <c r="CVU17" s="414"/>
      <c r="CVV17" s="414"/>
      <c r="CVW17" s="414"/>
      <c r="CVX17" s="414"/>
      <c r="CVY17" s="414"/>
      <c r="CVZ17" s="414"/>
      <c r="CWA17" s="414"/>
      <c r="CWB17" s="414"/>
      <c r="CWC17" s="414"/>
      <c r="CWD17" s="414"/>
      <c r="CWE17" s="414"/>
      <c r="CWF17" s="414"/>
      <c r="CWG17" s="414"/>
      <c r="CWH17" s="414"/>
      <c r="CWI17" s="414"/>
      <c r="CWJ17" s="414"/>
      <c r="CWK17" s="414"/>
      <c r="CWL17" s="414"/>
      <c r="CWM17" s="414"/>
      <c r="CWN17" s="414"/>
      <c r="CWO17" s="414"/>
      <c r="CWP17" s="414"/>
      <c r="CWQ17" s="414"/>
      <c r="CWR17" s="414"/>
      <c r="CWS17" s="414"/>
      <c r="CWT17" s="414"/>
      <c r="CWU17" s="414"/>
      <c r="CWV17" s="414"/>
      <c r="CWW17" s="414"/>
      <c r="CWX17" s="414"/>
      <c r="CWY17" s="414"/>
      <c r="CWZ17" s="414"/>
      <c r="CXA17" s="414"/>
      <c r="CXB17" s="414"/>
      <c r="CXC17" s="414"/>
      <c r="CXD17" s="414"/>
      <c r="CXE17" s="414"/>
      <c r="CXF17" s="414"/>
      <c r="CXG17" s="414"/>
      <c r="CXH17" s="414"/>
      <c r="CXI17" s="414"/>
      <c r="CXJ17" s="414"/>
      <c r="CXK17" s="414"/>
      <c r="CXL17" s="414"/>
      <c r="CXM17" s="414"/>
      <c r="CXN17" s="414"/>
      <c r="CXO17" s="414"/>
      <c r="CXP17" s="414"/>
      <c r="CXQ17" s="414"/>
      <c r="CXR17" s="414"/>
      <c r="CXS17" s="414"/>
      <c r="CXT17" s="414"/>
      <c r="CXU17" s="414"/>
      <c r="CXV17" s="414"/>
      <c r="CXW17" s="414"/>
      <c r="CXX17" s="414"/>
      <c r="CXY17" s="414"/>
      <c r="CXZ17" s="414"/>
      <c r="CYA17" s="414"/>
      <c r="CYB17" s="414"/>
      <c r="CYC17" s="414"/>
      <c r="CYD17" s="414"/>
      <c r="CYE17" s="414"/>
      <c r="CYF17" s="414"/>
      <c r="CYG17" s="414"/>
      <c r="CYH17" s="414"/>
      <c r="CYI17" s="414"/>
      <c r="CYJ17" s="414"/>
      <c r="CYK17" s="414"/>
      <c r="CYL17" s="414"/>
      <c r="CYM17" s="414"/>
      <c r="CYN17" s="414"/>
      <c r="CYO17" s="414"/>
      <c r="CYP17" s="414"/>
      <c r="CYQ17" s="414"/>
      <c r="CYR17" s="414"/>
      <c r="CYS17" s="414"/>
      <c r="CYT17" s="414"/>
      <c r="CYU17" s="414"/>
      <c r="CYV17" s="414"/>
      <c r="CYW17" s="414"/>
      <c r="CYX17" s="414"/>
      <c r="CYY17" s="414"/>
      <c r="CYZ17" s="414"/>
      <c r="CZA17" s="414"/>
      <c r="CZB17" s="414"/>
      <c r="CZC17" s="414"/>
      <c r="CZD17" s="414"/>
      <c r="CZE17" s="414"/>
      <c r="CZF17" s="414"/>
      <c r="CZG17" s="414"/>
      <c r="CZH17" s="414"/>
      <c r="CZI17" s="414"/>
      <c r="CZJ17" s="414"/>
      <c r="CZK17" s="414"/>
      <c r="CZL17" s="414"/>
      <c r="CZM17" s="414"/>
      <c r="CZN17" s="414"/>
      <c r="CZO17" s="414"/>
      <c r="CZP17" s="414"/>
      <c r="CZQ17" s="414"/>
      <c r="CZR17" s="414"/>
      <c r="CZS17" s="414"/>
      <c r="CZT17" s="414"/>
      <c r="CZU17" s="414"/>
      <c r="CZV17" s="414"/>
      <c r="CZW17" s="414"/>
      <c r="CZX17" s="414"/>
      <c r="CZY17" s="414"/>
      <c r="CZZ17" s="414"/>
      <c r="DAA17" s="414"/>
      <c r="DAB17" s="414"/>
      <c r="DAC17" s="414"/>
      <c r="DAD17" s="414"/>
      <c r="DAE17" s="414"/>
      <c r="DAF17" s="414"/>
      <c r="DAG17" s="414"/>
      <c r="DAH17" s="414"/>
      <c r="DAI17" s="414"/>
      <c r="DAJ17" s="414"/>
      <c r="DAK17" s="414"/>
      <c r="DAL17" s="414"/>
      <c r="DAM17" s="414"/>
      <c r="DAN17" s="414"/>
      <c r="DAO17" s="414"/>
      <c r="DAP17" s="414"/>
      <c r="DAQ17" s="414"/>
      <c r="DAR17" s="414"/>
      <c r="DAS17" s="414"/>
      <c r="DAT17" s="414"/>
      <c r="DAU17" s="414"/>
      <c r="DAV17" s="414"/>
      <c r="DAW17" s="414"/>
      <c r="DAX17" s="414"/>
      <c r="DAY17" s="414"/>
      <c r="DAZ17" s="414"/>
      <c r="DBA17" s="414"/>
      <c r="DBB17" s="414"/>
      <c r="DBC17" s="414"/>
      <c r="DBD17" s="414"/>
      <c r="DBE17" s="414"/>
      <c r="DBF17" s="414"/>
      <c r="DBG17" s="414"/>
      <c r="DBH17" s="414"/>
      <c r="DBI17" s="414"/>
      <c r="DBJ17" s="414"/>
      <c r="DBK17" s="414"/>
      <c r="DBL17" s="414"/>
      <c r="DBM17" s="414"/>
      <c r="DBN17" s="414"/>
      <c r="DBO17" s="414"/>
      <c r="DBP17" s="414"/>
      <c r="DBQ17" s="414"/>
      <c r="DBR17" s="414"/>
      <c r="DBS17" s="414"/>
      <c r="DBT17" s="414"/>
      <c r="DBU17" s="414"/>
      <c r="DBV17" s="414"/>
      <c r="DBW17" s="414"/>
      <c r="DBX17" s="414"/>
      <c r="DBY17" s="414"/>
      <c r="DBZ17" s="414"/>
      <c r="DCA17" s="414"/>
      <c r="DCB17" s="414"/>
      <c r="DCC17" s="414"/>
      <c r="DCD17" s="414"/>
      <c r="DCE17" s="414"/>
      <c r="DCF17" s="414"/>
      <c r="DCG17" s="414"/>
      <c r="DCH17" s="414"/>
      <c r="DCI17" s="414"/>
      <c r="DCJ17" s="414"/>
      <c r="DCK17" s="414"/>
      <c r="DCL17" s="414"/>
      <c r="DCM17" s="414"/>
      <c r="DCN17" s="414"/>
      <c r="DCO17" s="414"/>
      <c r="DCP17" s="414"/>
      <c r="DCQ17" s="414"/>
      <c r="DCR17" s="414"/>
      <c r="DCS17" s="414"/>
      <c r="DCT17" s="414"/>
      <c r="DCU17" s="414"/>
      <c r="DCV17" s="414"/>
      <c r="DCW17" s="414"/>
      <c r="DCX17" s="414"/>
      <c r="DCY17" s="414"/>
      <c r="DCZ17" s="414"/>
      <c r="DDA17" s="414"/>
      <c r="DDB17" s="414"/>
      <c r="DDC17" s="414"/>
      <c r="DDD17" s="414"/>
      <c r="DDE17" s="414"/>
      <c r="DDF17" s="414"/>
      <c r="DDG17" s="414"/>
      <c r="DDH17" s="414"/>
      <c r="DDI17" s="414"/>
      <c r="DDJ17" s="414"/>
      <c r="DDK17" s="414"/>
      <c r="DDL17" s="414"/>
      <c r="DDM17" s="414"/>
      <c r="DDN17" s="414"/>
      <c r="DDO17" s="414"/>
      <c r="DDP17" s="414"/>
      <c r="DDQ17" s="414"/>
      <c r="DDR17" s="414"/>
      <c r="DDS17" s="414"/>
      <c r="DDT17" s="414"/>
      <c r="DDU17" s="414"/>
      <c r="DDV17" s="414"/>
      <c r="DDW17" s="414"/>
      <c r="DDX17" s="414"/>
      <c r="DDY17" s="414"/>
      <c r="DDZ17" s="414"/>
      <c r="DEA17" s="414"/>
      <c r="DEB17" s="414"/>
      <c r="DEC17" s="414"/>
      <c r="DED17" s="414"/>
      <c r="DEE17" s="414"/>
      <c r="DEF17" s="414"/>
      <c r="DEG17" s="414"/>
      <c r="DEH17" s="414"/>
      <c r="DEI17" s="414"/>
      <c r="DEJ17" s="414"/>
      <c r="DEK17" s="414"/>
      <c r="DEL17" s="414"/>
      <c r="DEM17" s="414"/>
      <c r="DEN17" s="414"/>
      <c r="DEO17" s="414"/>
      <c r="DEP17" s="414"/>
      <c r="DEQ17" s="414"/>
      <c r="DER17" s="414"/>
      <c r="DES17" s="414"/>
      <c r="DET17" s="414"/>
      <c r="DEU17" s="414"/>
      <c r="DEV17" s="414"/>
      <c r="DEW17" s="414"/>
      <c r="DEX17" s="414"/>
      <c r="DEY17" s="414"/>
      <c r="DEZ17" s="414"/>
      <c r="DFA17" s="414"/>
      <c r="DFB17" s="414"/>
      <c r="DFC17" s="414"/>
      <c r="DFD17" s="414"/>
      <c r="DFE17" s="414"/>
      <c r="DFF17" s="414"/>
      <c r="DFG17" s="414"/>
      <c r="DFH17" s="414"/>
      <c r="DFI17" s="414"/>
      <c r="DFJ17" s="414"/>
      <c r="DFK17" s="414"/>
      <c r="DFL17" s="414"/>
      <c r="DFM17" s="414"/>
      <c r="DFN17" s="414"/>
      <c r="DFO17" s="414"/>
      <c r="DFP17" s="414"/>
      <c r="DFQ17" s="414"/>
      <c r="DFR17" s="414"/>
      <c r="DFS17" s="414"/>
      <c r="DFT17" s="414"/>
      <c r="DFU17" s="414"/>
      <c r="DFV17" s="414"/>
      <c r="DFW17" s="414"/>
      <c r="DFX17" s="414"/>
      <c r="DFY17" s="414"/>
      <c r="DFZ17" s="414"/>
      <c r="DGA17" s="414"/>
      <c r="DGB17" s="414"/>
      <c r="DGC17" s="414"/>
      <c r="DGD17" s="414"/>
      <c r="DGE17" s="414"/>
      <c r="DGF17" s="414"/>
      <c r="DGG17" s="414"/>
      <c r="DGH17" s="414"/>
      <c r="DGI17" s="414"/>
      <c r="DGJ17" s="414"/>
      <c r="DGK17" s="414"/>
      <c r="DGL17" s="414"/>
      <c r="DGM17" s="414"/>
      <c r="DGN17" s="414"/>
      <c r="DGO17" s="414"/>
      <c r="DGP17" s="414"/>
      <c r="DGQ17" s="414"/>
      <c r="DGR17" s="414"/>
      <c r="DGS17" s="414"/>
      <c r="DGT17" s="414"/>
      <c r="DGU17" s="414"/>
      <c r="DGV17" s="414"/>
      <c r="DGW17" s="414"/>
      <c r="DGX17" s="414"/>
      <c r="DGY17" s="414"/>
      <c r="DGZ17" s="414"/>
      <c r="DHA17" s="414"/>
      <c r="DHB17" s="414"/>
      <c r="DHC17" s="414"/>
      <c r="DHD17" s="414"/>
      <c r="DHE17" s="414"/>
      <c r="DHF17" s="414"/>
      <c r="DHG17" s="414"/>
      <c r="DHH17" s="414"/>
      <c r="DHI17" s="414"/>
      <c r="DHJ17" s="414"/>
      <c r="DHK17" s="414"/>
      <c r="DHL17" s="414"/>
      <c r="DHM17" s="414"/>
      <c r="DHN17" s="414"/>
      <c r="DHO17" s="414"/>
      <c r="DHP17" s="414"/>
      <c r="DHQ17" s="414"/>
      <c r="DHR17" s="414"/>
      <c r="DHS17" s="414"/>
      <c r="DHT17" s="414"/>
      <c r="DHU17" s="414"/>
      <c r="DHV17" s="414"/>
      <c r="DHW17" s="414"/>
      <c r="DHX17" s="414"/>
      <c r="DHY17" s="414"/>
      <c r="DHZ17" s="414"/>
      <c r="DIA17" s="414"/>
      <c r="DIB17" s="414"/>
      <c r="DIC17" s="414"/>
      <c r="DID17" s="414"/>
      <c r="DIE17" s="414"/>
      <c r="DIF17" s="414"/>
      <c r="DIG17" s="414"/>
      <c r="DIH17" s="414"/>
      <c r="DII17" s="414"/>
      <c r="DIJ17" s="414"/>
      <c r="DIK17" s="414"/>
      <c r="DIL17" s="414"/>
      <c r="DIM17" s="414"/>
      <c r="DIN17" s="414"/>
      <c r="DIO17" s="414"/>
      <c r="DIP17" s="414"/>
      <c r="DIQ17" s="414"/>
      <c r="DIR17" s="414"/>
      <c r="DIS17" s="414"/>
      <c r="DIT17" s="414"/>
      <c r="DIU17" s="414"/>
      <c r="DIV17" s="414"/>
      <c r="DIW17" s="414"/>
      <c r="DIX17" s="414"/>
      <c r="DIY17" s="414"/>
      <c r="DIZ17" s="414"/>
      <c r="DJA17" s="414"/>
      <c r="DJB17" s="414"/>
      <c r="DJC17" s="414"/>
      <c r="DJD17" s="414"/>
      <c r="DJE17" s="414"/>
      <c r="DJF17" s="414"/>
      <c r="DJG17" s="414"/>
      <c r="DJH17" s="414"/>
      <c r="DJI17" s="414"/>
      <c r="DJJ17" s="414"/>
      <c r="DJK17" s="414"/>
      <c r="DJL17" s="414"/>
      <c r="DJM17" s="414"/>
      <c r="DJN17" s="414"/>
      <c r="DJO17" s="414"/>
      <c r="DJP17" s="414"/>
      <c r="DJQ17" s="414"/>
      <c r="DJR17" s="414"/>
      <c r="DJS17" s="414"/>
      <c r="DJT17" s="414"/>
      <c r="DJU17" s="414"/>
      <c r="DJV17" s="414"/>
      <c r="DJW17" s="414"/>
      <c r="DJX17" s="414"/>
      <c r="DJY17" s="414"/>
      <c r="DJZ17" s="414"/>
      <c r="DKA17" s="414"/>
      <c r="DKB17" s="414"/>
      <c r="DKC17" s="414"/>
      <c r="DKD17" s="414"/>
      <c r="DKE17" s="414"/>
      <c r="DKF17" s="414"/>
      <c r="DKG17" s="414"/>
      <c r="DKH17" s="414"/>
      <c r="DKI17" s="414"/>
      <c r="DKJ17" s="414"/>
      <c r="DKK17" s="414"/>
      <c r="DKL17" s="414"/>
      <c r="DKM17" s="414"/>
      <c r="DKN17" s="414"/>
      <c r="DKO17" s="414"/>
      <c r="DKP17" s="414"/>
      <c r="DKQ17" s="414"/>
      <c r="DKR17" s="414"/>
      <c r="DKS17" s="414"/>
      <c r="DKT17" s="414"/>
      <c r="DKU17" s="414"/>
      <c r="DKV17" s="414"/>
      <c r="DKW17" s="414"/>
      <c r="DKX17" s="414"/>
      <c r="DKY17" s="414"/>
      <c r="DKZ17" s="414"/>
      <c r="DLA17" s="414"/>
      <c r="DLB17" s="414"/>
      <c r="DLC17" s="414"/>
      <c r="DLD17" s="414"/>
      <c r="DLE17" s="414"/>
      <c r="DLF17" s="414"/>
      <c r="DLG17" s="414"/>
      <c r="DLH17" s="414"/>
      <c r="DLI17" s="414"/>
      <c r="DLJ17" s="414"/>
      <c r="DLK17" s="414"/>
      <c r="DLL17" s="414"/>
      <c r="DLM17" s="414"/>
      <c r="DLN17" s="414"/>
      <c r="DLO17" s="414"/>
      <c r="DLP17" s="414"/>
      <c r="DLQ17" s="414"/>
      <c r="DLR17" s="414"/>
      <c r="DLS17" s="414"/>
      <c r="DLT17" s="414"/>
      <c r="DLU17" s="414"/>
      <c r="DLV17" s="414"/>
      <c r="DLW17" s="414"/>
      <c r="DLX17" s="414"/>
      <c r="DLY17" s="414"/>
      <c r="DLZ17" s="414"/>
      <c r="DMA17" s="414"/>
      <c r="DMB17" s="414"/>
      <c r="DMC17" s="414"/>
      <c r="DMD17" s="414"/>
      <c r="DME17" s="414"/>
      <c r="DMF17" s="414"/>
      <c r="DMG17" s="414"/>
      <c r="DMH17" s="414"/>
      <c r="DMI17" s="414"/>
      <c r="DMJ17" s="414"/>
      <c r="DMK17" s="414"/>
      <c r="DML17" s="414"/>
      <c r="DMM17" s="414"/>
      <c r="DMN17" s="414"/>
      <c r="DMO17" s="414"/>
      <c r="DMP17" s="414"/>
      <c r="DMQ17" s="414"/>
      <c r="DMR17" s="414"/>
      <c r="DMS17" s="414"/>
      <c r="DMT17" s="414"/>
      <c r="DMU17" s="414"/>
      <c r="DMV17" s="414"/>
      <c r="DMW17" s="414"/>
      <c r="DMX17" s="414"/>
      <c r="DMY17" s="414"/>
      <c r="DMZ17" s="414"/>
      <c r="DNA17" s="414"/>
      <c r="DNB17" s="414"/>
      <c r="DNC17" s="414"/>
      <c r="DND17" s="414"/>
      <c r="DNE17" s="414"/>
      <c r="DNF17" s="414"/>
      <c r="DNG17" s="414"/>
      <c r="DNH17" s="414"/>
      <c r="DNI17" s="414"/>
      <c r="DNJ17" s="414"/>
      <c r="DNK17" s="414"/>
      <c r="DNL17" s="414"/>
      <c r="DNM17" s="414"/>
      <c r="DNN17" s="414"/>
      <c r="DNO17" s="414"/>
      <c r="DNP17" s="414"/>
      <c r="DNQ17" s="414"/>
      <c r="DNR17" s="414"/>
      <c r="DNS17" s="414"/>
      <c r="DNT17" s="414"/>
      <c r="DNU17" s="414"/>
      <c r="DNV17" s="414"/>
      <c r="DNW17" s="414"/>
      <c r="DNX17" s="414"/>
      <c r="DNY17" s="414"/>
      <c r="DNZ17" s="414"/>
      <c r="DOA17" s="414"/>
      <c r="DOB17" s="414"/>
      <c r="DOC17" s="414"/>
      <c r="DOD17" s="414"/>
      <c r="DOE17" s="414"/>
      <c r="DOF17" s="414"/>
      <c r="DOG17" s="414"/>
      <c r="DOH17" s="414"/>
      <c r="DOI17" s="414"/>
      <c r="DOJ17" s="414"/>
      <c r="DOK17" s="414"/>
      <c r="DOL17" s="414"/>
      <c r="DOM17" s="414"/>
      <c r="DON17" s="414"/>
      <c r="DOO17" s="414"/>
      <c r="DOP17" s="414"/>
      <c r="DOQ17" s="414"/>
      <c r="DOR17" s="414"/>
      <c r="DOS17" s="414"/>
      <c r="DOT17" s="414"/>
      <c r="DOU17" s="414"/>
      <c r="DOV17" s="414"/>
      <c r="DOW17" s="414"/>
      <c r="DOX17" s="414"/>
      <c r="DOY17" s="414"/>
      <c r="DOZ17" s="414"/>
      <c r="DPA17" s="414"/>
      <c r="DPB17" s="414"/>
      <c r="DPC17" s="414"/>
      <c r="DPD17" s="414"/>
      <c r="DPE17" s="414"/>
      <c r="DPF17" s="414"/>
      <c r="DPG17" s="414"/>
      <c r="DPH17" s="414"/>
      <c r="DPI17" s="414"/>
      <c r="DPJ17" s="414"/>
      <c r="DPK17" s="414"/>
      <c r="DPL17" s="414"/>
      <c r="DPM17" s="414"/>
      <c r="DPN17" s="414"/>
      <c r="DPO17" s="414"/>
      <c r="DPP17" s="414"/>
      <c r="DPQ17" s="414"/>
      <c r="DPR17" s="414"/>
      <c r="DPS17" s="414"/>
      <c r="DPT17" s="414"/>
      <c r="DPU17" s="414"/>
      <c r="DPV17" s="414"/>
      <c r="DPW17" s="414"/>
      <c r="DPX17" s="414"/>
      <c r="DPY17" s="414"/>
      <c r="DPZ17" s="414"/>
      <c r="DQA17" s="414"/>
      <c r="DQB17" s="414"/>
      <c r="DQC17" s="414"/>
      <c r="DQD17" s="414"/>
      <c r="DQE17" s="414"/>
      <c r="DQF17" s="414"/>
      <c r="DQG17" s="414"/>
      <c r="DQH17" s="414"/>
      <c r="DQI17" s="414"/>
      <c r="DQJ17" s="414"/>
      <c r="DQK17" s="414"/>
      <c r="DQL17" s="414"/>
      <c r="DQM17" s="414"/>
      <c r="DQN17" s="414"/>
      <c r="DQO17" s="414"/>
      <c r="DQP17" s="414"/>
      <c r="DQQ17" s="414"/>
      <c r="DQR17" s="414"/>
      <c r="DQS17" s="414"/>
      <c r="DQT17" s="414"/>
      <c r="DQU17" s="414"/>
      <c r="DQV17" s="414"/>
      <c r="DQW17" s="414"/>
      <c r="DQX17" s="414"/>
      <c r="DQY17" s="414"/>
      <c r="DQZ17" s="414"/>
      <c r="DRA17" s="414"/>
      <c r="DRB17" s="414"/>
      <c r="DRC17" s="414"/>
      <c r="DRD17" s="414"/>
      <c r="DRE17" s="414"/>
      <c r="DRF17" s="414"/>
      <c r="DRG17" s="414"/>
      <c r="DRH17" s="414"/>
      <c r="DRI17" s="414"/>
      <c r="DRJ17" s="414"/>
      <c r="DRK17" s="414"/>
      <c r="DRL17" s="414"/>
      <c r="DRM17" s="414"/>
      <c r="DRN17" s="414"/>
      <c r="DRO17" s="414"/>
      <c r="DRP17" s="414"/>
      <c r="DRQ17" s="414"/>
      <c r="DRR17" s="414"/>
      <c r="DRS17" s="414"/>
      <c r="DRT17" s="414"/>
      <c r="DRU17" s="414"/>
      <c r="DRV17" s="414"/>
      <c r="DRW17" s="414"/>
      <c r="DRX17" s="414"/>
      <c r="DRY17" s="414"/>
      <c r="DRZ17" s="414"/>
      <c r="DSA17" s="414"/>
      <c r="DSB17" s="414"/>
      <c r="DSC17" s="414"/>
      <c r="DSD17" s="414"/>
      <c r="DSE17" s="414"/>
      <c r="DSF17" s="414"/>
      <c r="DSG17" s="414"/>
      <c r="DSH17" s="414"/>
      <c r="DSI17" s="414"/>
      <c r="DSJ17" s="414"/>
      <c r="DSK17" s="414"/>
      <c r="DSL17" s="414"/>
      <c r="DSM17" s="414"/>
      <c r="DSN17" s="414"/>
      <c r="DSO17" s="414"/>
      <c r="DSP17" s="414"/>
      <c r="DSQ17" s="414"/>
      <c r="DSR17" s="414"/>
      <c r="DSS17" s="414"/>
      <c r="DST17" s="414"/>
      <c r="DSU17" s="414"/>
      <c r="DSV17" s="414"/>
      <c r="DSW17" s="414"/>
      <c r="DSX17" s="414"/>
      <c r="DSY17" s="414"/>
      <c r="DSZ17" s="414"/>
      <c r="DTA17" s="414"/>
      <c r="DTB17" s="414"/>
      <c r="DTC17" s="414"/>
      <c r="DTD17" s="414"/>
      <c r="DTE17" s="414"/>
      <c r="DTF17" s="414"/>
      <c r="DTG17" s="414"/>
      <c r="DTH17" s="414"/>
      <c r="DTI17" s="414"/>
      <c r="DTJ17" s="414"/>
      <c r="DTK17" s="414"/>
      <c r="DTL17" s="414"/>
      <c r="DTM17" s="414"/>
      <c r="DTN17" s="414"/>
      <c r="DTO17" s="414"/>
      <c r="DTP17" s="414"/>
      <c r="DTQ17" s="414"/>
      <c r="DTR17" s="414"/>
      <c r="DTS17" s="414"/>
      <c r="DTT17" s="414"/>
      <c r="DTU17" s="414"/>
      <c r="DTV17" s="414"/>
      <c r="DTW17" s="414"/>
      <c r="DTX17" s="414"/>
      <c r="DTY17" s="414"/>
      <c r="DTZ17" s="414"/>
      <c r="DUA17" s="414"/>
      <c r="DUB17" s="414"/>
      <c r="DUC17" s="414"/>
      <c r="DUD17" s="414"/>
      <c r="DUE17" s="414"/>
      <c r="DUF17" s="414"/>
      <c r="DUG17" s="414"/>
      <c r="DUH17" s="414"/>
      <c r="DUI17" s="414"/>
      <c r="DUJ17" s="414"/>
      <c r="DUK17" s="414"/>
      <c r="DUL17" s="414"/>
      <c r="DUM17" s="414"/>
      <c r="DUN17" s="414"/>
      <c r="DUO17" s="414"/>
      <c r="DUP17" s="414"/>
      <c r="DUQ17" s="414"/>
      <c r="DUR17" s="414"/>
      <c r="DUS17" s="414"/>
      <c r="DUT17" s="414"/>
      <c r="DUU17" s="414"/>
      <c r="DUV17" s="414"/>
      <c r="DUW17" s="414"/>
      <c r="DUX17" s="414"/>
      <c r="DUY17" s="414"/>
      <c r="DUZ17" s="414"/>
      <c r="DVA17" s="414"/>
      <c r="DVB17" s="414"/>
      <c r="DVC17" s="414"/>
      <c r="DVD17" s="414"/>
      <c r="DVE17" s="414"/>
      <c r="DVF17" s="414"/>
      <c r="DVG17" s="414"/>
      <c r="DVH17" s="414"/>
      <c r="DVI17" s="414"/>
      <c r="DVJ17" s="414"/>
      <c r="DVK17" s="414"/>
      <c r="DVL17" s="414"/>
      <c r="DVM17" s="414"/>
      <c r="DVN17" s="414"/>
      <c r="DVO17" s="414"/>
      <c r="DVP17" s="414"/>
      <c r="DVQ17" s="414"/>
      <c r="DVR17" s="414"/>
      <c r="DVS17" s="414"/>
      <c r="DVT17" s="414"/>
      <c r="DVU17" s="414"/>
      <c r="DVV17" s="414"/>
      <c r="DVW17" s="414"/>
      <c r="DVX17" s="414"/>
      <c r="DVY17" s="414"/>
      <c r="DVZ17" s="414"/>
      <c r="DWA17" s="414"/>
      <c r="DWB17" s="414"/>
      <c r="DWC17" s="414"/>
      <c r="DWD17" s="414"/>
      <c r="DWE17" s="414"/>
      <c r="DWF17" s="414"/>
      <c r="DWG17" s="414"/>
      <c r="DWH17" s="414"/>
      <c r="DWI17" s="414"/>
      <c r="DWJ17" s="414"/>
      <c r="DWK17" s="414"/>
      <c r="DWL17" s="414"/>
      <c r="DWM17" s="414"/>
      <c r="DWN17" s="414"/>
      <c r="DWO17" s="414"/>
      <c r="DWP17" s="414"/>
      <c r="DWQ17" s="414"/>
      <c r="DWR17" s="414"/>
      <c r="DWS17" s="414"/>
      <c r="DWT17" s="414"/>
      <c r="DWU17" s="414"/>
      <c r="DWV17" s="414"/>
      <c r="DWW17" s="414"/>
      <c r="DWX17" s="414"/>
      <c r="DWY17" s="414"/>
      <c r="DWZ17" s="414"/>
      <c r="DXA17" s="414"/>
      <c r="DXB17" s="414"/>
      <c r="DXC17" s="414"/>
      <c r="DXD17" s="414"/>
      <c r="DXE17" s="414"/>
      <c r="DXF17" s="414"/>
      <c r="DXG17" s="414"/>
      <c r="DXH17" s="414"/>
      <c r="DXI17" s="414"/>
      <c r="DXJ17" s="414"/>
      <c r="DXK17" s="414"/>
      <c r="DXL17" s="414"/>
      <c r="DXM17" s="414"/>
      <c r="DXN17" s="414"/>
      <c r="DXO17" s="414"/>
      <c r="DXP17" s="414"/>
      <c r="DXQ17" s="414"/>
      <c r="DXR17" s="414"/>
      <c r="DXS17" s="414"/>
      <c r="DXT17" s="414"/>
      <c r="DXU17" s="414"/>
      <c r="DXV17" s="414"/>
      <c r="DXW17" s="414"/>
      <c r="DXX17" s="414"/>
      <c r="DXY17" s="414"/>
      <c r="DXZ17" s="414"/>
      <c r="DYA17" s="414"/>
      <c r="DYB17" s="414"/>
      <c r="DYC17" s="414"/>
      <c r="DYD17" s="414"/>
      <c r="DYE17" s="414"/>
      <c r="DYF17" s="414"/>
      <c r="DYG17" s="414"/>
      <c r="DYH17" s="414"/>
      <c r="DYI17" s="414"/>
      <c r="DYJ17" s="414"/>
      <c r="DYK17" s="414"/>
      <c r="DYL17" s="414"/>
      <c r="DYM17" s="414"/>
      <c r="DYN17" s="414"/>
      <c r="DYO17" s="414"/>
      <c r="DYP17" s="414"/>
      <c r="DYQ17" s="414"/>
      <c r="DYR17" s="414"/>
      <c r="DYS17" s="414"/>
      <c r="DYT17" s="414"/>
      <c r="DYU17" s="414"/>
      <c r="DYV17" s="414"/>
      <c r="DYW17" s="414"/>
      <c r="DYX17" s="414"/>
      <c r="DYY17" s="414"/>
      <c r="DYZ17" s="414"/>
      <c r="DZA17" s="414"/>
      <c r="DZB17" s="414"/>
      <c r="DZC17" s="414"/>
      <c r="DZD17" s="414"/>
      <c r="DZE17" s="414"/>
      <c r="DZF17" s="414"/>
      <c r="DZG17" s="414"/>
      <c r="DZH17" s="414"/>
      <c r="DZI17" s="414"/>
      <c r="DZJ17" s="414"/>
      <c r="DZK17" s="414"/>
      <c r="DZL17" s="414"/>
      <c r="DZM17" s="414"/>
      <c r="DZN17" s="414"/>
      <c r="DZO17" s="414"/>
      <c r="DZP17" s="414"/>
      <c r="DZQ17" s="414"/>
      <c r="DZR17" s="414"/>
      <c r="DZS17" s="414"/>
      <c r="DZT17" s="414"/>
      <c r="DZU17" s="414"/>
      <c r="DZV17" s="414"/>
      <c r="DZW17" s="414"/>
      <c r="DZX17" s="414"/>
      <c r="DZY17" s="414"/>
      <c r="DZZ17" s="414"/>
      <c r="EAA17" s="414"/>
      <c r="EAB17" s="414"/>
      <c r="EAC17" s="414"/>
      <c r="EAD17" s="414"/>
      <c r="EAE17" s="414"/>
      <c r="EAF17" s="414"/>
      <c r="EAG17" s="414"/>
      <c r="EAH17" s="414"/>
      <c r="EAI17" s="414"/>
      <c r="EAJ17" s="414"/>
      <c r="EAK17" s="414"/>
      <c r="EAL17" s="414"/>
      <c r="EAM17" s="414"/>
      <c r="EAN17" s="414"/>
      <c r="EAO17" s="414"/>
      <c r="EAP17" s="414"/>
      <c r="EAQ17" s="414"/>
      <c r="EAR17" s="414"/>
      <c r="EAS17" s="414"/>
      <c r="EAT17" s="414"/>
      <c r="EAU17" s="414"/>
      <c r="EAV17" s="414"/>
      <c r="EAW17" s="414"/>
      <c r="EAX17" s="414"/>
      <c r="EAY17" s="414"/>
      <c r="EAZ17" s="414"/>
      <c r="EBA17" s="414"/>
      <c r="EBB17" s="414"/>
      <c r="EBC17" s="414"/>
      <c r="EBD17" s="414"/>
      <c r="EBE17" s="414"/>
      <c r="EBF17" s="414"/>
      <c r="EBG17" s="414"/>
      <c r="EBH17" s="414"/>
      <c r="EBI17" s="414"/>
      <c r="EBJ17" s="414"/>
      <c r="EBK17" s="414"/>
      <c r="EBL17" s="414"/>
      <c r="EBM17" s="414"/>
      <c r="EBN17" s="414"/>
      <c r="EBO17" s="414"/>
      <c r="EBP17" s="414"/>
      <c r="EBQ17" s="414"/>
      <c r="EBR17" s="414"/>
      <c r="EBS17" s="414"/>
      <c r="EBT17" s="414"/>
      <c r="EBU17" s="414"/>
      <c r="EBV17" s="414"/>
      <c r="EBW17" s="414"/>
      <c r="EBX17" s="414"/>
      <c r="EBY17" s="414"/>
      <c r="EBZ17" s="414"/>
      <c r="ECA17" s="414"/>
      <c r="ECB17" s="414"/>
      <c r="ECC17" s="414"/>
      <c r="ECD17" s="414"/>
      <c r="ECE17" s="414"/>
      <c r="ECF17" s="414"/>
      <c r="ECG17" s="414"/>
      <c r="ECH17" s="414"/>
      <c r="ECI17" s="414"/>
      <c r="ECJ17" s="414"/>
      <c r="ECK17" s="414"/>
      <c r="ECL17" s="414"/>
      <c r="ECM17" s="414"/>
      <c r="ECN17" s="414"/>
      <c r="ECO17" s="414"/>
      <c r="ECP17" s="414"/>
      <c r="ECQ17" s="414"/>
      <c r="ECR17" s="414"/>
      <c r="ECS17" s="414"/>
      <c r="ECT17" s="414"/>
      <c r="ECU17" s="414"/>
      <c r="ECV17" s="414"/>
      <c r="ECW17" s="414"/>
      <c r="ECX17" s="414"/>
      <c r="ECY17" s="414"/>
      <c r="ECZ17" s="414"/>
      <c r="EDA17" s="414"/>
      <c r="EDB17" s="414"/>
      <c r="EDC17" s="414"/>
      <c r="EDD17" s="414"/>
      <c r="EDE17" s="414"/>
      <c r="EDF17" s="414"/>
      <c r="EDG17" s="414"/>
      <c r="EDH17" s="414"/>
      <c r="EDI17" s="414"/>
      <c r="EDJ17" s="414"/>
      <c r="EDK17" s="414"/>
      <c r="EDL17" s="414"/>
      <c r="EDM17" s="414"/>
      <c r="EDN17" s="414"/>
      <c r="EDO17" s="414"/>
      <c r="EDP17" s="414"/>
      <c r="EDQ17" s="414"/>
      <c r="EDR17" s="414"/>
      <c r="EDS17" s="414"/>
      <c r="EDT17" s="414"/>
      <c r="EDU17" s="414"/>
      <c r="EDV17" s="414"/>
      <c r="EDW17" s="414"/>
      <c r="EDX17" s="414"/>
      <c r="EDY17" s="414"/>
      <c r="EDZ17" s="414"/>
      <c r="EEA17" s="414"/>
      <c r="EEB17" s="414"/>
      <c r="EEC17" s="414"/>
      <c r="EED17" s="414"/>
      <c r="EEE17" s="414"/>
      <c r="EEF17" s="414"/>
      <c r="EEG17" s="414"/>
      <c r="EEH17" s="414"/>
      <c r="EEI17" s="414"/>
      <c r="EEJ17" s="414"/>
      <c r="EEK17" s="414"/>
      <c r="EEL17" s="414"/>
      <c r="EEM17" s="414"/>
      <c r="EEN17" s="414"/>
      <c r="EEO17" s="414"/>
      <c r="EEP17" s="414"/>
      <c r="EEQ17" s="414"/>
      <c r="EER17" s="414"/>
      <c r="EES17" s="414"/>
      <c r="EET17" s="414"/>
      <c r="EEU17" s="414"/>
      <c r="EEV17" s="414"/>
      <c r="EEW17" s="414"/>
      <c r="EEX17" s="414"/>
      <c r="EEY17" s="414"/>
      <c r="EEZ17" s="414"/>
      <c r="EFA17" s="414"/>
      <c r="EFB17" s="414"/>
      <c r="EFC17" s="414"/>
      <c r="EFD17" s="414"/>
      <c r="EFE17" s="414"/>
      <c r="EFF17" s="414"/>
      <c r="EFG17" s="414"/>
      <c r="EFH17" s="414"/>
      <c r="EFI17" s="414"/>
      <c r="EFJ17" s="414"/>
      <c r="EFK17" s="414"/>
      <c r="EFL17" s="414"/>
      <c r="EFM17" s="414"/>
      <c r="EFN17" s="414"/>
      <c r="EFO17" s="414"/>
      <c r="EFP17" s="414"/>
      <c r="EFQ17" s="414"/>
      <c r="EFR17" s="414"/>
      <c r="EFS17" s="414"/>
      <c r="EFT17" s="414"/>
      <c r="EFU17" s="414"/>
      <c r="EFV17" s="414"/>
      <c r="EFW17" s="414"/>
      <c r="EFX17" s="414"/>
      <c r="EFY17" s="414"/>
      <c r="EFZ17" s="414"/>
      <c r="EGA17" s="414"/>
      <c r="EGB17" s="414"/>
      <c r="EGC17" s="414"/>
      <c r="EGD17" s="414"/>
      <c r="EGE17" s="414"/>
      <c r="EGF17" s="414"/>
      <c r="EGG17" s="414"/>
      <c r="EGH17" s="414"/>
      <c r="EGI17" s="414"/>
      <c r="EGJ17" s="414"/>
      <c r="EGK17" s="414"/>
      <c r="EGL17" s="414"/>
      <c r="EGM17" s="414"/>
      <c r="EGN17" s="414"/>
      <c r="EGO17" s="414"/>
      <c r="EGP17" s="414"/>
      <c r="EGQ17" s="414"/>
      <c r="EGR17" s="414"/>
      <c r="EGS17" s="414"/>
      <c r="EGT17" s="414"/>
      <c r="EGU17" s="414"/>
      <c r="EGV17" s="414"/>
      <c r="EGW17" s="414"/>
      <c r="EGX17" s="414"/>
      <c r="EGY17" s="414"/>
      <c r="EGZ17" s="414"/>
      <c r="EHA17" s="414"/>
      <c r="EHB17" s="414"/>
      <c r="EHC17" s="414"/>
      <c r="EHD17" s="414"/>
      <c r="EHE17" s="414"/>
      <c r="EHF17" s="414"/>
      <c r="EHG17" s="414"/>
      <c r="EHH17" s="414"/>
      <c r="EHI17" s="414"/>
      <c r="EHJ17" s="414"/>
      <c r="EHK17" s="414"/>
      <c r="EHL17" s="414"/>
      <c r="EHM17" s="414"/>
      <c r="EHN17" s="414"/>
      <c r="EHO17" s="414"/>
      <c r="EHP17" s="414"/>
      <c r="EHQ17" s="414"/>
      <c r="EHR17" s="414"/>
      <c r="EHS17" s="414"/>
      <c r="EHT17" s="414"/>
      <c r="EHU17" s="414"/>
      <c r="EHV17" s="414"/>
      <c r="EHW17" s="414"/>
      <c r="EHX17" s="414"/>
      <c r="EHY17" s="414"/>
      <c r="EHZ17" s="414"/>
      <c r="EIA17" s="414"/>
      <c r="EIB17" s="414"/>
      <c r="EIC17" s="414"/>
      <c r="EID17" s="414"/>
      <c r="EIE17" s="414"/>
      <c r="EIF17" s="414"/>
      <c r="EIG17" s="414"/>
      <c r="EIH17" s="414"/>
      <c r="EII17" s="414"/>
      <c r="EIJ17" s="414"/>
      <c r="EIK17" s="414"/>
      <c r="EIL17" s="414"/>
      <c r="EIM17" s="414"/>
      <c r="EIN17" s="414"/>
      <c r="EIO17" s="414"/>
      <c r="EIP17" s="414"/>
      <c r="EIQ17" s="414"/>
      <c r="EIR17" s="414"/>
      <c r="EIS17" s="414"/>
      <c r="EIT17" s="414"/>
      <c r="EIU17" s="414"/>
      <c r="EIV17" s="414"/>
      <c r="EIW17" s="414"/>
      <c r="EIX17" s="414"/>
      <c r="EIY17" s="414"/>
      <c r="EIZ17" s="414"/>
      <c r="EJA17" s="414"/>
      <c r="EJB17" s="414"/>
      <c r="EJC17" s="414"/>
      <c r="EJD17" s="414"/>
      <c r="EJE17" s="414"/>
      <c r="EJF17" s="414"/>
      <c r="EJG17" s="414"/>
      <c r="EJH17" s="414"/>
      <c r="EJI17" s="414"/>
      <c r="EJJ17" s="414"/>
      <c r="EJK17" s="414"/>
      <c r="EJL17" s="414"/>
      <c r="EJM17" s="414"/>
      <c r="EJN17" s="414"/>
      <c r="EJO17" s="414"/>
      <c r="EJP17" s="414"/>
      <c r="EJQ17" s="414"/>
      <c r="EJR17" s="414"/>
      <c r="EJS17" s="414"/>
      <c r="EJT17" s="414"/>
      <c r="EJU17" s="414"/>
      <c r="EJV17" s="414"/>
      <c r="EJW17" s="414"/>
      <c r="EJX17" s="414"/>
      <c r="EJY17" s="414"/>
      <c r="EJZ17" s="414"/>
      <c r="EKA17" s="414"/>
      <c r="EKB17" s="414"/>
      <c r="EKC17" s="414"/>
      <c r="EKD17" s="414"/>
      <c r="EKE17" s="414"/>
      <c r="EKF17" s="414"/>
      <c r="EKG17" s="414"/>
      <c r="EKH17" s="414"/>
      <c r="EKI17" s="414"/>
      <c r="EKJ17" s="414"/>
      <c r="EKK17" s="414"/>
      <c r="EKL17" s="414"/>
      <c r="EKM17" s="414"/>
      <c r="EKN17" s="414"/>
      <c r="EKO17" s="414"/>
      <c r="EKP17" s="414"/>
      <c r="EKQ17" s="414"/>
      <c r="EKR17" s="414"/>
      <c r="EKS17" s="414"/>
      <c r="EKT17" s="414"/>
      <c r="EKU17" s="414"/>
      <c r="EKV17" s="414"/>
      <c r="EKW17" s="414"/>
      <c r="EKX17" s="414"/>
      <c r="EKY17" s="414"/>
      <c r="EKZ17" s="414"/>
      <c r="ELA17" s="414"/>
      <c r="ELB17" s="414"/>
      <c r="ELC17" s="414"/>
      <c r="ELD17" s="414"/>
      <c r="ELE17" s="414"/>
      <c r="ELF17" s="414"/>
      <c r="ELG17" s="414"/>
      <c r="ELH17" s="414"/>
      <c r="ELI17" s="414"/>
      <c r="ELJ17" s="414"/>
      <c r="ELK17" s="414"/>
      <c r="ELL17" s="414"/>
      <c r="ELM17" s="414"/>
      <c r="ELN17" s="414"/>
      <c r="ELO17" s="414"/>
      <c r="ELP17" s="414"/>
      <c r="ELQ17" s="414"/>
      <c r="ELR17" s="414"/>
      <c r="ELS17" s="414"/>
      <c r="ELT17" s="414"/>
      <c r="ELU17" s="414"/>
      <c r="ELV17" s="414"/>
      <c r="ELW17" s="414"/>
      <c r="ELX17" s="414"/>
      <c r="ELY17" s="414"/>
      <c r="ELZ17" s="414"/>
      <c r="EMA17" s="414"/>
      <c r="EMB17" s="414"/>
      <c r="EMC17" s="414"/>
      <c r="EMD17" s="414"/>
      <c r="EME17" s="414"/>
      <c r="EMF17" s="414"/>
      <c r="EMG17" s="414"/>
      <c r="EMH17" s="414"/>
      <c r="EMI17" s="414"/>
      <c r="EMJ17" s="414"/>
      <c r="EMK17" s="414"/>
      <c r="EML17" s="414"/>
      <c r="EMM17" s="414"/>
      <c r="EMN17" s="414"/>
      <c r="EMO17" s="414"/>
      <c r="EMP17" s="414"/>
      <c r="EMQ17" s="414"/>
      <c r="EMR17" s="414"/>
      <c r="EMS17" s="414"/>
      <c r="EMT17" s="414"/>
      <c r="EMU17" s="414"/>
      <c r="EMV17" s="414"/>
      <c r="EMW17" s="414"/>
      <c r="EMX17" s="414"/>
      <c r="EMY17" s="414"/>
      <c r="EMZ17" s="414"/>
      <c r="ENA17" s="414"/>
      <c r="ENB17" s="414"/>
      <c r="ENC17" s="414"/>
      <c r="END17" s="414"/>
      <c r="ENE17" s="414"/>
      <c r="ENF17" s="414"/>
      <c r="ENG17" s="414"/>
      <c r="ENH17" s="414"/>
      <c r="ENI17" s="414"/>
      <c r="ENJ17" s="414"/>
      <c r="ENK17" s="414"/>
      <c r="ENL17" s="414"/>
      <c r="ENM17" s="414"/>
      <c r="ENN17" s="414"/>
      <c r="ENO17" s="414"/>
      <c r="ENP17" s="414"/>
      <c r="ENQ17" s="414"/>
      <c r="ENR17" s="414"/>
      <c r="ENS17" s="414"/>
      <c r="ENT17" s="414"/>
      <c r="ENU17" s="414"/>
      <c r="ENV17" s="414"/>
      <c r="ENW17" s="414"/>
      <c r="ENX17" s="414"/>
      <c r="ENY17" s="414"/>
      <c r="ENZ17" s="414"/>
      <c r="EOA17" s="414"/>
      <c r="EOB17" s="414"/>
      <c r="EOC17" s="414"/>
      <c r="EOD17" s="414"/>
      <c r="EOE17" s="414"/>
      <c r="EOF17" s="414"/>
      <c r="EOG17" s="414"/>
      <c r="EOH17" s="414"/>
      <c r="EOI17" s="414"/>
      <c r="EOJ17" s="414"/>
      <c r="EOK17" s="414"/>
      <c r="EOL17" s="414"/>
      <c r="EOM17" s="414"/>
      <c r="EON17" s="414"/>
      <c r="EOO17" s="414"/>
      <c r="EOP17" s="414"/>
      <c r="EOQ17" s="414"/>
      <c r="EOR17" s="414"/>
      <c r="EOS17" s="414"/>
      <c r="EOT17" s="414"/>
      <c r="EOU17" s="414"/>
      <c r="EOV17" s="414"/>
      <c r="EOW17" s="414"/>
      <c r="EOX17" s="414"/>
      <c r="EOY17" s="414"/>
      <c r="EOZ17" s="414"/>
      <c r="EPA17" s="414"/>
      <c r="EPB17" s="414"/>
      <c r="EPC17" s="414"/>
      <c r="EPD17" s="414"/>
      <c r="EPE17" s="414"/>
      <c r="EPF17" s="414"/>
      <c r="EPG17" s="414"/>
      <c r="EPH17" s="414"/>
      <c r="EPI17" s="414"/>
      <c r="EPJ17" s="414"/>
      <c r="EPK17" s="414"/>
      <c r="EPL17" s="414"/>
      <c r="EPM17" s="414"/>
      <c r="EPN17" s="414"/>
      <c r="EPO17" s="414"/>
      <c r="EPP17" s="414"/>
      <c r="EPQ17" s="414"/>
      <c r="EPR17" s="414"/>
      <c r="EPS17" s="414"/>
      <c r="EPT17" s="414"/>
      <c r="EPU17" s="414"/>
      <c r="EPV17" s="414"/>
      <c r="EPW17" s="414"/>
      <c r="EPX17" s="414"/>
      <c r="EPY17" s="414"/>
      <c r="EPZ17" s="414"/>
      <c r="EQA17" s="414"/>
      <c r="EQB17" s="414"/>
      <c r="EQC17" s="414"/>
      <c r="EQD17" s="414"/>
      <c r="EQE17" s="414"/>
      <c r="EQF17" s="414"/>
      <c r="EQG17" s="414"/>
      <c r="EQH17" s="414"/>
      <c r="EQI17" s="414"/>
      <c r="EQJ17" s="414"/>
      <c r="EQK17" s="414"/>
      <c r="EQL17" s="414"/>
      <c r="EQM17" s="414"/>
      <c r="EQN17" s="414"/>
      <c r="EQO17" s="414"/>
      <c r="EQP17" s="414"/>
      <c r="EQQ17" s="414"/>
      <c r="EQR17" s="414"/>
      <c r="EQS17" s="414"/>
      <c r="EQT17" s="414"/>
      <c r="EQU17" s="414"/>
      <c r="EQV17" s="414"/>
      <c r="EQW17" s="414"/>
      <c r="EQX17" s="414"/>
      <c r="EQY17" s="414"/>
      <c r="EQZ17" s="414"/>
      <c r="ERA17" s="414"/>
      <c r="ERB17" s="414"/>
      <c r="ERC17" s="414"/>
      <c r="ERD17" s="414"/>
      <c r="ERE17" s="414"/>
      <c r="ERF17" s="414"/>
      <c r="ERG17" s="414"/>
      <c r="ERH17" s="414"/>
      <c r="ERI17" s="414"/>
      <c r="ERJ17" s="414"/>
      <c r="ERK17" s="414"/>
      <c r="ERL17" s="414"/>
      <c r="ERM17" s="414"/>
      <c r="ERN17" s="414"/>
      <c r="ERO17" s="414"/>
      <c r="ERP17" s="414"/>
      <c r="ERQ17" s="414"/>
      <c r="ERR17" s="414"/>
      <c r="ERS17" s="414"/>
      <c r="ERT17" s="414"/>
      <c r="ERU17" s="414"/>
      <c r="ERV17" s="414"/>
      <c r="ERW17" s="414"/>
      <c r="ERX17" s="414"/>
      <c r="ERY17" s="414"/>
      <c r="ERZ17" s="414"/>
      <c r="ESA17" s="414"/>
      <c r="ESB17" s="414"/>
      <c r="ESC17" s="414"/>
      <c r="ESD17" s="414"/>
      <c r="ESE17" s="414"/>
      <c r="ESF17" s="414"/>
      <c r="ESG17" s="414"/>
      <c r="ESH17" s="414"/>
      <c r="ESI17" s="414"/>
      <c r="ESJ17" s="414"/>
      <c r="ESK17" s="414"/>
      <c r="ESL17" s="414"/>
      <c r="ESM17" s="414"/>
      <c r="ESN17" s="414"/>
      <c r="ESO17" s="414"/>
      <c r="ESP17" s="414"/>
      <c r="ESQ17" s="414"/>
      <c r="ESR17" s="414"/>
      <c r="ESS17" s="414"/>
      <c r="EST17" s="414"/>
      <c r="ESU17" s="414"/>
      <c r="ESV17" s="414"/>
      <c r="ESW17" s="414"/>
      <c r="ESX17" s="414"/>
      <c r="ESY17" s="414"/>
      <c r="ESZ17" s="414"/>
      <c r="ETA17" s="414"/>
      <c r="ETB17" s="414"/>
      <c r="ETC17" s="414"/>
      <c r="ETD17" s="414"/>
      <c r="ETE17" s="414"/>
      <c r="ETF17" s="414"/>
      <c r="ETG17" s="414"/>
      <c r="ETH17" s="414"/>
      <c r="ETI17" s="414"/>
      <c r="ETJ17" s="414"/>
      <c r="ETK17" s="414"/>
      <c r="ETL17" s="414"/>
      <c r="ETM17" s="414"/>
      <c r="ETN17" s="414"/>
      <c r="ETO17" s="414"/>
      <c r="ETP17" s="414"/>
      <c r="ETQ17" s="414"/>
      <c r="ETR17" s="414"/>
      <c r="ETS17" s="414"/>
      <c r="ETT17" s="414"/>
      <c r="ETU17" s="414"/>
      <c r="ETV17" s="414"/>
      <c r="ETW17" s="414"/>
      <c r="ETX17" s="414"/>
      <c r="ETY17" s="414"/>
      <c r="ETZ17" s="414"/>
      <c r="EUA17" s="414"/>
      <c r="EUB17" s="414"/>
      <c r="EUC17" s="414"/>
      <c r="EUD17" s="414"/>
      <c r="EUE17" s="414"/>
      <c r="EUF17" s="414"/>
      <c r="EUG17" s="414"/>
      <c r="EUH17" s="414"/>
      <c r="EUI17" s="414"/>
      <c r="EUJ17" s="414"/>
      <c r="EUK17" s="414"/>
      <c r="EUL17" s="414"/>
      <c r="EUM17" s="414"/>
      <c r="EUN17" s="414"/>
      <c r="EUO17" s="414"/>
      <c r="EUP17" s="414"/>
      <c r="EUQ17" s="414"/>
      <c r="EUR17" s="414"/>
      <c r="EUS17" s="414"/>
      <c r="EUT17" s="414"/>
      <c r="EUU17" s="414"/>
      <c r="EUV17" s="414"/>
      <c r="EUW17" s="414"/>
      <c r="EUX17" s="414"/>
      <c r="EUY17" s="414"/>
      <c r="EUZ17" s="414"/>
      <c r="EVA17" s="414"/>
      <c r="EVB17" s="414"/>
      <c r="EVC17" s="414"/>
      <c r="EVD17" s="414"/>
      <c r="EVE17" s="414"/>
      <c r="EVF17" s="414"/>
      <c r="EVG17" s="414"/>
      <c r="EVH17" s="414"/>
      <c r="EVI17" s="414"/>
      <c r="EVJ17" s="414"/>
      <c r="EVK17" s="414"/>
      <c r="EVL17" s="414"/>
      <c r="EVM17" s="414"/>
      <c r="EVN17" s="414"/>
      <c r="EVO17" s="414"/>
      <c r="EVP17" s="414"/>
      <c r="EVQ17" s="414"/>
      <c r="EVR17" s="414"/>
      <c r="EVS17" s="414"/>
      <c r="EVT17" s="414"/>
      <c r="EVU17" s="414"/>
      <c r="EVV17" s="414"/>
      <c r="EVW17" s="414"/>
      <c r="EVX17" s="414"/>
      <c r="EVY17" s="414"/>
      <c r="EVZ17" s="414"/>
      <c r="EWA17" s="414"/>
      <c r="EWB17" s="414"/>
      <c r="EWC17" s="414"/>
      <c r="EWD17" s="414"/>
      <c r="EWE17" s="414"/>
      <c r="EWF17" s="414"/>
      <c r="EWG17" s="414"/>
      <c r="EWH17" s="414"/>
      <c r="EWI17" s="414"/>
      <c r="EWJ17" s="414"/>
      <c r="EWK17" s="414"/>
      <c r="EWL17" s="414"/>
      <c r="EWM17" s="414"/>
      <c r="EWN17" s="414"/>
      <c r="EWO17" s="414"/>
      <c r="EWP17" s="414"/>
      <c r="EWQ17" s="414"/>
      <c r="EWR17" s="414"/>
      <c r="EWS17" s="414"/>
      <c r="EWT17" s="414"/>
      <c r="EWU17" s="414"/>
      <c r="EWV17" s="414"/>
      <c r="EWW17" s="414"/>
      <c r="EWX17" s="414"/>
      <c r="EWY17" s="414"/>
      <c r="EWZ17" s="414"/>
      <c r="EXA17" s="414"/>
      <c r="EXB17" s="414"/>
      <c r="EXC17" s="414"/>
      <c r="EXD17" s="414"/>
      <c r="EXE17" s="414"/>
      <c r="EXF17" s="414"/>
      <c r="EXG17" s="414"/>
      <c r="EXH17" s="414"/>
      <c r="EXI17" s="414"/>
      <c r="EXJ17" s="414"/>
      <c r="EXK17" s="414"/>
      <c r="EXL17" s="414"/>
      <c r="EXM17" s="414"/>
      <c r="EXN17" s="414"/>
      <c r="EXO17" s="414"/>
      <c r="EXP17" s="414"/>
      <c r="EXQ17" s="414"/>
      <c r="EXR17" s="414"/>
      <c r="EXS17" s="414"/>
      <c r="EXT17" s="414"/>
      <c r="EXU17" s="414"/>
      <c r="EXV17" s="414"/>
      <c r="EXW17" s="414"/>
      <c r="EXX17" s="414"/>
      <c r="EXY17" s="414"/>
      <c r="EXZ17" s="414"/>
      <c r="EYA17" s="414"/>
      <c r="EYB17" s="414"/>
      <c r="EYC17" s="414"/>
      <c r="EYD17" s="414"/>
      <c r="EYE17" s="414"/>
      <c r="EYF17" s="414"/>
      <c r="EYG17" s="414"/>
      <c r="EYH17" s="414"/>
      <c r="EYI17" s="414"/>
      <c r="EYJ17" s="414"/>
      <c r="EYK17" s="414"/>
      <c r="EYL17" s="414"/>
      <c r="EYM17" s="414"/>
      <c r="EYN17" s="414"/>
      <c r="EYO17" s="414"/>
      <c r="EYP17" s="414"/>
      <c r="EYQ17" s="414"/>
      <c r="EYR17" s="414"/>
      <c r="EYS17" s="414"/>
      <c r="EYT17" s="414"/>
      <c r="EYU17" s="414"/>
      <c r="EYV17" s="414"/>
      <c r="EYW17" s="414"/>
      <c r="EYX17" s="414"/>
      <c r="EYY17" s="414"/>
      <c r="EYZ17" s="414"/>
      <c r="EZA17" s="414"/>
      <c r="EZB17" s="414"/>
      <c r="EZC17" s="414"/>
      <c r="EZD17" s="414"/>
      <c r="EZE17" s="414"/>
      <c r="EZF17" s="414"/>
      <c r="EZG17" s="414"/>
      <c r="EZH17" s="414"/>
      <c r="EZI17" s="414"/>
      <c r="EZJ17" s="414"/>
      <c r="EZK17" s="414"/>
      <c r="EZL17" s="414"/>
      <c r="EZM17" s="414"/>
      <c r="EZN17" s="414"/>
      <c r="EZO17" s="414"/>
      <c r="EZP17" s="414"/>
      <c r="EZQ17" s="414"/>
      <c r="EZR17" s="414"/>
      <c r="EZS17" s="414"/>
      <c r="EZT17" s="414"/>
      <c r="EZU17" s="414"/>
      <c r="EZV17" s="414"/>
      <c r="EZW17" s="414"/>
      <c r="EZX17" s="414"/>
      <c r="EZY17" s="414"/>
      <c r="EZZ17" s="414"/>
      <c r="FAA17" s="414"/>
      <c r="FAB17" s="414"/>
      <c r="FAC17" s="414"/>
      <c r="FAD17" s="414"/>
      <c r="FAE17" s="414"/>
      <c r="FAF17" s="414"/>
      <c r="FAG17" s="414"/>
      <c r="FAH17" s="414"/>
      <c r="FAI17" s="414"/>
      <c r="FAJ17" s="414"/>
      <c r="FAK17" s="414"/>
      <c r="FAL17" s="414"/>
      <c r="FAM17" s="414"/>
      <c r="FAN17" s="414"/>
      <c r="FAO17" s="414"/>
      <c r="FAP17" s="414"/>
      <c r="FAQ17" s="414"/>
      <c r="FAR17" s="414"/>
      <c r="FAS17" s="414"/>
      <c r="FAT17" s="414"/>
      <c r="FAU17" s="414"/>
      <c r="FAV17" s="414"/>
      <c r="FAW17" s="414"/>
      <c r="FAX17" s="414"/>
      <c r="FAY17" s="414"/>
      <c r="FAZ17" s="414"/>
      <c r="FBA17" s="414"/>
      <c r="FBB17" s="414"/>
      <c r="FBC17" s="414"/>
      <c r="FBD17" s="414"/>
      <c r="FBE17" s="414"/>
      <c r="FBF17" s="414"/>
      <c r="FBG17" s="414"/>
      <c r="FBH17" s="414"/>
      <c r="FBI17" s="414"/>
      <c r="FBJ17" s="414"/>
      <c r="FBK17" s="414"/>
      <c r="FBL17" s="414"/>
      <c r="FBM17" s="414"/>
      <c r="FBN17" s="414"/>
      <c r="FBO17" s="414"/>
      <c r="FBP17" s="414"/>
      <c r="FBQ17" s="414"/>
      <c r="FBR17" s="414"/>
      <c r="FBS17" s="414"/>
      <c r="FBT17" s="414"/>
      <c r="FBU17" s="414"/>
      <c r="FBV17" s="414"/>
      <c r="FBW17" s="414"/>
      <c r="FBX17" s="414"/>
      <c r="FBY17" s="414"/>
      <c r="FBZ17" s="414"/>
      <c r="FCA17" s="414"/>
      <c r="FCB17" s="414"/>
      <c r="FCC17" s="414"/>
      <c r="FCD17" s="414"/>
      <c r="FCE17" s="414"/>
      <c r="FCF17" s="414"/>
      <c r="FCG17" s="414"/>
      <c r="FCH17" s="414"/>
      <c r="FCI17" s="414"/>
      <c r="FCJ17" s="414"/>
      <c r="FCK17" s="414"/>
      <c r="FCL17" s="414"/>
      <c r="FCM17" s="414"/>
      <c r="FCN17" s="414"/>
      <c r="FCO17" s="414"/>
      <c r="FCP17" s="414"/>
      <c r="FCQ17" s="414"/>
      <c r="FCR17" s="414"/>
      <c r="FCS17" s="414"/>
      <c r="FCT17" s="414"/>
      <c r="FCU17" s="414"/>
      <c r="FCV17" s="414"/>
      <c r="FCW17" s="414"/>
      <c r="FCX17" s="414"/>
      <c r="FCY17" s="414"/>
      <c r="FCZ17" s="414"/>
      <c r="FDA17" s="414"/>
      <c r="FDB17" s="414"/>
      <c r="FDC17" s="414"/>
      <c r="FDD17" s="414"/>
      <c r="FDE17" s="414"/>
      <c r="FDF17" s="414"/>
      <c r="FDG17" s="414"/>
      <c r="FDH17" s="414"/>
      <c r="FDI17" s="414"/>
      <c r="FDJ17" s="414"/>
      <c r="FDK17" s="414"/>
      <c r="FDL17" s="414"/>
      <c r="FDM17" s="414"/>
      <c r="FDN17" s="414"/>
      <c r="FDO17" s="414"/>
      <c r="FDP17" s="414"/>
      <c r="FDQ17" s="414"/>
      <c r="FDR17" s="414"/>
      <c r="FDS17" s="414"/>
      <c r="FDT17" s="414"/>
      <c r="FDU17" s="414"/>
      <c r="FDV17" s="414"/>
      <c r="FDW17" s="414"/>
      <c r="FDX17" s="414"/>
      <c r="FDY17" s="414"/>
      <c r="FDZ17" s="414"/>
      <c r="FEA17" s="414"/>
      <c r="FEB17" s="414"/>
      <c r="FEC17" s="414"/>
      <c r="FED17" s="414"/>
      <c r="FEE17" s="414"/>
      <c r="FEF17" s="414"/>
      <c r="FEG17" s="414"/>
      <c r="FEH17" s="414"/>
      <c r="FEI17" s="414"/>
      <c r="FEJ17" s="414"/>
      <c r="FEK17" s="414"/>
      <c r="FEL17" s="414"/>
      <c r="FEM17" s="414"/>
      <c r="FEN17" s="414"/>
      <c r="FEO17" s="414"/>
      <c r="FEP17" s="414"/>
      <c r="FEQ17" s="414"/>
      <c r="FER17" s="414"/>
      <c r="FES17" s="414"/>
      <c r="FET17" s="414"/>
      <c r="FEU17" s="414"/>
      <c r="FEV17" s="414"/>
      <c r="FEW17" s="414"/>
      <c r="FEX17" s="414"/>
      <c r="FEY17" s="414"/>
      <c r="FEZ17" s="414"/>
      <c r="FFA17" s="414"/>
      <c r="FFB17" s="414"/>
      <c r="FFC17" s="414"/>
      <c r="FFD17" s="414"/>
      <c r="FFE17" s="414"/>
      <c r="FFF17" s="414"/>
      <c r="FFG17" s="414"/>
      <c r="FFH17" s="414"/>
      <c r="FFI17" s="414"/>
      <c r="FFJ17" s="414"/>
      <c r="FFK17" s="414"/>
      <c r="FFL17" s="414"/>
      <c r="FFM17" s="414"/>
      <c r="FFN17" s="414"/>
      <c r="FFO17" s="414"/>
      <c r="FFP17" s="414"/>
      <c r="FFQ17" s="414"/>
      <c r="FFR17" s="414"/>
      <c r="FFS17" s="414"/>
      <c r="FFT17" s="414"/>
      <c r="FFU17" s="414"/>
      <c r="FFV17" s="414"/>
      <c r="FFW17" s="414"/>
      <c r="FFX17" s="414"/>
      <c r="FFY17" s="414"/>
      <c r="FFZ17" s="414"/>
      <c r="FGA17" s="414"/>
      <c r="FGB17" s="414"/>
      <c r="FGC17" s="414"/>
      <c r="FGD17" s="414"/>
      <c r="FGE17" s="414"/>
      <c r="FGF17" s="414"/>
      <c r="FGG17" s="414"/>
      <c r="FGH17" s="414"/>
      <c r="FGI17" s="414"/>
      <c r="FGJ17" s="414"/>
      <c r="FGK17" s="414"/>
      <c r="FGL17" s="414"/>
      <c r="FGM17" s="414"/>
      <c r="FGN17" s="414"/>
      <c r="FGO17" s="414"/>
      <c r="FGP17" s="414"/>
      <c r="FGQ17" s="414"/>
      <c r="FGR17" s="414"/>
      <c r="FGS17" s="414"/>
      <c r="FGT17" s="414"/>
      <c r="FGU17" s="414"/>
      <c r="FGV17" s="414"/>
      <c r="FGW17" s="414"/>
      <c r="FGX17" s="414"/>
      <c r="FGY17" s="414"/>
      <c r="FGZ17" s="414"/>
      <c r="FHA17" s="414"/>
      <c r="FHB17" s="414"/>
      <c r="FHC17" s="414"/>
      <c r="FHD17" s="414"/>
      <c r="FHE17" s="414"/>
      <c r="FHF17" s="414"/>
      <c r="FHG17" s="414"/>
      <c r="FHH17" s="414"/>
      <c r="FHI17" s="414"/>
      <c r="FHJ17" s="414"/>
      <c r="FHK17" s="414"/>
      <c r="FHL17" s="414"/>
      <c r="FHM17" s="414"/>
      <c r="FHN17" s="414"/>
      <c r="FHO17" s="414"/>
      <c r="FHP17" s="414"/>
      <c r="FHQ17" s="414"/>
      <c r="FHR17" s="414"/>
      <c r="FHS17" s="414"/>
      <c r="FHT17" s="414"/>
      <c r="FHU17" s="414"/>
      <c r="FHV17" s="414"/>
      <c r="FHW17" s="414"/>
      <c r="FHX17" s="414"/>
      <c r="FHY17" s="414"/>
      <c r="FHZ17" s="414"/>
      <c r="FIA17" s="414"/>
      <c r="FIB17" s="414"/>
      <c r="FIC17" s="414"/>
      <c r="FID17" s="414"/>
      <c r="FIE17" s="414"/>
      <c r="FIF17" s="414"/>
      <c r="FIG17" s="414"/>
      <c r="FIH17" s="414"/>
      <c r="FII17" s="414"/>
      <c r="FIJ17" s="414"/>
      <c r="FIK17" s="414"/>
      <c r="FIL17" s="414"/>
      <c r="FIM17" s="414"/>
      <c r="FIN17" s="414"/>
      <c r="FIO17" s="414"/>
      <c r="FIP17" s="414"/>
      <c r="FIQ17" s="414"/>
      <c r="FIR17" s="414"/>
      <c r="FIS17" s="414"/>
      <c r="FIT17" s="414"/>
      <c r="FIU17" s="414"/>
      <c r="FIV17" s="414"/>
      <c r="FIW17" s="414"/>
      <c r="FIX17" s="414"/>
      <c r="FIY17" s="414"/>
      <c r="FIZ17" s="414"/>
      <c r="FJA17" s="414"/>
      <c r="FJB17" s="414"/>
      <c r="FJC17" s="414"/>
      <c r="FJD17" s="414"/>
      <c r="FJE17" s="414"/>
      <c r="FJF17" s="414"/>
      <c r="FJG17" s="414"/>
      <c r="FJH17" s="414"/>
      <c r="FJI17" s="414"/>
      <c r="FJJ17" s="414"/>
      <c r="FJK17" s="414"/>
      <c r="FJL17" s="414"/>
      <c r="FJM17" s="414"/>
      <c r="FJN17" s="414"/>
      <c r="FJO17" s="414"/>
      <c r="FJP17" s="414"/>
      <c r="FJQ17" s="414"/>
      <c r="FJR17" s="414"/>
      <c r="FJS17" s="414"/>
      <c r="FJT17" s="414"/>
      <c r="FJU17" s="414"/>
      <c r="FJV17" s="414"/>
      <c r="FJW17" s="414"/>
      <c r="FJX17" s="414"/>
      <c r="FJY17" s="414"/>
      <c r="FJZ17" s="414"/>
      <c r="FKA17" s="414"/>
      <c r="FKB17" s="414"/>
      <c r="FKC17" s="414"/>
      <c r="FKD17" s="414"/>
      <c r="FKE17" s="414"/>
      <c r="FKF17" s="414"/>
      <c r="FKG17" s="414"/>
      <c r="FKH17" s="414"/>
      <c r="FKI17" s="414"/>
      <c r="FKJ17" s="414"/>
      <c r="FKK17" s="414"/>
      <c r="FKL17" s="414"/>
      <c r="FKM17" s="414"/>
      <c r="FKN17" s="414"/>
      <c r="FKO17" s="414"/>
      <c r="FKP17" s="414"/>
      <c r="FKQ17" s="414"/>
      <c r="FKR17" s="414"/>
      <c r="FKS17" s="414"/>
      <c r="FKT17" s="414"/>
      <c r="FKU17" s="414"/>
      <c r="FKV17" s="414"/>
      <c r="FKW17" s="414"/>
      <c r="FKX17" s="414"/>
      <c r="FKY17" s="414"/>
      <c r="FKZ17" s="414"/>
      <c r="FLA17" s="414"/>
      <c r="FLB17" s="414"/>
      <c r="FLC17" s="414"/>
      <c r="FLD17" s="414"/>
      <c r="FLE17" s="414"/>
      <c r="FLF17" s="414"/>
      <c r="FLG17" s="414"/>
      <c r="FLH17" s="414"/>
      <c r="FLI17" s="414"/>
      <c r="FLJ17" s="414"/>
      <c r="FLK17" s="414"/>
      <c r="FLL17" s="414"/>
      <c r="FLM17" s="414"/>
      <c r="FLN17" s="414"/>
      <c r="FLO17" s="414"/>
      <c r="FLP17" s="414"/>
      <c r="FLQ17" s="414"/>
      <c r="FLR17" s="414"/>
      <c r="FLS17" s="414"/>
      <c r="FLT17" s="414"/>
      <c r="FLU17" s="414"/>
      <c r="FLV17" s="414"/>
      <c r="FLW17" s="414"/>
      <c r="FLX17" s="414"/>
      <c r="FLY17" s="414"/>
      <c r="FLZ17" s="414"/>
      <c r="FMA17" s="414"/>
      <c r="FMB17" s="414"/>
      <c r="FMC17" s="414"/>
      <c r="FMD17" s="414"/>
      <c r="FME17" s="414"/>
      <c r="FMF17" s="414"/>
      <c r="FMG17" s="414"/>
      <c r="FMH17" s="414"/>
      <c r="FMI17" s="414"/>
      <c r="FMJ17" s="414"/>
      <c r="FMK17" s="414"/>
      <c r="FML17" s="414"/>
      <c r="FMM17" s="414"/>
      <c r="FMN17" s="414"/>
      <c r="FMO17" s="414"/>
      <c r="FMP17" s="414"/>
      <c r="FMQ17" s="414"/>
      <c r="FMR17" s="414"/>
      <c r="FMS17" s="414"/>
      <c r="FMT17" s="414"/>
      <c r="FMU17" s="414"/>
      <c r="FMV17" s="414"/>
      <c r="FMW17" s="414"/>
      <c r="FMX17" s="414"/>
      <c r="FMY17" s="414"/>
      <c r="FMZ17" s="414"/>
      <c r="FNA17" s="414"/>
      <c r="FNB17" s="414"/>
      <c r="FNC17" s="414"/>
      <c r="FND17" s="414"/>
      <c r="FNE17" s="414"/>
      <c r="FNF17" s="414"/>
      <c r="FNG17" s="414"/>
      <c r="FNH17" s="414"/>
      <c r="FNI17" s="414"/>
      <c r="FNJ17" s="414"/>
      <c r="FNK17" s="414"/>
      <c r="FNL17" s="414"/>
      <c r="FNM17" s="414"/>
      <c r="FNN17" s="414"/>
      <c r="FNO17" s="414"/>
      <c r="FNP17" s="414"/>
      <c r="FNQ17" s="414"/>
      <c r="FNR17" s="414"/>
      <c r="FNS17" s="414"/>
      <c r="FNT17" s="414"/>
      <c r="FNU17" s="414"/>
      <c r="FNV17" s="414"/>
      <c r="FNW17" s="414"/>
      <c r="FNX17" s="414"/>
      <c r="FNY17" s="414"/>
      <c r="FNZ17" s="414"/>
      <c r="FOA17" s="414"/>
      <c r="FOB17" s="414"/>
      <c r="FOC17" s="414"/>
      <c r="FOD17" s="414"/>
      <c r="FOE17" s="414"/>
      <c r="FOF17" s="414"/>
      <c r="FOG17" s="414"/>
      <c r="FOH17" s="414"/>
      <c r="FOI17" s="414"/>
      <c r="FOJ17" s="414"/>
      <c r="FOK17" s="414"/>
      <c r="FOL17" s="414"/>
      <c r="FOM17" s="414"/>
      <c r="FON17" s="414"/>
      <c r="FOO17" s="414"/>
      <c r="FOP17" s="414"/>
      <c r="FOQ17" s="414"/>
      <c r="FOR17" s="414"/>
      <c r="FOS17" s="414"/>
      <c r="FOT17" s="414"/>
      <c r="FOU17" s="414"/>
      <c r="FOV17" s="414"/>
      <c r="FOW17" s="414"/>
      <c r="FOX17" s="414"/>
      <c r="FOY17" s="414"/>
      <c r="FOZ17" s="414"/>
      <c r="FPA17" s="414"/>
      <c r="FPB17" s="414"/>
      <c r="FPC17" s="414"/>
      <c r="FPD17" s="414"/>
      <c r="FPE17" s="414"/>
      <c r="FPF17" s="414"/>
      <c r="FPG17" s="414"/>
      <c r="FPH17" s="414"/>
      <c r="FPI17" s="414"/>
      <c r="FPJ17" s="414"/>
      <c r="FPK17" s="414"/>
      <c r="FPL17" s="414"/>
      <c r="FPM17" s="414"/>
      <c r="FPN17" s="414"/>
      <c r="FPO17" s="414"/>
      <c r="FPP17" s="414"/>
      <c r="FPQ17" s="414"/>
      <c r="FPR17" s="414"/>
      <c r="FPS17" s="414"/>
      <c r="FPT17" s="414"/>
      <c r="FPU17" s="414"/>
      <c r="FPV17" s="414"/>
      <c r="FPW17" s="414"/>
      <c r="FPX17" s="414"/>
      <c r="FPY17" s="414"/>
      <c r="FPZ17" s="414"/>
      <c r="FQA17" s="414"/>
      <c r="FQB17" s="414"/>
      <c r="FQC17" s="414"/>
      <c r="FQD17" s="414"/>
      <c r="FQE17" s="414"/>
      <c r="FQF17" s="414"/>
      <c r="FQG17" s="414"/>
      <c r="FQH17" s="414"/>
      <c r="FQI17" s="414"/>
      <c r="FQJ17" s="414"/>
      <c r="FQK17" s="414"/>
      <c r="FQL17" s="414"/>
      <c r="FQM17" s="414"/>
      <c r="FQN17" s="414"/>
      <c r="FQO17" s="414"/>
      <c r="FQP17" s="414"/>
      <c r="FQQ17" s="414"/>
      <c r="FQR17" s="414"/>
      <c r="FQS17" s="414"/>
      <c r="FQT17" s="414"/>
      <c r="FQU17" s="414"/>
      <c r="FQV17" s="414"/>
      <c r="FQW17" s="414"/>
      <c r="FQX17" s="414"/>
      <c r="FQY17" s="414"/>
      <c r="FQZ17" s="414"/>
      <c r="FRA17" s="414"/>
      <c r="FRB17" s="414"/>
      <c r="FRC17" s="414"/>
      <c r="FRD17" s="414"/>
      <c r="FRE17" s="414"/>
      <c r="FRF17" s="414"/>
      <c r="FRG17" s="414"/>
      <c r="FRH17" s="414"/>
      <c r="FRI17" s="414"/>
      <c r="FRJ17" s="414"/>
      <c r="FRK17" s="414"/>
      <c r="FRL17" s="414"/>
      <c r="FRM17" s="414"/>
      <c r="FRN17" s="414"/>
      <c r="FRO17" s="414"/>
      <c r="FRP17" s="414"/>
      <c r="FRQ17" s="414"/>
      <c r="FRR17" s="414"/>
      <c r="FRS17" s="414"/>
      <c r="FRT17" s="414"/>
      <c r="FRU17" s="414"/>
      <c r="FRV17" s="414"/>
      <c r="FRW17" s="414"/>
      <c r="FRX17" s="414"/>
      <c r="FRY17" s="414"/>
      <c r="FRZ17" s="414"/>
      <c r="FSA17" s="414"/>
      <c r="FSB17" s="414"/>
      <c r="FSC17" s="414"/>
      <c r="FSD17" s="414"/>
      <c r="FSE17" s="414"/>
      <c r="FSF17" s="414"/>
      <c r="FSG17" s="414"/>
      <c r="FSH17" s="414"/>
      <c r="FSI17" s="414"/>
      <c r="FSJ17" s="414"/>
      <c r="FSK17" s="414"/>
      <c r="FSL17" s="414"/>
      <c r="FSM17" s="414"/>
      <c r="FSN17" s="414"/>
      <c r="FSO17" s="414"/>
      <c r="FSP17" s="414"/>
      <c r="FSQ17" s="414"/>
      <c r="FSR17" s="414"/>
      <c r="FSS17" s="414"/>
      <c r="FST17" s="414"/>
      <c r="FSU17" s="414"/>
      <c r="FSV17" s="414"/>
      <c r="FSW17" s="414"/>
      <c r="FSX17" s="414"/>
      <c r="FSY17" s="414"/>
      <c r="FSZ17" s="414"/>
      <c r="FTA17" s="414"/>
      <c r="FTB17" s="414"/>
      <c r="FTC17" s="414"/>
      <c r="FTD17" s="414"/>
      <c r="FTE17" s="414"/>
      <c r="FTF17" s="414"/>
      <c r="FTG17" s="414"/>
      <c r="FTH17" s="414"/>
      <c r="FTI17" s="414"/>
      <c r="FTJ17" s="414"/>
      <c r="FTK17" s="414"/>
      <c r="FTL17" s="414"/>
      <c r="FTM17" s="414"/>
      <c r="FTN17" s="414"/>
      <c r="FTO17" s="414"/>
      <c r="FTP17" s="414"/>
      <c r="FTQ17" s="414"/>
      <c r="FTR17" s="414"/>
      <c r="FTS17" s="414"/>
      <c r="FTT17" s="414"/>
      <c r="FTU17" s="414"/>
      <c r="FTV17" s="414"/>
      <c r="FTW17" s="414"/>
      <c r="FTX17" s="414"/>
      <c r="FTY17" s="414"/>
      <c r="FTZ17" s="414"/>
      <c r="FUA17" s="414"/>
      <c r="FUB17" s="414"/>
      <c r="FUC17" s="414"/>
      <c r="FUD17" s="414"/>
      <c r="FUE17" s="414"/>
      <c r="FUF17" s="414"/>
      <c r="FUG17" s="414"/>
      <c r="FUH17" s="414"/>
      <c r="FUI17" s="414"/>
      <c r="FUJ17" s="414"/>
      <c r="FUK17" s="414"/>
      <c r="FUL17" s="414"/>
      <c r="FUM17" s="414"/>
      <c r="FUN17" s="414"/>
      <c r="FUO17" s="414"/>
      <c r="FUP17" s="414"/>
      <c r="FUQ17" s="414"/>
      <c r="FUR17" s="414"/>
      <c r="FUS17" s="414"/>
      <c r="FUT17" s="414"/>
      <c r="FUU17" s="414"/>
      <c r="FUV17" s="414"/>
      <c r="FUW17" s="414"/>
      <c r="FUX17" s="414"/>
      <c r="FUY17" s="414"/>
      <c r="FUZ17" s="414"/>
      <c r="FVA17" s="414"/>
      <c r="FVB17" s="414"/>
      <c r="FVC17" s="414"/>
      <c r="FVD17" s="414"/>
      <c r="FVE17" s="414"/>
      <c r="FVF17" s="414"/>
      <c r="FVG17" s="414"/>
      <c r="FVH17" s="414"/>
      <c r="FVI17" s="414"/>
      <c r="FVJ17" s="414"/>
      <c r="FVK17" s="414"/>
      <c r="FVL17" s="414"/>
      <c r="FVM17" s="414"/>
      <c r="FVN17" s="414"/>
      <c r="FVO17" s="414"/>
      <c r="FVP17" s="414"/>
      <c r="FVQ17" s="414"/>
      <c r="FVR17" s="414"/>
      <c r="FVS17" s="414"/>
      <c r="FVT17" s="414"/>
      <c r="FVU17" s="414"/>
      <c r="FVV17" s="414"/>
      <c r="FVW17" s="414"/>
      <c r="FVX17" s="414"/>
      <c r="FVY17" s="414"/>
      <c r="FVZ17" s="414"/>
      <c r="FWA17" s="414"/>
      <c r="FWB17" s="414"/>
      <c r="FWC17" s="414"/>
      <c r="FWD17" s="414"/>
      <c r="FWE17" s="414"/>
      <c r="FWF17" s="414"/>
      <c r="FWG17" s="414"/>
      <c r="FWH17" s="414"/>
      <c r="FWI17" s="414"/>
      <c r="FWJ17" s="414"/>
      <c r="FWK17" s="414"/>
      <c r="FWL17" s="414"/>
      <c r="FWM17" s="414"/>
      <c r="FWN17" s="414"/>
      <c r="FWO17" s="414"/>
      <c r="FWP17" s="414"/>
      <c r="FWQ17" s="414"/>
      <c r="FWR17" s="414"/>
      <c r="FWS17" s="414"/>
      <c r="FWT17" s="414"/>
      <c r="FWU17" s="414"/>
      <c r="FWV17" s="414"/>
      <c r="FWW17" s="414"/>
      <c r="FWX17" s="414"/>
      <c r="FWY17" s="414"/>
      <c r="FWZ17" s="414"/>
      <c r="FXA17" s="414"/>
      <c r="FXB17" s="414"/>
      <c r="FXC17" s="414"/>
      <c r="FXD17" s="414"/>
      <c r="FXE17" s="414"/>
      <c r="FXF17" s="414"/>
      <c r="FXG17" s="414"/>
      <c r="FXH17" s="414"/>
      <c r="FXI17" s="414"/>
      <c r="FXJ17" s="414"/>
      <c r="FXK17" s="414"/>
      <c r="FXL17" s="414"/>
      <c r="FXM17" s="414"/>
      <c r="FXN17" s="414"/>
      <c r="FXO17" s="414"/>
      <c r="FXP17" s="414"/>
      <c r="FXQ17" s="414"/>
      <c r="FXR17" s="414"/>
      <c r="FXS17" s="414"/>
      <c r="FXT17" s="414"/>
      <c r="FXU17" s="414"/>
      <c r="FXV17" s="414"/>
      <c r="FXW17" s="414"/>
      <c r="FXX17" s="414"/>
      <c r="FXY17" s="414"/>
      <c r="FXZ17" s="414"/>
      <c r="FYA17" s="414"/>
      <c r="FYB17" s="414"/>
      <c r="FYC17" s="414"/>
      <c r="FYD17" s="414"/>
      <c r="FYE17" s="414"/>
      <c r="FYF17" s="414"/>
      <c r="FYG17" s="414"/>
      <c r="FYH17" s="414"/>
      <c r="FYI17" s="414"/>
      <c r="FYJ17" s="414"/>
      <c r="FYK17" s="414"/>
      <c r="FYL17" s="414"/>
      <c r="FYM17" s="414"/>
      <c r="FYN17" s="414"/>
      <c r="FYO17" s="414"/>
      <c r="FYP17" s="414"/>
      <c r="FYQ17" s="414"/>
      <c r="FYR17" s="414"/>
      <c r="FYS17" s="414"/>
      <c r="FYT17" s="414"/>
      <c r="FYU17" s="414"/>
      <c r="FYV17" s="414"/>
      <c r="FYW17" s="414"/>
      <c r="FYX17" s="414"/>
      <c r="FYY17" s="414"/>
      <c r="FYZ17" s="414"/>
      <c r="FZA17" s="414"/>
      <c r="FZB17" s="414"/>
      <c r="FZC17" s="414"/>
      <c r="FZD17" s="414"/>
      <c r="FZE17" s="414"/>
      <c r="FZF17" s="414"/>
      <c r="FZG17" s="414"/>
      <c r="FZH17" s="414"/>
      <c r="FZI17" s="414"/>
      <c r="FZJ17" s="414"/>
      <c r="FZK17" s="414"/>
      <c r="FZL17" s="414"/>
      <c r="FZM17" s="414"/>
      <c r="FZN17" s="414"/>
      <c r="FZO17" s="414"/>
      <c r="FZP17" s="414"/>
      <c r="FZQ17" s="414"/>
      <c r="FZR17" s="414"/>
      <c r="FZS17" s="414"/>
      <c r="FZT17" s="414"/>
      <c r="FZU17" s="414"/>
      <c r="FZV17" s="414"/>
      <c r="FZW17" s="414"/>
      <c r="FZX17" s="414"/>
      <c r="FZY17" s="414"/>
      <c r="FZZ17" s="414"/>
      <c r="GAA17" s="414"/>
      <c r="GAB17" s="414"/>
      <c r="GAC17" s="414"/>
      <c r="GAD17" s="414"/>
      <c r="GAE17" s="414"/>
      <c r="GAF17" s="414"/>
      <c r="GAG17" s="414"/>
      <c r="GAH17" s="414"/>
      <c r="GAI17" s="414"/>
      <c r="GAJ17" s="414"/>
      <c r="GAK17" s="414"/>
      <c r="GAL17" s="414"/>
      <c r="GAM17" s="414"/>
      <c r="GAN17" s="414"/>
      <c r="GAO17" s="414"/>
      <c r="GAP17" s="414"/>
      <c r="GAQ17" s="414"/>
      <c r="GAR17" s="414"/>
      <c r="GAS17" s="414"/>
      <c r="GAT17" s="414"/>
      <c r="GAU17" s="414"/>
      <c r="GAV17" s="414"/>
      <c r="GAW17" s="414"/>
      <c r="GAX17" s="414"/>
      <c r="GAY17" s="414"/>
      <c r="GAZ17" s="414"/>
      <c r="GBA17" s="414"/>
      <c r="GBB17" s="414"/>
      <c r="GBC17" s="414"/>
      <c r="GBD17" s="414"/>
      <c r="GBE17" s="414"/>
      <c r="GBF17" s="414"/>
      <c r="GBG17" s="414"/>
      <c r="GBH17" s="414"/>
      <c r="GBI17" s="414"/>
      <c r="GBJ17" s="414"/>
      <c r="GBK17" s="414"/>
      <c r="GBL17" s="414"/>
      <c r="GBM17" s="414"/>
      <c r="GBN17" s="414"/>
      <c r="GBO17" s="414"/>
      <c r="GBP17" s="414"/>
      <c r="GBQ17" s="414"/>
      <c r="GBR17" s="414"/>
      <c r="GBS17" s="414"/>
      <c r="GBT17" s="414"/>
      <c r="GBU17" s="414"/>
      <c r="GBV17" s="414"/>
      <c r="GBW17" s="414"/>
      <c r="GBX17" s="414"/>
      <c r="GBY17" s="414"/>
      <c r="GBZ17" s="414"/>
      <c r="GCA17" s="414"/>
      <c r="GCB17" s="414"/>
      <c r="GCC17" s="414"/>
      <c r="GCD17" s="414"/>
      <c r="GCE17" s="414"/>
      <c r="GCF17" s="414"/>
      <c r="GCG17" s="414"/>
      <c r="GCH17" s="414"/>
      <c r="GCI17" s="414"/>
      <c r="GCJ17" s="414"/>
      <c r="GCK17" s="414"/>
      <c r="GCL17" s="414"/>
      <c r="GCM17" s="414"/>
      <c r="GCN17" s="414"/>
      <c r="GCO17" s="414"/>
      <c r="GCP17" s="414"/>
      <c r="GCQ17" s="414"/>
      <c r="GCR17" s="414"/>
      <c r="GCS17" s="414"/>
      <c r="GCT17" s="414"/>
      <c r="GCU17" s="414"/>
      <c r="GCV17" s="414"/>
      <c r="GCW17" s="414"/>
      <c r="GCX17" s="414"/>
      <c r="GCY17" s="414"/>
      <c r="GCZ17" s="414"/>
      <c r="GDA17" s="414"/>
      <c r="GDB17" s="414"/>
      <c r="GDC17" s="414"/>
      <c r="GDD17" s="414"/>
      <c r="GDE17" s="414"/>
      <c r="GDF17" s="414"/>
      <c r="GDG17" s="414"/>
      <c r="GDH17" s="414"/>
      <c r="GDI17" s="414"/>
      <c r="GDJ17" s="414"/>
      <c r="GDK17" s="414"/>
      <c r="GDL17" s="414"/>
      <c r="GDM17" s="414"/>
      <c r="GDN17" s="414"/>
      <c r="GDO17" s="414"/>
      <c r="GDP17" s="414"/>
      <c r="GDQ17" s="414"/>
      <c r="GDR17" s="414"/>
      <c r="GDS17" s="414"/>
      <c r="GDT17" s="414"/>
      <c r="GDU17" s="414"/>
      <c r="GDV17" s="414"/>
      <c r="GDW17" s="414"/>
      <c r="GDX17" s="414"/>
      <c r="GDY17" s="414"/>
      <c r="GDZ17" s="414"/>
      <c r="GEA17" s="414"/>
      <c r="GEB17" s="414"/>
      <c r="GEC17" s="414"/>
      <c r="GED17" s="414"/>
      <c r="GEE17" s="414"/>
      <c r="GEF17" s="414"/>
      <c r="GEG17" s="414"/>
      <c r="GEH17" s="414"/>
      <c r="GEI17" s="414"/>
      <c r="GEJ17" s="414"/>
      <c r="GEK17" s="414"/>
      <c r="GEL17" s="414"/>
      <c r="GEM17" s="414"/>
      <c r="GEN17" s="414"/>
      <c r="GEO17" s="414"/>
      <c r="GEP17" s="414"/>
      <c r="GEQ17" s="414"/>
      <c r="GER17" s="414"/>
      <c r="GES17" s="414"/>
      <c r="GET17" s="414"/>
      <c r="GEU17" s="414"/>
      <c r="GEV17" s="414"/>
      <c r="GEW17" s="414"/>
      <c r="GEX17" s="414"/>
      <c r="GEY17" s="414"/>
      <c r="GEZ17" s="414"/>
      <c r="GFA17" s="414"/>
      <c r="GFB17" s="414"/>
      <c r="GFC17" s="414"/>
      <c r="GFD17" s="414"/>
      <c r="GFE17" s="414"/>
      <c r="GFF17" s="414"/>
      <c r="GFG17" s="414"/>
      <c r="GFH17" s="414"/>
      <c r="GFI17" s="414"/>
      <c r="GFJ17" s="414"/>
      <c r="GFK17" s="414"/>
      <c r="GFL17" s="414"/>
      <c r="GFM17" s="414"/>
      <c r="GFN17" s="414"/>
      <c r="GFO17" s="414"/>
      <c r="GFP17" s="414"/>
      <c r="GFQ17" s="414"/>
      <c r="GFR17" s="414"/>
      <c r="GFS17" s="414"/>
      <c r="GFT17" s="414"/>
      <c r="GFU17" s="414"/>
      <c r="GFV17" s="414"/>
      <c r="GFW17" s="414"/>
      <c r="GFX17" s="414"/>
      <c r="GFY17" s="414"/>
      <c r="GFZ17" s="414"/>
      <c r="GGA17" s="414"/>
      <c r="GGB17" s="414"/>
      <c r="GGC17" s="414"/>
      <c r="GGD17" s="414"/>
      <c r="GGE17" s="414"/>
      <c r="GGF17" s="414"/>
      <c r="GGG17" s="414"/>
      <c r="GGH17" s="414"/>
      <c r="GGI17" s="414"/>
      <c r="GGJ17" s="414"/>
      <c r="GGK17" s="414"/>
      <c r="GGL17" s="414"/>
      <c r="GGM17" s="414"/>
      <c r="GGN17" s="414"/>
      <c r="GGO17" s="414"/>
      <c r="GGP17" s="414"/>
      <c r="GGQ17" s="414"/>
      <c r="GGR17" s="414"/>
      <c r="GGS17" s="414"/>
      <c r="GGT17" s="414"/>
      <c r="GGU17" s="414"/>
      <c r="GGV17" s="414"/>
      <c r="GGW17" s="414"/>
      <c r="GGX17" s="414"/>
      <c r="GGY17" s="414"/>
      <c r="GGZ17" s="414"/>
      <c r="GHA17" s="414"/>
      <c r="GHB17" s="414"/>
      <c r="GHC17" s="414"/>
      <c r="GHD17" s="414"/>
      <c r="GHE17" s="414"/>
      <c r="GHF17" s="414"/>
      <c r="GHG17" s="414"/>
      <c r="GHH17" s="414"/>
      <c r="GHI17" s="414"/>
      <c r="GHJ17" s="414"/>
      <c r="GHK17" s="414"/>
      <c r="GHL17" s="414"/>
      <c r="GHM17" s="414"/>
      <c r="GHN17" s="414"/>
      <c r="GHO17" s="414"/>
      <c r="GHP17" s="414"/>
      <c r="GHQ17" s="414"/>
      <c r="GHR17" s="414"/>
      <c r="GHS17" s="414"/>
      <c r="GHT17" s="414"/>
      <c r="GHU17" s="414"/>
      <c r="GHV17" s="414"/>
      <c r="GHW17" s="414"/>
      <c r="GHX17" s="414"/>
      <c r="GHY17" s="414"/>
      <c r="GHZ17" s="414"/>
      <c r="GIA17" s="414"/>
      <c r="GIB17" s="414"/>
      <c r="GIC17" s="414"/>
      <c r="GID17" s="414"/>
      <c r="GIE17" s="414"/>
      <c r="GIF17" s="414"/>
      <c r="GIG17" s="414"/>
      <c r="GIH17" s="414"/>
      <c r="GII17" s="414"/>
      <c r="GIJ17" s="414"/>
      <c r="GIK17" s="414"/>
      <c r="GIL17" s="414"/>
      <c r="GIM17" s="414"/>
      <c r="GIN17" s="414"/>
      <c r="GIO17" s="414"/>
      <c r="GIP17" s="414"/>
      <c r="GIQ17" s="414"/>
      <c r="GIR17" s="414"/>
      <c r="GIS17" s="414"/>
      <c r="GIT17" s="414"/>
      <c r="GIU17" s="414"/>
      <c r="GIV17" s="414"/>
      <c r="GIW17" s="414"/>
      <c r="GIX17" s="414"/>
      <c r="GIY17" s="414"/>
      <c r="GIZ17" s="414"/>
      <c r="GJA17" s="414"/>
      <c r="GJB17" s="414"/>
      <c r="GJC17" s="414"/>
      <c r="GJD17" s="414"/>
      <c r="GJE17" s="414"/>
      <c r="GJF17" s="414"/>
      <c r="GJG17" s="414"/>
      <c r="GJH17" s="414"/>
      <c r="GJI17" s="414"/>
      <c r="GJJ17" s="414"/>
      <c r="GJK17" s="414"/>
      <c r="GJL17" s="414"/>
      <c r="GJM17" s="414"/>
      <c r="GJN17" s="414"/>
      <c r="GJO17" s="414"/>
      <c r="GJP17" s="414"/>
      <c r="GJQ17" s="414"/>
      <c r="GJR17" s="414"/>
      <c r="GJS17" s="414"/>
      <c r="GJT17" s="414"/>
      <c r="GJU17" s="414"/>
      <c r="GJV17" s="414"/>
      <c r="GJW17" s="414"/>
      <c r="GJX17" s="414"/>
      <c r="GJY17" s="414"/>
      <c r="GJZ17" s="414"/>
      <c r="GKA17" s="414"/>
      <c r="GKB17" s="414"/>
      <c r="GKC17" s="414"/>
      <c r="GKD17" s="414"/>
      <c r="GKE17" s="414"/>
      <c r="GKF17" s="414"/>
      <c r="GKG17" s="414"/>
      <c r="GKH17" s="414"/>
      <c r="GKI17" s="414"/>
      <c r="GKJ17" s="414"/>
      <c r="GKK17" s="414"/>
      <c r="GKL17" s="414"/>
      <c r="GKM17" s="414"/>
      <c r="GKN17" s="414"/>
      <c r="GKO17" s="414"/>
      <c r="GKP17" s="414"/>
      <c r="GKQ17" s="414"/>
      <c r="GKR17" s="414"/>
      <c r="GKS17" s="414"/>
      <c r="GKT17" s="414"/>
      <c r="GKU17" s="414"/>
      <c r="GKV17" s="414"/>
      <c r="GKW17" s="414"/>
      <c r="GKX17" s="414"/>
      <c r="GKY17" s="414"/>
      <c r="GKZ17" s="414"/>
      <c r="GLA17" s="414"/>
      <c r="GLB17" s="414"/>
      <c r="GLC17" s="414"/>
      <c r="GLD17" s="414"/>
      <c r="GLE17" s="414"/>
      <c r="GLF17" s="414"/>
      <c r="GLG17" s="414"/>
      <c r="GLH17" s="414"/>
      <c r="GLI17" s="414"/>
      <c r="GLJ17" s="414"/>
      <c r="GLK17" s="414"/>
      <c r="GLL17" s="414"/>
      <c r="GLM17" s="414"/>
      <c r="GLN17" s="414"/>
      <c r="GLO17" s="414"/>
      <c r="GLP17" s="414"/>
      <c r="GLQ17" s="414"/>
      <c r="GLR17" s="414"/>
      <c r="GLS17" s="414"/>
      <c r="GLT17" s="414"/>
      <c r="GLU17" s="414"/>
      <c r="GLV17" s="414"/>
      <c r="GLW17" s="414"/>
      <c r="GLX17" s="414"/>
      <c r="GLY17" s="414"/>
      <c r="GLZ17" s="414"/>
      <c r="GMA17" s="414"/>
      <c r="GMB17" s="414"/>
      <c r="GMC17" s="414"/>
      <c r="GMD17" s="414"/>
      <c r="GME17" s="414"/>
      <c r="GMF17" s="414"/>
      <c r="GMG17" s="414"/>
      <c r="GMH17" s="414"/>
      <c r="GMI17" s="414"/>
      <c r="GMJ17" s="414"/>
      <c r="GMK17" s="414"/>
      <c r="GML17" s="414"/>
      <c r="GMM17" s="414"/>
      <c r="GMN17" s="414"/>
      <c r="GMO17" s="414"/>
      <c r="GMP17" s="414"/>
      <c r="GMQ17" s="414"/>
      <c r="GMR17" s="414"/>
      <c r="GMS17" s="414"/>
      <c r="GMT17" s="414"/>
      <c r="GMU17" s="414"/>
      <c r="GMV17" s="414"/>
      <c r="GMW17" s="414"/>
      <c r="GMX17" s="414"/>
      <c r="GMY17" s="414"/>
      <c r="GMZ17" s="414"/>
      <c r="GNA17" s="414"/>
      <c r="GNB17" s="414"/>
      <c r="GNC17" s="414"/>
      <c r="GND17" s="414"/>
      <c r="GNE17" s="414"/>
      <c r="GNF17" s="414"/>
      <c r="GNG17" s="414"/>
      <c r="GNH17" s="414"/>
      <c r="GNI17" s="414"/>
      <c r="GNJ17" s="414"/>
      <c r="GNK17" s="414"/>
      <c r="GNL17" s="414"/>
      <c r="GNM17" s="414"/>
      <c r="GNN17" s="414"/>
      <c r="GNO17" s="414"/>
      <c r="GNP17" s="414"/>
      <c r="GNQ17" s="414"/>
      <c r="GNR17" s="414"/>
      <c r="GNS17" s="414"/>
      <c r="GNT17" s="414"/>
      <c r="GNU17" s="414"/>
      <c r="GNV17" s="414"/>
      <c r="GNW17" s="414"/>
      <c r="GNX17" s="414"/>
      <c r="GNY17" s="414"/>
      <c r="GNZ17" s="414"/>
      <c r="GOA17" s="414"/>
      <c r="GOB17" s="414"/>
      <c r="GOC17" s="414"/>
      <c r="GOD17" s="414"/>
      <c r="GOE17" s="414"/>
      <c r="GOF17" s="414"/>
      <c r="GOG17" s="414"/>
      <c r="GOH17" s="414"/>
      <c r="GOI17" s="414"/>
      <c r="GOJ17" s="414"/>
      <c r="GOK17" s="414"/>
      <c r="GOL17" s="414"/>
      <c r="GOM17" s="414"/>
      <c r="GON17" s="414"/>
      <c r="GOO17" s="414"/>
      <c r="GOP17" s="414"/>
      <c r="GOQ17" s="414"/>
      <c r="GOR17" s="414"/>
      <c r="GOS17" s="414"/>
      <c r="GOT17" s="414"/>
      <c r="GOU17" s="414"/>
      <c r="GOV17" s="414"/>
      <c r="GOW17" s="414"/>
      <c r="GOX17" s="414"/>
      <c r="GOY17" s="414"/>
      <c r="GOZ17" s="414"/>
      <c r="GPA17" s="414"/>
      <c r="GPB17" s="414"/>
      <c r="GPC17" s="414"/>
      <c r="GPD17" s="414"/>
      <c r="GPE17" s="414"/>
      <c r="GPF17" s="414"/>
      <c r="GPG17" s="414"/>
      <c r="GPH17" s="414"/>
      <c r="GPI17" s="414"/>
      <c r="GPJ17" s="414"/>
      <c r="GPK17" s="414"/>
      <c r="GPL17" s="414"/>
      <c r="GPM17" s="414"/>
      <c r="GPN17" s="414"/>
      <c r="GPO17" s="414"/>
      <c r="GPP17" s="414"/>
      <c r="GPQ17" s="414"/>
      <c r="GPR17" s="414"/>
      <c r="GPS17" s="414"/>
      <c r="GPT17" s="414"/>
      <c r="GPU17" s="414"/>
      <c r="GPV17" s="414"/>
      <c r="GPW17" s="414"/>
      <c r="GPX17" s="414"/>
      <c r="GPY17" s="414"/>
      <c r="GPZ17" s="414"/>
      <c r="GQA17" s="414"/>
      <c r="GQB17" s="414"/>
      <c r="GQC17" s="414"/>
      <c r="GQD17" s="414"/>
      <c r="GQE17" s="414"/>
      <c r="GQF17" s="414"/>
      <c r="GQG17" s="414"/>
      <c r="GQH17" s="414"/>
      <c r="GQI17" s="414"/>
      <c r="GQJ17" s="414"/>
      <c r="GQK17" s="414"/>
      <c r="GQL17" s="414"/>
      <c r="GQM17" s="414"/>
      <c r="GQN17" s="414"/>
      <c r="GQO17" s="414"/>
      <c r="GQP17" s="414"/>
      <c r="GQQ17" s="414"/>
      <c r="GQR17" s="414"/>
      <c r="GQS17" s="414"/>
      <c r="GQT17" s="414"/>
      <c r="GQU17" s="414"/>
      <c r="GQV17" s="414"/>
      <c r="GQW17" s="414"/>
      <c r="GQX17" s="414"/>
      <c r="GQY17" s="414"/>
      <c r="GQZ17" s="414"/>
      <c r="GRA17" s="414"/>
      <c r="GRB17" s="414"/>
      <c r="GRC17" s="414"/>
      <c r="GRD17" s="414"/>
      <c r="GRE17" s="414"/>
      <c r="GRF17" s="414"/>
      <c r="GRG17" s="414"/>
      <c r="GRH17" s="414"/>
      <c r="GRI17" s="414"/>
      <c r="GRJ17" s="414"/>
      <c r="GRK17" s="414"/>
      <c r="GRL17" s="414"/>
      <c r="GRM17" s="414"/>
      <c r="GRN17" s="414"/>
      <c r="GRO17" s="414"/>
      <c r="GRP17" s="414"/>
      <c r="GRQ17" s="414"/>
      <c r="GRR17" s="414"/>
      <c r="GRS17" s="414"/>
      <c r="GRT17" s="414"/>
      <c r="GRU17" s="414"/>
      <c r="GRV17" s="414"/>
      <c r="GRW17" s="414"/>
      <c r="GRX17" s="414"/>
      <c r="GRY17" s="414"/>
      <c r="GRZ17" s="414"/>
      <c r="GSA17" s="414"/>
      <c r="GSB17" s="414"/>
      <c r="GSC17" s="414"/>
      <c r="GSD17" s="414"/>
      <c r="GSE17" s="414"/>
      <c r="GSF17" s="414"/>
      <c r="GSG17" s="414"/>
      <c r="GSH17" s="414"/>
      <c r="GSI17" s="414"/>
      <c r="GSJ17" s="414"/>
      <c r="GSK17" s="414"/>
      <c r="GSL17" s="414"/>
      <c r="GSM17" s="414"/>
      <c r="GSN17" s="414"/>
      <c r="GSO17" s="414"/>
      <c r="GSP17" s="414"/>
      <c r="GSQ17" s="414"/>
      <c r="GSR17" s="414"/>
      <c r="GSS17" s="414"/>
      <c r="GST17" s="414"/>
      <c r="GSU17" s="414"/>
      <c r="GSV17" s="414"/>
      <c r="GSW17" s="414"/>
      <c r="GSX17" s="414"/>
      <c r="GSY17" s="414"/>
      <c r="GSZ17" s="414"/>
      <c r="GTA17" s="414"/>
      <c r="GTB17" s="414"/>
      <c r="GTC17" s="414"/>
      <c r="GTD17" s="414"/>
      <c r="GTE17" s="414"/>
      <c r="GTF17" s="414"/>
      <c r="GTG17" s="414"/>
      <c r="GTH17" s="414"/>
      <c r="GTI17" s="414"/>
      <c r="GTJ17" s="414"/>
      <c r="GTK17" s="414"/>
      <c r="GTL17" s="414"/>
      <c r="GTM17" s="414"/>
      <c r="GTN17" s="414"/>
      <c r="GTO17" s="414"/>
      <c r="GTP17" s="414"/>
      <c r="GTQ17" s="414"/>
      <c r="GTR17" s="414"/>
      <c r="GTS17" s="414"/>
      <c r="GTT17" s="414"/>
      <c r="GTU17" s="414"/>
      <c r="GTV17" s="414"/>
      <c r="GTW17" s="414"/>
      <c r="GTX17" s="414"/>
      <c r="GTY17" s="414"/>
      <c r="GTZ17" s="414"/>
      <c r="GUA17" s="414"/>
      <c r="GUB17" s="414"/>
      <c r="GUC17" s="414"/>
      <c r="GUD17" s="414"/>
      <c r="GUE17" s="414"/>
      <c r="GUF17" s="414"/>
      <c r="GUG17" s="414"/>
      <c r="GUH17" s="414"/>
      <c r="GUI17" s="414"/>
      <c r="GUJ17" s="414"/>
      <c r="GUK17" s="414"/>
      <c r="GUL17" s="414"/>
      <c r="GUM17" s="414"/>
      <c r="GUN17" s="414"/>
      <c r="GUO17" s="414"/>
      <c r="GUP17" s="414"/>
      <c r="GUQ17" s="414"/>
      <c r="GUR17" s="414"/>
      <c r="GUS17" s="414"/>
      <c r="GUT17" s="414"/>
      <c r="GUU17" s="414"/>
      <c r="GUV17" s="414"/>
      <c r="GUW17" s="414"/>
      <c r="GUX17" s="414"/>
      <c r="GUY17" s="414"/>
      <c r="GUZ17" s="414"/>
      <c r="GVA17" s="414"/>
      <c r="GVB17" s="414"/>
      <c r="GVC17" s="414"/>
      <c r="GVD17" s="414"/>
      <c r="GVE17" s="414"/>
      <c r="GVF17" s="414"/>
      <c r="GVG17" s="414"/>
      <c r="GVH17" s="414"/>
      <c r="GVI17" s="414"/>
      <c r="GVJ17" s="414"/>
      <c r="GVK17" s="414"/>
      <c r="GVL17" s="414"/>
      <c r="GVM17" s="414"/>
      <c r="GVN17" s="414"/>
      <c r="GVO17" s="414"/>
      <c r="GVP17" s="414"/>
      <c r="GVQ17" s="414"/>
      <c r="GVR17" s="414"/>
      <c r="GVS17" s="414"/>
      <c r="GVT17" s="414"/>
      <c r="GVU17" s="414"/>
      <c r="GVV17" s="414"/>
      <c r="GVW17" s="414"/>
      <c r="GVX17" s="414"/>
      <c r="GVY17" s="414"/>
      <c r="GVZ17" s="414"/>
      <c r="GWA17" s="414"/>
      <c r="GWB17" s="414"/>
      <c r="GWC17" s="414"/>
      <c r="GWD17" s="414"/>
      <c r="GWE17" s="414"/>
      <c r="GWF17" s="414"/>
      <c r="GWG17" s="414"/>
      <c r="GWH17" s="414"/>
      <c r="GWI17" s="414"/>
      <c r="GWJ17" s="414"/>
      <c r="GWK17" s="414"/>
      <c r="GWL17" s="414"/>
      <c r="GWM17" s="414"/>
      <c r="GWN17" s="414"/>
      <c r="GWO17" s="414"/>
      <c r="GWP17" s="414"/>
      <c r="GWQ17" s="414"/>
      <c r="GWR17" s="414"/>
      <c r="GWS17" s="414"/>
      <c r="GWT17" s="414"/>
      <c r="GWU17" s="414"/>
      <c r="GWV17" s="414"/>
      <c r="GWW17" s="414"/>
      <c r="GWX17" s="414"/>
      <c r="GWY17" s="414"/>
      <c r="GWZ17" s="414"/>
      <c r="GXA17" s="414"/>
      <c r="GXB17" s="414"/>
      <c r="GXC17" s="414"/>
      <c r="GXD17" s="414"/>
      <c r="GXE17" s="414"/>
      <c r="GXF17" s="414"/>
      <c r="GXG17" s="414"/>
      <c r="GXH17" s="414"/>
      <c r="GXI17" s="414"/>
      <c r="GXJ17" s="414"/>
      <c r="GXK17" s="414"/>
      <c r="GXL17" s="414"/>
      <c r="GXM17" s="414"/>
      <c r="GXN17" s="414"/>
      <c r="GXO17" s="414"/>
      <c r="GXP17" s="414"/>
      <c r="GXQ17" s="414"/>
      <c r="GXR17" s="414"/>
      <c r="GXS17" s="414"/>
      <c r="GXT17" s="414"/>
      <c r="GXU17" s="414"/>
      <c r="GXV17" s="414"/>
      <c r="GXW17" s="414"/>
      <c r="GXX17" s="414"/>
      <c r="GXY17" s="414"/>
      <c r="GXZ17" s="414"/>
      <c r="GYA17" s="414"/>
      <c r="GYB17" s="414"/>
      <c r="GYC17" s="414"/>
      <c r="GYD17" s="414"/>
      <c r="GYE17" s="414"/>
      <c r="GYF17" s="414"/>
      <c r="GYG17" s="414"/>
      <c r="GYH17" s="414"/>
      <c r="GYI17" s="414"/>
      <c r="GYJ17" s="414"/>
      <c r="GYK17" s="414"/>
      <c r="GYL17" s="414"/>
      <c r="GYM17" s="414"/>
      <c r="GYN17" s="414"/>
      <c r="GYO17" s="414"/>
      <c r="GYP17" s="414"/>
      <c r="GYQ17" s="414"/>
      <c r="GYR17" s="414"/>
      <c r="GYS17" s="414"/>
      <c r="GYT17" s="414"/>
      <c r="GYU17" s="414"/>
      <c r="GYV17" s="414"/>
      <c r="GYW17" s="414"/>
      <c r="GYX17" s="414"/>
      <c r="GYY17" s="414"/>
      <c r="GYZ17" s="414"/>
      <c r="GZA17" s="414"/>
      <c r="GZB17" s="414"/>
      <c r="GZC17" s="414"/>
      <c r="GZD17" s="414"/>
      <c r="GZE17" s="414"/>
      <c r="GZF17" s="414"/>
      <c r="GZG17" s="414"/>
      <c r="GZH17" s="414"/>
      <c r="GZI17" s="414"/>
      <c r="GZJ17" s="414"/>
      <c r="GZK17" s="414"/>
      <c r="GZL17" s="414"/>
      <c r="GZM17" s="414"/>
      <c r="GZN17" s="414"/>
      <c r="GZO17" s="414"/>
      <c r="GZP17" s="414"/>
      <c r="GZQ17" s="414"/>
      <c r="GZR17" s="414"/>
      <c r="GZS17" s="414"/>
      <c r="GZT17" s="414"/>
      <c r="GZU17" s="414"/>
      <c r="GZV17" s="414"/>
      <c r="GZW17" s="414"/>
      <c r="GZX17" s="414"/>
      <c r="GZY17" s="414"/>
      <c r="GZZ17" s="414"/>
      <c r="HAA17" s="414"/>
      <c r="HAB17" s="414"/>
      <c r="HAC17" s="414"/>
      <c r="HAD17" s="414"/>
      <c r="HAE17" s="414"/>
      <c r="HAF17" s="414"/>
      <c r="HAG17" s="414"/>
      <c r="HAH17" s="414"/>
      <c r="HAI17" s="414"/>
      <c r="HAJ17" s="414"/>
      <c r="HAK17" s="414"/>
      <c r="HAL17" s="414"/>
      <c r="HAM17" s="414"/>
      <c r="HAN17" s="414"/>
      <c r="HAO17" s="414"/>
      <c r="HAP17" s="414"/>
      <c r="HAQ17" s="414"/>
      <c r="HAR17" s="414"/>
      <c r="HAS17" s="414"/>
      <c r="HAT17" s="414"/>
      <c r="HAU17" s="414"/>
      <c r="HAV17" s="414"/>
      <c r="HAW17" s="414"/>
      <c r="HAX17" s="414"/>
      <c r="HAY17" s="414"/>
      <c r="HAZ17" s="414"/>
      <c r="HBA17" s="414"/>
      <c r="HBB17" s="414"/>
      <c r="HBC17" s="414"/>
      <c r="HBD17" s="414"/>
      <c r="HBE17" s="414"/>
      <c r="HBF17" s="414"/>
      <c r="HBG17" s="414"/>
      <c r="HBH17" s="414"/>
      <c r="HBI17" s="414"/>
      <c r="HBJ17" s="414"/>
      <c r="HBK17" s="414"/>
      <c r="HBL17" s="414"/>
      <c r="HBM17" s="414"/>
      <c r="HBN17" s="414"/>
      <c r="HBO17" s="414"/>
      <c r="HBP17" s="414"/>
      <c r="HBQ17" s="414"/>
      <c r="HBR17" s="414"/>
      <c r="HBS17" s="414"/>
      <c r="HBT17" s="414"/>
      <c r="HBU17" s="414"/>
      <c r="HBV17" s="414"/>
      <c r="HBW17" s="414"/>
      <c r="HBX17" s="414"/>
      <c r="HBY17" s="414"/>
      <c r="HBZ17" s="414"/>
      <c r="HCA17" s="414"/>
      <c r="HCB17" s="414"/>
      <c r="HCC17" s="414"/>
      <c r="HCD17" s="414"/>
      <c r="HCE17" s="414"/>
      <c r="HCF17" s="414"/>
      <c r="HCG17" s="414"/>
      <c r="HCH17" s="414"/>
      <c r="HCI17" s="414"/>
      <c r="HCJ17" s="414"/>
      <c r="HCK17" s="414"/>
      <c r="HCL17" s="414"/>
      <c r="HCM17" s="414"/>
      <c r="HCN17" s="414"/>
      <c r="HCO17" s="414"/>
      <c r="HCP17" s="414"/>
      <c r="HCQ17" s="414"/>
      <c r="HCR17" s="414"/>
      <c r="HCS17" s="414"/>
      <c r="HCT17" s="414"/>
      <c r="HCU17" s="414"/>
      <c r="HCV17" s="414"/>
      <c r="HCW17" s="414"/>
      <c r="HCX17" s="414"/>
      <c r="HCY17" s="414"/>
      <c r="HCZ17" s="414"/>
      <c r="HDA17" s="414"/>
      <c r="HDB17" s="414"/>
      <c r="HDC17" s="414"/>
      <c r="HDD17" s="414"/>
      <c r="HDE17" s="414"/>
      <c r="HDF17" s="414"/>
      <c r="HDG17" s="414"/>
      <c r="HDH17" s="414"/>
      <c r="HDI17" s="414"/>
      <c r="HDJ17" s="414"/>
      <c r="HDK17" s="414"/>
      <c r="HDL17" s="414"/>
      <c r="HDM17" s="414"/>
      <c r="HDN17" s="414"/>
      <c r="HDO17" s="414"/>
      <c r="HDP17" s="414"/>
      <c r="HDQ17" s="414"/>
      <c r="HDR17" s="414"/>
      <c r="HDS17" s="414"/>
      <c r="HDT17" s="414"/>
      <c r="HDU17" s="414"/>
      <c r="HDV17" s="414"/>
      <c r="HDW17" s="414"/>
      <c r="HDX17" s="414"/>
      <c r="HDY17" s="414"/>
      <c r="HDZ17" s="414"/>
      <c r="HEA17" s="414"/>
      <c r="HEB17" s="414"/>
      <c r="HEC17" s="414"/>
      <c r="HED17" s="414"/>
      <c r="HEE17" s="414"/>
      <c r="HEF17" s="414"/>
      <c r="HEG17" s="414"/>
      <c r="HEH17" s="414"/>
      <c r="HEI17" s="414"/>
      <c r="HEJ17" s="414"/>
      <c r="HEK17" s="414"/>
      <c r="HEL17" s="414"/>
      <c r="HEM17" s="414"/>
      <c r="HEN17" s="414"/>
      <c r="HEO17" s="414"/>
      <c r="HEP17" s="414"/>
      <c r="HEQ17" s="414"/>
      <c r="HER17" s="414"/>
      <c r="HES17" s="414"/>
      <c r="HET17" s="414"/>
      <c r="HEU17" s="414"/>
      <c r="HEV17" s="414"/>
      <c r="HEW17" s="414"/>
      <c r="HEX17" s="414"/>
      <c r="HEY17" s="414"/>
      <c r="HEZ17" s="414"/>
      <c r="HFA17" s="414"/>
      <c r="HFB17" s="414"/>
      <c r="HFC17" s="414"/>
      <c r="HFD17" s="414"/>
      <c r="HFE17" s="414"/>
      <c r="HFF17" s="414"/>
      <c r="HFG17" s="414"/>
      <c r="HFH17" s="414"/>
      <c r="HFI17" s="414"/>
      <c r="HFJ17" s="414"/>
      <c r="HFK17" s="414"/>
      <c r="HFL17" s="414"/>
      <c r="HFM17" s="414"/>
      <c r="HFN17" s="414"/>
      <c r="HFO17" s="414"/>
      <c r="HFP17" s="414"/>
      <c r="HFQ17" s="414"/>
      <c r="HFR17" s="414"/>
      <c r="HFS17" s="414"/>
      <c r="HFT17" s="414"/>
      <c r="HFU17" s="414"/>
      <c r="HFV17" s="414"/>
      <c r="HFW17" s="414"/>
      <c r="HFX17" s="414"/>
      <c r="HFY17" s="414"/>
      <c r="HFZ17" s="414"/>
      <c r="HGA17" s="414"/>
      <c r="HGB17" s="414"/>
      <c r="HGC17" s="414"/>
      <c r="HGD17" s="414"/>
      <c r="HGE17" s="414"/>
      <c r="HGF17" s="414"/>
      <c r="HGG17" s="414"/>
      <c r="HGH17" s="414"/>
      <c r="HGI17" s="414"/>
      <c r="HGJ17" s="414"/>
      <c r="HGK17" s="414"/>
      <c r="HGL17" s="414"/>
      <c r="HGM17" s="414"/>
      <c r="HGN17" s="414"/>
      <c r="HGO17" s="414"/>
      <c r="HGP17" s="414"/>
      <c r="HGQ17" s="414"/>
      <c r="HGR17" s="414"/>
      <c r="HGS17" s="414"/>
      <c r="HGT17" s="414"/>
      <c r="HGU17" s="414"/>
      <c r="HGV17" s="414"/>
      <c r="HGW17" s="414"/>
      <c r="HGX17" s="414"/>
      <c r="HGY17" s="414"/>
      <c r="HGZ17" s="414"/>
      <c r="HHA17" s="414"/>
      <c r="HHB17" s="414"/>
      <c r="HHC17" s="414"/>
      <c r="HHD17" s="414"/>
      <c r="HHE17" s="414"/>
      <c r="HHF17" s="414"/>
      <c r="HHG17" s="414"/>
      <c r="HHH17" s="414"/>
      <c r="HHI17" s="414"/>
      <c r="HHJ17" s="414"/>
      <c r="HHK17" s="414"/>
      <c r="HHL17" s="414"/>
      <c r="HHM17" s="414"/>
      <c r="HHN17" s="414"/>
      <c r="HHO17" s="414"/>
      <c r="HHP17" s="414"/>
      <c r="HHQ17" s="414"/>
      <c r="HHR17" s="414"/>
      <c r="HHS17" s="414"/>
      <c r="HHT17" s="414"/>
      <c r="HHU17" s="414"/>
      <c r="HHV17" s="414"/>
      <c r="HHW17" s="414"/>
      <c r="HHX17" s="414"/>
      <c r="HHY17" s="414"/>
      <c r="HHZ17" s="414"/>
      <c r="HIA17" s="414"/>
      <c r="HIB17" s="414"/>
      <c r="HIC17" s="414"/>
      <c r="HID17" s="414"/>
      <c r="HIE17" s="414"/>
      <c r="HIF17" s="414"/>
      <c r="HIG17" s="414"/>
      <c r="HIH17" s="414"/>
      <c r="HII17" s="414"/>
      <c r="HIJ17" s="414"/>
      <c r="HIK17" s="414"/>
      <c r="HIL17" s="414"/>
      <c r="HIM17" s="414"/>
      <c r="HIN17" s="414"/>
      <c r="HIO17" s="414"/>
      <c r="HIP17" s="414"/>
      <c r="HIQ17" s="414"/>
      <c r="HIR17" s="414"/>
      <c r="HIS17" s="414"/>
      <c r="HIT17" s="414"/>
      <c r="HIU17" s="414"/>
      <c r="HIV17" s="414"/>
      <c r="HIW17" s="414"/>
      <c r="HIX17" s="414"/>
      <c r="HIY17" s="414"/>
      <c r="HIZ17" s="414"/>
      <c r="HJA17" s="414"/>
      <c r="HJB17" s="414"/>
      <c r="HJC17" s="414"/>
      <c r="HJD17" s="414"/>
      <c r="HJE17" s="414"/>
      <c r="HJF17" s="414"/>
      <c r="HJG17" s="414"/>
      <c r="HJH17" s="414"/>
      <c r="HJI17" s="414"/>
      <c r="HJJ17" s="414"/>
      <c r="HJK17" s="414"/>
      <c r="HJL17" s="414"/>
      <c r="HJM17" s="414"/>
      <c r="HJN17" s="414"/>
      <c r="HJO17" s="414"/>
      <c r="HJP17" s="414"/>
      <c r="HJQ17" s="414"/>
      <c r="HJR17" s="414"/>
      <c r="HJS17" s="414"/>
      <c r="HJT17" s="414"/>
      <c r="HJU17" s="414"/>
      <c r="HJV17" s="414"/>
      <c r="HJW17" s="414"/>
      <c r="HJX17" s="414"/>
      <c r="HJY17" s="414"/>
      <c r="HJZ17" s="414"/>
      <c r="HKA17" s="414"/>
      <c r="HKB17" s="414"/>
      <c r="HKC17" s="414"/>
      <c r="HKD17" s="414"/>
      <c r="HKE17" s="414"/>
      <c r="HKF17" s="414"/>
      <c r="HKG17" s="414"/>
      <c r="HKH17" s="414"/>
      <c r="HKI17" s="414"/>
      <c r="HKJ17" s="414"/>
      <c r="HKK17" s="414"/>
      <c r="HKL17" s="414"/>
      <c r="HKM17" s="414"/>
      <c r="HKN17" s="414"/>
      <c r="HKO17" s="414"/>
      <c r="HKP17" s="414"/>
      <c r="HKQ17" s="414"/>
      <c r="HKR17" s="414"/>
      <c r="HKS17" s="414"/>
      <c r="HKT17" s="414"/>
      <c r="HKU17" s="414"/>
      <c r="HKV17" s="414"/>
      <c r="HKW17" s="414"/>
      <c r="HKX17" s="414"/>
      <c r="HKY17" s="414"/>
      <c r="HKZ17" s="414"/>
      <c r="HLA17" s="414"/>
      <c r="HLB17" s="414"/>
      <c r="HLC17" s="414"/>
      <c r="HLD17" s="414"/>
      <c r="HLE17" s="414"/>
      <c r="HLF17" s="414"/>
      <c r="HLG17" s="414"/>
      <c r="HLH17" s="414"/>
      <c r="HLI17" s="414"/>
      <c r="HLJ17" s="414"/>
      <c r="HLK17" s="414"/>
      <c r="HLL17" s="414"/>
      <c r="HLM17" s="414"/>
      <c r="HLN17" s="414"/>
      <c r="HLO17" s="414"/>
      <c r="HLP17" s="414"/>
      <c r="HLQ17" s="414"/>
      <c r="HLR17" s="414"/>
      <c r="HLS17" s="414"/>
      <c r="HLT17" s="414"/>
      <c r="HLU17" s="414"/>
      <c r="HLV17" s="414"/>
      <c r="HLW17" s="414"/>
      <c r="HLX17" s="414"/>
      <c r="HLY17" s="414"/>
      <c r="HLZ17" s="414"/>
      <c r="HMA17" s="414"/>
      <c r="HMB17" s="414"/>
      <c r="HMC17" s="414"/>
      <c r="HMD17" s="414"/>
      <c r="HME17" s="414"/>
      <c r="HMF17" s="414"/>
      <c r="HMG17" s="414"/>
      <c r="HMH17" s="414"/>
      <c r="HMI17" s="414"/>
      <c r="HMJ17" s="414"/>
      <c r="HMK17" s="414"/>
      <c r="HML17" s="414"/>
      <c r="HMM17" s="414"/>
      <c r="HMN17" s="414"/>
      <c r="HMO17" s="414"/>
      <c r="HMP17" s="414"/>
      <c r="HMQ17" s="414"/>
      <c r="HMR17" s="414"/>
      <c r="HMS17" s="414"/>
      <c r="HMT17" s="414"/>
      <c r="HMU17" s="414"/>
      <c r="HMV17" s="414"/>
      <c r="HMW17" s="414"/>
      <c r="HMX17" s="414"/>
      <c r="HMY17" s="414"/>
      <c r="HMZ17" s="414"/>
      <c r="HNA17" s="414"/>
      <c r="HNB17" s="414"/>
      <c r="HNC17" s="414"/>
      <c r="HND17" s="414"/>
      <c r="HNE17" s="414"/>
      <c r="HNF17" s="414"/>
      <c r="HNG17" s="414"/>
      <c r="HNH17" s="414"/>
      <c r="HNI17" s="414"/>
      <c r="HNJ17" s="414"/>
      <c r="HNK17" s="414"/>
      <c r="HNL17" s="414"/>
      <c r="HNM17" s="414"/>
      <c r="HNN17" s="414"/>
      <c r="HNO17" s="414"/>
      <c r="HNP17" s="414"/>
      <c r="HNQ17" s="414"/>
      <c r="HNR17" s="414"/>
      <c r="HNS17" s="414"/>
      <c r="HNT17" s="414"/>
      <c r="HNU17" s="414"/>
      <c r="HNV17" s="414"/>
      <c r="HNW17" s="414"/>
      <c r="HNX17" s="414"/>
      <c r="HNY17" s="414"/>
      <c r="HNZ17" s="414"/>
      <c r="HOA17" s="414"/>
      <c r="HOB17" s="414"/>
      <c r="HOC17" s="414"/>
      <c r="HOD17" s="414"/>
      <c r="HOE17" s="414"/>
      <c r="HOF17" s="414"/>
      <c r="HOG17" s="414"/>
      <c r="HOH17" s="414"/>
      <c r="HOI17" s="414"/>
      <c r="HOJ17" s="414"/>
      <c r="HOK17" s="414"/>
      <c r="HOL17" s="414"/>
      <c r="HOM17" s="414"/>
      <c r="HON17" s="414"/>
      <c r="HOO17" s="414"/>
      <c r="HOP17" s="414"/>
      <c r="HOQ17" s="414"/>
      <c r="HOR17" s="414"/>
      <c r="HOS17" s="414"/>
      <c r="HOT17" s="414"/>
      <c r="HOU17" s="414"/>
      <c r="HOV17" s="414"/>
      <c r="HOW17" s="414"/>
      <c r="HOX17" s="414"/>
      <c r="HOY17" s="414"/>
      <c r="HOZ17" s="414"/>
      <c r="HPA17" s="414"/>
      <c r="HPB17" s="414"/>
      <c r="HPC17" s="414"/>
      <c r="HPD17" s="414"/>
      <c r="HPE17" s="414"/>
      <c r="HPF17" s="414"/>
      <c r="HPG17" s="414"/>
      <c r="HPH17" s="414"/>
      <c r="HPI17" s="414"/>
      <c r="HPJ17" s="414"/>
      <c r="HPK17" s="414"/>
      <c r="HPL17" s="414"/>
      <c r="HPM17" s="414"/>
      <c r="HPN17" s="414"/>
      <c r="HPO17" s="414"/>
      <c r="HPP17" s="414"/>
      <c r="HPQ17" s="414"/>
      <c r="HPR17" s="414"/>
      <c r="HPS17" s="414"/>
      <c r="HPT17" s="414"/>
      <c r="HPU17" s="414"/>
      <c r="HPV17" s="414"/>
      <c r="HPW17" s="414"/>
      <c r="HPX17" s="414"/>
      <c r="HPY17" s="414"/>
      <c r="HPZ17" s="414"/>
      <c r="HQA17" s="414"/>
      <c r="HQB17" s="414"/>
      <c r="HQC17" s="414"/>
      <c r="HQD17" s="414"/>
      <c r="HQE17" s="414"/>
      <c r="HQF17" s="414"/>
      <c r="HQG17" s="414"/>
      <c r="HQH17" s="414"/>
      <c r="HQI17" s="414"/>
      <c r="HQJ17" s="414"/>
      <c r="HQK17" s="414"/>
      <c r="HQL17" s="414"/>
      <c r="HQM17" s="414"/>
      <c r="HQN17" s="414"/>
      <c r="HQO17" s="414"/>
      <c r="HQP17" s="414"/>
      <c r="HQQ17" s="414"/>
      <c r="HQR17" s="414"/>
      <c r="HQS17" s="414"/>
      <c r="HQT17" s="414"/>
      <c r="HQU17" s="414"/>
      <c r="HQV17" s="414"/>
      <c r="HQW17" s="414"/>
      <c r="HQX17" s="414"/>
      <c r="HQY17" s="414"/>
      <c r="HQZ17" s="414"/>
      <c r="HRA17" s="414"/>
      <c r="HRB17" s="414"/>
      <c r="HRC17" s="414"/>
      <c r="HRD17" s="414"/>
      <c r="HRE17" s="414"/>
      <c r="HRF17" s="414"/>
      <c r="HRG17" s="414"/>
      <c r="HRH17" s="414"/>
      <c r="HRI17" s="414"/>
      <c r="HRJ17" s="414"/>
      <c r="HRK17" s="414"/>
      <c r="HRL17" s="414"/>
      <c r="HRM17" s="414"/>
      <c r="HRN17" s="414"/>
      <c r="HRO17" s="414"/>
      <c r="HRP17" s="414"/>
      <c r="HRQ17" s="414"/>
      <c r="HRR17" s="414"/>
      <c r="HRS17" s="414"/>
      <c r="HRT17" s="414"/>
      <c r="HRU17" s="414"/>
      <c r="HRV17" s="414"/>
      <c r="HRW17" s="414"/>
      <c r="HRX17" s="414"/>
      <c r="HRY17" s="414"/>
      <c r="HRZ17" s="414"/>
      <c r="HSA17" s="414"/>
      <c r="HSB17" s="414"/>
      <c r="HSC17" s="414"/>
      <c r="HSD17" s="414"/>
      <c r="HSE17" s="414"/>
      <c r="HSF17" s="414"/>
      <c r="HSG17" s="414"/>
      <c r="HSH17" s="414"/>
      <c r="HSI17" s="414"/>
      <c r="HSJ17" s="414"/>
      <c r="HSK17" s="414"/>
      <c r="HSL17" s="414"/>
      <c r="HSM17" s="414"/>
      <c r="HSN17" s="414"/>
      <c r="HSO17" s="414"/>
      <c r="HSP17" s="414"/>
      <c r="HSQ17" s="414"/>
      <c r="HSR17" s="414"/>
      <c r="HSS17" s="414"/>
      <c r="HST17" s="414"/>
      <c r="HSU17" s="414"/>
      <c r="HSV17" s="414"/>
      <c r="HSW17" s="414"/>
      <c r="HSX17" s="414"/>
      <c r="HSY17" s="414"/>
      <c r="HSZ17" s="414"/>
      <c r="HTA17" s="414"/>
      <c r="HTB17" s="414"/>
      <c r="HTC17" s="414"/>
      <c r="HTD17" s="414"/>
      <c r="HTE17" s="414"/>
      <c r="HTF17" s="414"/>
      <c r="HTG17" s="414"/>
      <c r="HTH17" s="414"/>
      <c r="HTI17" s="414"/>
      <c r="HTJ17" s="414"/>
      <c r="HTK17" s="414"/>
      <c r="HTL17" s="414"/>
      <c r="HTM17" s="414"/>
      <c r="HTN17" s="414"/>
      <c r="HTO17" s="414"/>
      <c r="HTP17" s="414"/>
      <c r="HTQ17" s="414"/>
      <c r="HTR17" s="414"/>
      <c r="HTS17" s="414"/>
      <c r="HTT17" s="414"/>
      <c r="HTU17" s="414"/>
      <c r="HTV17" s="414"/>
      <c r="HTW17" s="414"/>
      <c r="HTX17" s="414"/>
      <c r="HTY17" s="414"/>
      <c r="HTZ17" s="414"/>
      <c r="HUA17" s="414"/>
      <c r="HUB17" s="414"/>
      <c r="HUC17" s="414"/>
      <c r="HUD17" s="414"/>
      <c r="HUE17" s="414"/>
      <c r="HUF17" s="414"/>
      <c r="HUG17" s="414"/>
      <c r="HUH17" s="414"/>
      <c r="HUI17" s="414"/>
      <c r="HUJ17" s="414"/>
      <c r="HUK17" s="414"/>
      <c r="HUL17" s="414"/>
      <c r="HUM17" s="414"/>
      <c r="HUN17" s="414"/>
      <c r="HUO17" s="414"/>
      <c r="HUP17" s="414"/>
      <c r="HUQ17" s="414"/>
      <c r="HUR17" s="414"/>
      <c r="HUS17" s="414"/>
      <c r="HUT17" s="414"/>
      <c r="HUU17" s="414"/>
      <c r="HUV17" s="414"/>
      <c r="HUW17" s="414"/>
      <c r="HUX17" s="414"/>
      <c r="HUY17" s="414"/>
      <c r="HUZ17" s="414"/>
      <c r="HVA17" s="414"/>
      <c r="HVB17" s="414"/>
      <c r="HVC17" s="414"/>
      <c r="HVD17" s="414"/>
      <c r="HVE17" s="414"/>
      <c r="HVF17" s="414"/>
      <c r="HVG17" s="414"/>
      <c r="HVH17" s="414"/>
      <c r="HVI17" s="414"/>
      <c r="HVJ17" s="414"/>
      <c r="HVK17" s="414"/>
      <c r="HVL17" s="414"/>
      <c r="HVM17" s="414"/>
      <c r="HVN17" s="414"/>
      <c r="HVO17" s="414"/>
      <c r="HVP17" s="414"/>
      <c r="HVQ17" s="414"/>
      <c r="HVR17" s="414"/>
      <c r="HVS17" s="414"/>
      <c r="HVT17" s="414"/>
      <c r="HVU17" s="414"/>
      <c r="HVV17" s="414"/>
      <c r="HVW17" s="414"/>
      <c r="HVX17" s="414"/>
      <c r="HVY17" s="414"/>
      <c r="HVZ17" s="414"/>
      <c r="HWA17" s="414"/>
      <c r="HWB17" s="414"/>
      <c r="HWC17" s="414"/>
      <c r="HWD17" s="414"/>
      <c r="HWE17" s="414"/>
      <c r="HWF17" s="414"/>
      <c r="HWG17" s="414"/>
      <c r="HWH17" s="414"/>
      <c r="HWI17" s="414"/>
      <c r="HWJ17" s="414"/>
      <c r="HWK17" s="414"/>
      <c r="HWL17" s="414"/>
      <c r="HWM17" s="414"/>
      <c r="HWN17" s="414"/>
      <c r="HWO17" s="414"/>
      <c r="HWP17" s="414"/>
      <c r="HWQ17" s="414"/>
      <c r="HWR17" s="414"/>
      <c r="HWS17" s="414"/>
      <c r="HWT17" s="414"/>
      <c r="HWU17" s="414"/>
      <c r="HWV17" s="414"/>
      <c r="HWW17" s="414"/>
      <c r="HWX17" s="414"/>
      <c r="HWY17" s="414"/>
      <c r="HWZ17" s="414"/>
      <c r="HXA17" s="414"/>
      <c r="HXB17" s="414"/>
      <c r="HXC17" s="414"/>
      <c r="HXD17" s="414"/>
      <c r="HXE17" s="414"/>
      <c r="HXF17" s="414"/>
      <c r="HXG17" s="414"/>
      <c r="HXH17" s="414"/>
      <c r="HXI17" s="414"/>
      <c r="HXJ17" s="414"/>
      <c r="HXK17" s="414"/>
      <c r="HXL17" s="414"/>
      <c r="HXM17" s="414"/>
      <c r="HXN17" s="414"/>
      <c r="HXO17" s="414"/>
      <c r="HXP17" s="414"/>
      <c r="HXQ17" s="414"/>
      <c r="HXR17" s="414"/>
      <c r="HXS17" s="414"/>
      <c r="HXT17" s="414"/>
      <c r="HXU17" s="414"/>
      <c r="HXV17" s="414"/>
      <c r="HXW17" s="414"/>
      <c r="HXX17" s="414"/>
      <c r="HXY17" s="414"/>
      <c r="HXZ17" s="414"/>
      <c r="HYA17" s="414"/>
      <c r="HYB17" s="414"/>
      <c r="HYC17" s="414"/>
      <c r="HYD17" s="414"/>
      <c r="HYE17" s="414"/>
      <c r="HYF17" s="414"/>
      <c r="HYG17" s="414"/>
      <c r="HYH17" s="414"/>
      <c r="HYI17" s="414"/>
      <c r="HYJ17" s="414"/>
      <c r="HYK17" s="414"/>
      <c r="HYL17" s="414"/>
      <c r="HYM17" s="414"/>
      <c r="HYN17" s="414"/>
      <c r="HYO17" s="414"/>
      <c r="HYP17" s="414"/>
      <c r="HYQ17" s="414"/>
      <c r="HYR17" s="414"/>
      <c r="HYS17" s="414"/>
      <c r="HYT17" s="414"/>
      <c r="HYU17" s="414"/>
      <c r="HYV17" s="414"/>
      <c r="HYW17" s="414"/>
      <c r="HYX17" s="414"/>
      <c r="HYY17" s="414"/>
      <c r="HYZ17" s="414"/>
      <c r="HZA17" s="414"/>
      <c r="HZB17" s="414"/>
      <c r="HZC17" s="414"/>
      <c r="HZD17" s="414"/>
      <c r="HZE17" s="414"/>
      <c r="HZF17" s="414"/>
      <c r="HZG17" s="414"/>
      <c r="HZH17" s="414"/>
      <c r="HZI17" s="414"/>
      <c r="HZJ17" s="414"/>
      <c r="HZK17" s="414"/>
      <c r="HZL17" s="414"/>
      <c r="HZM17" s="414"/>
      <c r="HZN17" s="414"/>
      <c r="HZO17" s="414"/>
      <c r="HZP17" s="414"/>
      <c r="HZQ17" s="414"/>
      <c r="HZR17" s="414"/>
      <c r="HZS17" s="414"/>
      <c r="HZT17" s="414"/>
      <c r="HZU17" s="414"/>
      <c r="HZV17" s="414"/>
      <c r="HZW17" s="414"/>
      <c r="HZX17" s="414"/>
      <c r="HZY17" s="414"/>
      <c r="HZZ17" s="414"/>
      <c r="IAA17" s="414"/>
      <c r="IAB17" s="414"/>
      <c r="IAC17" s="414"/>
      <c r="IAD17" s="414"/>
      <c r="IAE17" s="414"/>
      <c r="IAF17" s="414"/>
      <c r="IAG17" s="414"/>
      <c r="IAH17" s="414"/>
      <c r="IAI17" s="414"/>
      <c r="IAJ17" s="414"/>
      <c r="IAK17" s="414"/>
      <c r="IAL17" s="414"/>
      <c r="IAM17" s="414"/>
      <c r="IAN17" s="414"/>
      <c r="IAO17" s="414"/>
      <c r="IAP17" s="414"/>
      <c r="IAQ17" s="414"/>
      <c r="IAR17" s="414"/>
      <c r="IAS17" s="414"/>
      <c r="IAT17" s="414"/>
      <c r="IAU17" s="414"/>
      <c r="IAV17" s="414"/>
      <c r="IAW17" s="414"/>
      <c r="IAX17" s="414"/>
      <c r="IAY17" s="414"/>
      <c r="IAZ17" s="414"/>
      <c r="IBA17" s="414"/>
      <c r="IBB17" s="414"/>
      <c r="IBC17" s="414"/>
      <c r="IBD17" s="414"/>
      <c r="IBE17" s="414"/>
      <c r="IBF17" s="414"/>
      <c r="IBG17" s="414"/>
      <c r="IBH17" s="414"/>
      <c r="IBI17" s="414"/>
      <c r="IBJ17" s="414"/>
      <c r="IBK17" s="414"/>
      <c r="IBL17" s="414"/>
      <c r="IBM17" s="414"/>
      <c r="IBN17" s="414"/>
      <c r="IBO17" s="414"/>
      <c r="IBP17" s="414"/>
      <c r="IBQ17" s="414"/>
      <c r="IBR17" s="414"/>
      <c r="IBS17" s="414"/>
      <c r="IBT17" s="414"/>
      <c r="IBU17" s="414"/>
      <c r="IBV17" s="414"/>
      <c r="IBW17" s="414"/>
      <c r="IBX17" s="414"/>
      <c r="IBY17" s="414"/>
      <c r="IBZ17" s="414"/>
      <c r="ICA17" s="414"/>
      <c r="ICB17" s="414"/>
      <c r="ICC17" s="414"/>
      <c r="ICD17" s="414"/>
      <c r="ICE17" s="414"/>
      <c r="ICF17" s="414"/>
      <c r="ICG17" s="414"/>
      <c r="ICH17" s="414"/>
      <c r="ICI17" s="414"/>
      <c r="ICJ17" s="414"/>
      <c r="ICK17" s="414"/>
      <c r="ICL17" s="414"/>
      <c r="ICM17" s="414"/>
      <c r="ICN17" s="414"/>
      <c r="ICO17" s="414"/>
      <c r="ICP17" s="414"/>
      <c r="ICQ17" s="414"/>
      <c r="ICR17" s="414"/>
      <c r="ICS17" s="414"/>
      <c r="ICT17" s="414"/>
      <c r="ICU17" s="414"/>
      <c r="ICV17" s="414"/>
      <c r="ICW17" s="414"/>
      <c r="ICX17" s="414"/>
      <c r="ICY17" s="414"/>
      <c r="ICZ17" s="414"/>
      <c r="IDA17" s="414"/>
      <c r="IDB17" s="414"/>
      <c r="IDC17" s="414"/>
      <c r="IDD17" s="414"/>
      <c r="IDE17" s="414"/>
      <c r="IDF17" s="414"/>
      <c r="IDG17" s="414"/>
      <c r="IDH17" s="414"/>
      <c r="IDI17" s="414"/>
      <c r="IDJ17" s="414"/>
      <c r="IDK17" s="414"/>
      <c r="IDL17" s="414"/>
      <c r="IDM17" s="414"/>
      <c r="IDN17" s="414"/>
      <c r="IDO17" s="414"/>
      <c r="IDP17" s="414"/>
      <c r="IDQ17" s="414"/>
      <c r="IDR17" s="414"/>
      <c r="IDS17" s="414"/>
      <c r="IDT17" s="414"/>
      <c r="IDU17" s="414"/>
      <c r="IDV17" s="414"/>
      <c r="IDW17" s="414"/>
      <c r="IDX17" s="414"/>
      <c r="IDY17" s="414"/>
      <c r="IDZ17" s="414"/>
      <c r="IEA17" s="414"/>
      <c r="IEB17" s="414"/>
      <c r="IEC17" s="414"/>
      <c r="IED17" s="414"/>
      <c r="IEE17" s="414"/>
      <c r="IEF17" s="414"/>
      <c r="IEG17" s="414"/>
      <c r="IEH17" s="414"/>
      <c r="IEI17" s="414"/>
      <c r="IEJ17" s="414"/>
      <c r="IEK17" s="414"/>
      <c r="IEL17" s="414"/>
      <c r="IEM17" s="414"/>
      <c r="IEN17" s="414"/>
      <c r="IEO17" s="414"/>
      <c r="IEP17" s="414"/>
      <c r="IEQ17" s="414"/>
      <c r="IER17" s="414"/>
      <c r="IES17" s="414"/>
      <c r="IET17" s="414"/>
      <c r="IEU17" s="414"/>
      <c r="IEV17" s="414"/>
      <c r="IEW17" s="414"/>
      <c r="IEX17" s="414"/>
      <c r="IEY17" s="414"/>
      <c r="IEZ17" s="414"/>
      <c r="IFA17" s="414"/>
      <c r="IFB17" s="414"/>
      <c r="IFC17" s="414"/>
      <c r="IFD17" s="414"/>
      <c r="IFE17" s="414"/>
      <c r="IFF17" s="414"/>
      <c r="IFG17" s="414"/>
      <c r="IFH17" s="414"/>
      <c r="IFI17" s="414"/>
      <c r="IFJ17" s="414"/>
      <c r="IFK17" s="414"/>
      <c r="IFL17" s="414"/>
      <c r="IFM17" s="414"/>
      <c r="IFN17" s="414"/>
      <c r="IFO17" s="414"/>
      <c r="IFP17" s="414"/>
      <c r="IFQ17" s="414"/>
      <c r="IFR17" s="414"/>
      <c r="IFS17" s="414"/>
      <c r="IFT17" s="414"/>
      <c r="IFU17" s="414"/>
      <c r="IFV17" s="414"/>
      <c r="IFW17" s="414"/>
      <c r="IFX17" s="414"/>
      <c r="IFY17" s="414"/>
      <c r="IFZ17" s="414"/>
      <c r="IGA17" s="414"/>
      <c r="IGB17" s="414"/>
      <c r="IGC17" s="414"/>
      <c r="IGD17" s="414"/>
      <c r="IGE17" s="414"/>
      <c r="IGF17" s="414"/>
      <c r="IGG17" s="414"/>
      <c r="IGH17" s="414"/>
      <c r="IGI17" s="414"/>
      <c r="IGJ17" s="414"/>
      <c r="IGK17" s="414"/>
      <c r="IGL17" s="414"/>
      <c r="IGM17" s="414"/>
      <c r="IGN17" s="414"/>
      <c r="IGO17" s="414"/>
      <c r="IGP17" s="414"/>
      <c r="IGQ17" s="414"/>
      <c r="IGR17" s="414"/>
      <c r="IGS17" s="414"/>
      <c r="IGT17" s="414"/>
      <c r="IGU17" s="414"/>
      <c r="IGV17" s="414"/>
      <c r="IGW17" s="414"/>
      <c r="IGX17" s="414"/>
      <c r="IGY17" s="414"/>
      <c r="IGZ17" s="414"/>
      <c r="IHA17" s="414"/>
      <c r="IHB17" s="414"/>
      <c r="IHC17" s="414"/>
      <c r="IHD17" s="414"/>
      <c r="IHE17" s="414"/>
      <c r="IHF17" s="414"/>
      <c r="IHG17" s="414"/>
      <c r="IHH17" s="414"/>
      <c r="IHI17" s="414"/>
      <c r="IHJ17" s="414"/>
      <c r="IHK17" s="414"/>
      <c r="IHL17" s="414"/>
      <c r="IHM17" s="414"/>
      <c r="IHN17" s="414"/>
      <c r="IHO17" s="414"/>
      <c r="IHP17" s="414"/>
      <c r="IHQ17" s="414"/>
      <c r="IHR17" s="414"/>
      <c r="IHS17" s="414"/>
      <c r="IHT17" s="414"/>
      <c r="IHU17" s="414"/>
      <c r="IHV17" s="414"/>
      <c r="IHW17" s="414"/>
      <c r="IHX17" s="414"/>
      <c r="IHY17" s="414"/>
      <c r="IHZ17" s="414"/>
      <c r="IIA17" s="414"/>
      <c r="IIB17" s="414"/>
      <c r="IIC17" s="414"/>
      <c r="IID17" s="414"/>
      <c r="IIE17" s="414"/>
      <c r="IIF17" s="414"/>
      <c r="IIG17" s="414"/>
      <c r="IIH17" s="414"/>
      <c r="III17" s="414"/>
      <c r="IIJ17" s="414"/>
      <c r="IIK17" s="414"/>
      <c r="IIL17" s="414"/>
      <c r="IIM17" s="414"/>
      <c r="IIN17" s="414"/>
      <c r="IIO17" s="414"/>
      <c r="IIP17" s="414"/>
      <c r="IIQ17" s="414"/>
      <c r="IIR17" s="414"/>
      <c r="IIS17" s="414"/>
      <c r="IIT17" s="414"/>
      <c r="IIU17" s="414"/>
      <c r="IIV17" s="414"/>
      <c r="IIW17" s="414"/>
      <c r="IIX17" s="414"/>
      <c r="IIY17" s="414"/>
      <c r="IIZ17" s="414"/>
      <c r="IJA17" s="414"/>
      <c r="IJB17" s="414"/>
      <c r="IJC17" s="414"/>
      <c r="IJD17" s="414"/>
      <c r="IJE17" s="414"/>
      <c r="IJF17" s="414"/>
      <c r="IJG17" s="414"/>
      <c r="IJH17" s="414"/>
      <c r="IJI17" s="414"/>
      <c r="IJJ17" s="414"/>
      <c r="IJK17" s="414"/>
      <c r="IJL17" s="414"/>
      <c r="IJM17" s="414"/>
      <c r="IJN17" s="414"/>
      <c r="IJO17" s="414"/>
      <c r="IJP17" s="414"/>
      <c r="IJQ17" s="414"/>
      <c r="IJR17" s="414"/>
      <c r="IJS17" s="414"/>
      <c r="IJT17" s="414"/>
      <c r="IJU17" s="414"/>
      <c r="IJV17" s="414"/>
      <c r="IJW17" s="414"/>
      <c r="IJX17" s="414"/>
      <c r="IJY17" s="414"/>
      <c r="IJZ17" s="414"/>
      <c r="IKA17" s="414"/>
      <c r="IKB17" s="414"/>
      <c r="IKC17" s="414"/>
      <c r="IKD17" s="414"/>
      <c r="IKE17" s="414"/>
      <c r="IKF17" s="414"/>
      <c r="IKG17" s="414"/>
      <c r="IKH17" s="414"/>
      <c r="IKI17" s="414"/>
      <c r="IKJ17" s="414"/>
      <c r="IKK17" s="414"/>
      <c r="IKL17" s="414"/>
      <c r="IKM17" s="414"/>
      <c r="IKN17" s="414"/>
      <c r="IKO17" s="414"/>
      <c r="IKP17" s="414"/>
      <c r="IKQ17" s="414"/>
      <c r="IKR17" s="414"/>
      <c r="IKS17" s="414"/>
      <c r="IKT17" s="414"/>
      <c r="IKU17" s="414"/>
      <c r="IKV17" s="414"/>
      <c r="IKW17" s="414"/>
      <c r="IKX17" s="414"/>
      <c r="IKY17" s="414"/>
      <c r="IKZ17" s="414"/>
      <c r="ILA17" s="414"/>
      <c r="ILB17" s="414"/>
      <c r="ILC17" s="414"/>
      <c r="ILD17" s="414"/>
      <c r="ILE17" s="414"/>
      <c r="ILF17" s="414"/>
      <c r="ILG17" s="414"/>
      <c r="ILH17" s="414"/>
      <c r="ILI17" s="414"/>
      <c r="ILJ17" s="414"/>
      <c r="ILK17" s="414"/>
      <c r="ILL17" s="414"/>
      <c r="ILM17" s="414"/>
      <c r="ILN17" s="414"/>
      <c r="ILO17" s="414"/>
      <c r="ILP17" s="414"/>
      <c r="ILQ17" s="414"/>
      <c r="ILR17" s="414"/>
      <c r="ILS17" s="414"/>
      <c r="ILT17" s="414"/>
      <c r="ILU17" s="414"/>
      <c r="ILV17" s="414"/>
      <c r="ILW17" s="414"/>
      <c r="ILX17" s="414"/>
      <c r="ILY17" s="414"/>
      <c r="ILZ17" s="414"/>
      <c r="IMA17" s="414"/>
      <c r="IMB17" s="414"/>
      <c r="IMC17" s="414"/>
      <c r="IMD17" s="414"/>
      <c r="IME17" s="414"/>
      <c r="IMF17" s="414"/>
      <c r="IMG17" s="414"/>
      <c r="IMH17" s="414"/>
      <c r="IMI17" s="414"/>
      <c r="IMJ17" s="414"/>
      <c r="IMK17" s="414"/>
      <c r="IML17" s="414"/>
      <c r="IMM17" s="414"/>
      <c r="IMN17" s="414"/>
      <c r="IMO17" s="414"/>
      <c r="IMP17" s="414"/>
      <c r="IMQ17" s="414"/>
      <c r="IMR17" s="414"/>
      <c r="IMS17" s="414"/>
      <c r="IMT17" s="414"/>
      <c r="IMU17" s="414"/>
      <c r="IMV17" s="414"/>
      <c r="IMW17" s="414"/>
      <c r="IMX17" s="414"/>
      <c r="IMY17" s="414"/>
      <c r="IMZ17" s="414"/>
      <c r="INA17" s="414"/>
      <c r="INB17" s="414"/>
      <c r="INC17" s="414"/>
      <c r="IND17" s="414"/>
      <c r="INE17" s="414"/>
      <c r="INF17" s="414"/>
      <c r="ING17" s="414"/>
      <c r="INH17" s="414"/>
      <c r="INI17" s="414"/>
      <c r="INJ17" s="414"/>
      <c r="INK17" s="414"/>
      <c r="INL17" s="414"/>
      <c r="INM17" s="414"/>
      <c r="INN17" s="414"/>
      <c r="INO17" s="414"/>
      <c r="INP17" s="414"/>
      <c r="INQ17" s="414"/>
      <c r="INR17" s="414"/>
      <c r="INS17" s="414"/>
      <c r="INT17" s="414"/>
      <c r="INU17" s="414"/>
      <c r="INV17" s="414"/>
      <c r="INW17" s="414"/>
      <c r="INX17" s="414"/>
      <c r="INY17" s="414"/>
      <c r="INZ17" s="414"/>
      <c r="IOA17" s="414"/>
      <c r="IOB17" s="414"/>
      <c r="IOC17" s="414"/>
      <c r="IOD17" s="414"/>
      <c r="IOE17" s="414"/>
      <c r="IOF17" s="414"/>
      <c r="IOG17" s="414"/>
      <c r="IOH17" s="414"/>
      <c r="IOI17" s="414"/>
      <c r="IOJ17" s="414"/>
      <c r="IOK17" s="414"/>
      <c r="IOL17" s="414"/>
      <c r="IOM17" s="414"/>
      <c r="ION17" s="414"/>
      <c r="IOO17" s="414"/>
      <c r="IOP17" s="414"/>
      <c r="IOQ17" s="414"/>
      <c r="IOR17" s="414"/>
      <c r="IOS17" s="414"/>
      <c r="IOT17" s="414"/>
      <c r="IOU17" s="414"/>
      <c r="IOV17" s="414"/>
      <c r="IOW17" s="414"/>
      <c r="IOX17" s="414"/>
      <c r="IOY17" s="414"/>
      <c r="IOZ17" s="414"/>
      <c r="IPA17" s="414"/>
      <c r="IPB17" s="414"/>
      <c r="IPC17" s="414"/>
      <c r="IPD17" s="414"/>
      <c r="IPE17" s="414"/>
      <c r="IPF17" s="414"/>
      <c r="IPG17" s="414"/>
      <c r="IPH17" s="414"/>
      <c r="IPI17" s="414"/>
      <c r="IPJ17" s="414"/>
      <c r="IPK17" s="414"/>
      <c r="IPL17" s="414"/>
      <c r="IPM17" s="414"/>
      <c r="IPN17" s="414"/>
      <c r="IPO17" s="414"/>
      <c r="IPP17" s="414"/>
      <c r="IPQ17" s="414"/>
      <c r="IPR17" s="414"/>
      <c r="IPS17" s="414"/>
      <c r="IPT17" s="414"/>
      <c r="IPU17" s="414"/>
      <c r="IPV17" s="414"/>
      <c r="IPW17" s="414"/>
      <c r="IPX17" s="414"/>
      <c r="IPY17" s="414"/>
      <c r="IPZ17" s="414"/>
      <c r="IQA17" s="414"/>
      <c r="IQB17" s="414"/>
      <c r="IQC17" s="414"/>
      <c r="IQD17" s="414"/>
      <c r="IQE17" s="414"/>
      <c r="IQF17" s="414"/>
      <c r="IQG17" s="414"/>
      <c r="IQH17" s="414"/>
      <c r="IQI17" s="414"/>
      <c r="IQJ17" s="414"/>
      <c r="IQK17" s="414"/>
      <c r="IQL17" s="414"/>
      <c r="IQM17" s="414"/>
      <c r="IQN17" s="414"/>
      <c r="IQO17" s="414"/>
      <c r="IQP17" s="414"/>
      <c r="IQQ17" s="414"/>
      <c r="IQR17" s="414"/>
      <c r="IQS17" s="414"/>
      <c r="IQT17" s="414"/>
      <c r="IQU17" s="414"/>
      <c r="IQV17" s="414"/>
      <c r="IQW17" s="414"/>
      <c r="IQX17" s="414"/>
      <c r="IQY17" s="414"/>
      <c r="IQZ17" s="414"/>
      <c r="IRA17" s="414"/>
      <c r="IRB17" s="414"/>
      <c r="IRC17" s="414"/>
      <c r="IRD17" s="414"/>
      <c r="IRE17" s="414"/>
      <c r="IRF17" s="414"/>
      <c r="IRG17" s="414"/>
      <c r="IRH17" s="414"/>
      <c r="IRI17" s="414"/>
      <c r="IRJ17" s="414"/>
      <c r="IRK17" s="414"/>
      <c r="IRL17" s="414"/>
      <c r="IRM17" s="414"/>
      <c r="IRN17" s="414"/>
      <c r="IRO17" s="414"/>
      <c r="IRP17" s="414"/>
      <c r="IRQ17" s="414"/>
      <c r="IRR17" s="414"/>
      <c r="IRS17" s="414"/>
      <c r="IRT17" s="414"/>
      <c r="IRU17" s="414"/>
      <c r="IRV17" s="414"/>
      <c r="IRW17" s="414"/>
      <c r="IRX17" s="414"/>
      <c r="IRY17" s="414"/>
      <c r="IRZ17" s="414"/>
      <c r="ISA17" s="414"/>
      <c r="ISB17" s="414"/>
      <c r="ISC17" s="414"/>
      <c r="ISD17" s="414"/>
      <c r="ISE17" s="414"/>
      <c r="ISF17" s="414"/>
      <c r="ISG17" s="414"/>
      <c r="ISH17" s="414"/>
      <c r="ISI17" s="414"/>
      <c r="ISJ17" s="414"/>
      <c r="ISK17" s="414"/>
      <c r="ISL17" s="414"/>
      <c r="ISM17" s="414"/>
      <c r="ISN17" s="414"/>
      <c r="ISO17" s="414"/>
      <c r="ISP17" s="414"/>
      <c r="ISQ17" s="414"/>
      <c r="ISR17" s="414"/>
      <c r="ISS17" s="414"/>
      <c r="IST17" s="414"/>
      <c r="ISU17" s="414"/>
      <c r="ISV17" s="414"/>
      <c r="ISW17" s="414"/>
      <c r="ISX17" s="414"/>
      <c r="ISY17" s="414"/>
      <c r="ISZ17" s="414"/>
      <c r="ITA17" s="414"/>
      <c r="ITB17" s="414"/>
      <c r="ITC17" s="414"/>
      <c r="ITD17" s="414"/>
      <c r="ITE17" s="414"/>
      <c r="ITF17" s="414"/>
      <c r="ITG17" s="414"/>
      <c r="ITH17" s="414"/>
      <c r="ITI17" s="414"/>
      <c r="ITJ17" s="414"/>
      <c r="ITK17" s="414"/>
      <c r="ITL17" s="414"/>
      <c r="ITM17" s="414"/>
      <c r="ITN17" s="414"/>
      <c r="ITO17" s="414"/>
      <c r="ITP17" s="414"/>
      <c r="ITQ17" s="414"/>
      <c r="ITR17" s="414"/>
      <c r="ITS17" s="414"/>
      <c r="ITT17" s="414"/>
      <c r="ITU17" s="414"/>
      <c r="ITV17" s="414"/>
      <c r="ITW17" s="414"/>
      <c r="ITX17" s="414"/>
      <c r="ITY17" s="414"/>
      <c r="ITZ17" s="414"/>
      <c r="IUA17" s="414"/>
      <c r="IUB17" s="414"/>
      <c r="IUC17" s="414"/>
      <c r="IUD17" s="414"/>
      <c r="IUE17" s="414"/>
      <c r="IUF17" s="414"/>
      <c r="IUG17" s="414"/>
      <c r="IUH17" s="414"/>
      <c r="IUI17" s="414"/>
      <c r="IUJ17" s="414"/>
      <c r="IUK17" s="414"/>
      <c r="IUL17" s="414"/>
      <c r="IUM17" s="414"/>
      <c r="IUN17" s="414"/>
      <c r="IUO17" s="414"/>
      <c r="IUP17" s="414"/>
      <c r="IUQ17" s="414"/>
      <c r="IUR17" s="414"/>
      <c r="IUS17" s="414"/>
      <c r="IUT17" s="414"/>
      <c r="IUU17" s="414"/>
      <c r="IUV17" s="414"/>
      <c r="IUW17" s="414"/>
      <c r="IUX17" s="414"/>
      <c r="IUY17" s="414"/>
      <c r="IUZ17" s="414"/>
      <c r="IVA17" s="414"/>
      <c r="IVB17" s="414"/>
      <c r="IVC17" s="414"/>
      <c r="IVD17" s="414"/>
      <c r="IVE17" s="414"/>
      <c r="IVF17" s="414"/>
      <c r="IVG17" s="414"/>
      <c r="IVH17" s="414"/>
      <c r="IVI17" s="414"/>
      <c r="IVJ17" s="414"/>
      <c r="IVK17" s="414"/>
      <c r="IVL17" s="414"/>
      <c r="IVM17" s="414"/>
      <c r="IVN17" s="414"/>
      <c r="IVO17" s="414"/>
      <c r="IVP17" s="414"/>
      <c r="IVQ17" s="414"/>
      <c r="IVR17" s="414"/>
      <c r="IVS17" s="414"/>
      <c r="IVT17" s="414"/>
      <c r="IVU17" s="414"/>
      <c r="IVV17" s="414"/>
      <c r="IVW17" s="414"/>
      <c r="IVX17" s="414"/>
      <c r="IVY17" s="414"/>
      <c r="IVZ17" s="414"/>
      <c r="IWA17" s="414"/>
      <c r="IWB17" s="414"/>
      <c r="IWC17" s="414"/>
      <c r="IWD17" s="414"/>
      <c r="IWE17" s="414"/>
      <c r="IWF17" s="414"/>
      <c r="IWG17" s="414"/>
      <c r="IWH17" s="414"/>
      <c r="IWI17" s="414"/>
      <c r="IWJ17" s="414"/>
      <c r="IWK17" s="414"/>
      <c r="IWL17" s="414"/>
      <c r="IWM17" s="414"/>
      <c r="IWN17" s="414"/>
      <c r="IWO17" s="414"/>
      <c r="IWP17" s="414"/>
      <c r="IWQ17" s="414"/>
      <c r="IWR17" s="414"/>
      <c r="IWS17" s="414"/>
      <c r="IWT17" s="414"/>
      <c r="IWU17" s="414"/>
      <c r="IWV17" s="414"/>
      <c r="IWW17" s="414"/>
      <c r="IWX17" s="414"/>
      <c r="IWY17" s="414"/>
      <c r="IWZ17" s="414"/>
      <c r="IXA17" s="414"/>
      <c r="IXB17" s="414"/>
      <c r="IXC17" s="414"/>
      <c r="IXD17" s="414"/>
      <c r="IXE17" s="414"/>
      <c r="IXF17" s="414"/>
      <c r="IXG17" s="414"/>
      <c r="IXH17" s="414"/>
      <c r="IXI17" s="414"/>
      <c r="IXJ17" s="414"/>
      <c r="IXK17" s="414"/>
      <c r="IXL17" s="414"/>
      <c r="IXM17" s="414"/>
      <c r="IXN17" s="414"/>
      <c r="IXO17" s="414"/>
      <c r="IXP17" s="414"/>
      <c r="IXQ17" s="414"/>
      <c r="IXR17" s="414"/>
      <c r="IXS17" s="414"/>
      <c r="IXT17" s="414"/>
      <c r="IXU17" s="414"/>
      <c r="IXV17" s="414"/>
      <c r="IXW17" s="414"/>
      <c r="IXX17" s="414"/>
      <c r="IXY17" s="414"/>
      <c r="IXZ17" s="414"/>
      <c r="IYA17" s="414"/>
      <c r="IYB17" s="414"/>
      <c r="IYC17" s="414"/>
      <c r="IYD17" s="414"/>
      <c r="IYE17" s="414"/>
      <c r="IYF17" s="414"/>
      <c r="IYG17" s="414"/>
      <c r="IYH17" s="414"/>
      <c r="IYI17" s="414"/>
      <c r="IYJ17" s="414"/>
      <c r="IYK17" s="414"/>
      <c r="IYL17" s="414"/>
      <c r="IYM17" s="414"/>
      <c r="IYN17" s="414"/>
      <c r="IYO17" s="414"/>
      <c r="IYP17" s="414"/>
      <c r="IYQ17" s="414"/>
      <c r="IYR17" s="414"/>
      <c r="IYS17" s="414"/>
      <c r="IYT17" s="414"/>
      <c r="IYU17" s="414"/>
      <c r="IYV17" s="414"/>
      <c r="IYW17" s="414"/>
      <c r="IYX17" s="414"/>
      <c r="IYY17" s="414"/>
      <c r="IYZ17" s="414"/>
      <c r="IZA17" s="414"/>
      <c r="IZB17" s="414"/>
      <c r="IZC17" s="414"/>
      <c r="IZD17" s="414"/>
      <c r="IZE17" s="414"/>
      <c r="IZF17" s="414"/>
      <c r="IZG17" s="414"/>
      <c r="IZH17" s="414"/>
      <c r="IZI17" s="414"/>
      <c r="IZJ17" s="414"/>
      <c r="IZK17" s="414"/>
      <c r="IZL17" s="414"/>
      <c r="IZM17" s="414"/>
      <c r="IZN17" s="414"/>
      <c r="IZO17" s="414"/>
      <c r="IZP17" s="414"/>
      <c r="IZQ17" s="414"/>
      <c r="IZR17" s="414"/>
      <c r="IZS17" s="414"/>
      <c r="IZT17" s="414"/>
      <c r="IZU17" s="414"/>
      <c r="IZV17" s="414"/>
      <c r="IZW17" s="414"/>
      <c r="IZX17" s="414"/>
      <c r="IZY17" s="414"/>
      <c r="IZZ17" s="414"/>
      <c r="JAA17" s="414"/>
      <c r="JAB17" s="414"/>
      <c r="JAC17" s="414"/>
      <c r="JAD17" s="414"/>
      <c r="JAE17" s="414"/>
      <c r="JAF17" s="414"/>
      <c r="JAG17" s="414"/>
      <c r="JAH17" s="414"/>
      <c r="JAI17" s="414"/>
      <c r="JAJ17" s="414"/>
      <c r="JAK17" s="414"/>
      <c r="JAL17" s="414"/>
      <c r="JAM17" s="414"/>
      <c r="JAN17" s="414"/>
      <c r="JAO17" s="414"/>
      <c r="JAP17" s="414"/>
      <c r="JAQ17" s="414"/>
      <c r="JAR17" s="414"/>
      <c r="JAS17" s="414"/>
      <c r="JAT17" s="414"/>
      <c r="JAU17" s="414"/>
      <c r="JAV17" s="414"/>
      <c r="JAW17" s="414"/>
      <c r="JAX17" s="414"/>
      <c r="JAY17" s="414"/>
      <c r="JAZ17" s="414"/>
      <c r="JBA17" s="414"/>
      <c r="JBB17" s="414"/>
      <c r="JBC17" s="414"/>
      <c r="JBD17" s="414"/>
      <c r="JBE17" s="414"/>
      <c r="JBF17" s="414"/>
      <c r="JBG17" s="414"/>
      <c r="JBH17" s="414"/>
      <c r="JBI17" s="414"/>
      <c r="JBJ17" s="414"/>
      <c r="JBK17" s="414"/>
      <c r="JBL17" s="414"/>
      <c r="JBM17" s="414"/>
      <c r="JBN17" s="414"/>
      <c r="JBO17" s="414"/>
      <c r="JBP17" s="414"/>
      <c r="JBQ17" s="414"/>
      <c r="JBR17" s="414"/>
      <c r="JBS17" s="414"/>
      <c r="JBT17" s="414"/>
      <c r="JBU17" s="414"/>
      <c r="JBV17" s="414"/>
      <c r="JBW17" s="414"/>
      <c r="JBX17" s="414"/>
      <c r="JBY17" s="414"/>
      <c r="JBZ17" s="414"/>
      <c r="JCA17" s="414"/>
      <c r="JCB17" s="414"/>
      <c r="JCC17" s="414"/>
      <c r="JCD17" s="414"/>
      <c r="JCE17" s="414"/>
      <c r="JCF17" s="414"/>
      <c r="JCG17" s="414"/>
      <c r="JCH17" s="414"/>
      <c r="JCI17" s="414"/>
      <c r="JCJ17" s="414"/>
      <c r="JCK17" s="414"/>
      <c r="JCL17" s="414"/>
      <c r="JCM17" s="414"/>
      <c r="JCN17" s="414"/>
      <c r="JCO17" s="414"/>
      <c r="JCP17" s="414"/>
      <c r="JCQ17" s="414"/>
      <c r="JCR17" s="414"/>
      <c r="JCS17" s="414"/>
      <c r="JCT17" s="414"/>
      <c r="JCU17" s="414"/>
      <c r="JCV17" s="414"/>
      <c r="JCW17" s="414"/>
      <c r="JCX17" s="414"/>
      <c r="JCY17" s="414"/>
      <c r="JCZ17" s="414"/>
      <c r="JDA17" s="414"/>
      <c r="JDB17" s="414"/>
      <c r="JDC17" s="414"/>
      <c r="JDD17" s="414"/>
      <c r="JDE17" s="414"/>
      <c r="JDF17" s="414"/>
      <c r="JDG17" s="414"/>
      <c r="JDH17" s="414"/>
      <c r="JDI17" s="414"/>
      <c r="JDJ17" s="414"/>
      <c r="JDK17" s="414"/>
      <c r="JDL17" s="414"/>
      <c r="JDM17" s="414"/>
      <c r="JDN17" s="414"/>
      <c r="JDO17" s="414"/>
      <c r="JDP17" s="414"/>
      <c r="JDQ17" s="414"/>
      <c r="JDR17" s="414"/>
      <c r="JDS17" s="414"/>
      <c r="JDT17" s="414"/>
      <c r="JDU17" s="414"/>
      <c r="JDV17" s="414"/>
      <c r="JDW17" s="414"/>
      <c r="JDX17" s="414"/>
      <c r="JDY17" s="414"/>
      <c r="JDZ17" s="414"/>
      <c r="JEA17" s="414"/>
      <c r="JEB17" s="414"/>
      <c r="JEC17" s="414"/>
      <c r="JED17" s="414"/>
      <c r="JEE17" s="414"/>
      <c r="JEF17" s="414"/>
      <c r="JEG17" s="414"/>
      <c r="JEH17" s="414"/>
      <c r="JEI17" s="414"/>
      <c r="JEJ17" s="414"/>
      <c r="JEK17" s="414"/>
      <c r="JEL17" s="414"/>
      <c r="JEM17" s="414"/>
      <c r="JEN17" s="414"/>
      <c r="JEO17" s="414"/>
      <c r="JEP17" s="414"/>
      <c r="JEQ17" s="414"/>
      <c r="JER17" s="414"/>
      <c r="JES17" s="414"/>
      <c r="JET17" s="414"/>
      <c r="JEU17" s="414"/>
      <c r="JEV17" s="414"/>
      <c r="JEW17" s="414"/>
      <c r="JEX17" s="414"/>
      <c r="JEY17" s="414"/>
      <c r="JEZ17" s="414"/>
      <c r="JFA17" s="414"/>
      <c r="JFB17" s="414"/>
      <c r="JFC17" s="414"/>
      <c r="JFD17" s="414"/>
      <c r="JFE17" s="414"/>
      <c r="JFF17" s="414"/>
      <c r="JFG17" s="414"/>
      <c r="JFH17" s="414"/>
      <c r="JFI17" s="414"/>
      <c r="JFJ17" s="414"/>
      <c r="JFK17" s="414"/>
      <c r="JFL17" s="414"/>
      <c r="JFM17" s="414"/>
      <c r="JFN17" s="414"/>
      <c r="JFO17" s="414"/>
      <c r="JFP17" s="414"/>
      <c r="JFQ17" s="414"/>
      <c r="JFR17" s="414"/>
      <c r="JFS17" s="414"/>
      <c r="JFT17" s="414"/>
      <c r="JFU17" s="414"/>
      <c r="JFV17" s="414"/>
      <c r="JFW17" s="414"/>
      <c r="JFX17" s="414"/>
      <c r="JFY17" s="414"/>
      <c r="JFZ17" s="414"/>
      <c r="JGA17" s="414"/>
      <c r="JGB17" s="414"/>
      <c r="JGC17" s="414"/>
      <c r="JGD17" s="414"/>
      <c r="JGE17" s="414"/>
      <c r="JGF17" s="414"/>
      <c r="JGG17" s="414"/>
      <c r="JGH17" s="414"/>
      <c r="JGI17" s="414"/>
      <c r="JGJ17" s="414"/>
      <c r="JGK17" s="414"/>
      <c r="JGL17" s="414"/>
      <c r="JGM17" s="414"/>
      <c r="JGN17" s="414"/>
      <c r="JGO17" s="414"/>
      <c r="JGP17" s="414"/>
      <c r="JGQ17" s="414"/>
      <c r="JGR17" s="414"/>
      <c r="JGS17" s="414"/>
      <c r="JGT17" s="414"/>
      <c r="JGU17" s="414"/>
      <c r="JGV17" s="414"/>
      <c r="JGW17" s="414"/>
      <c r="JGX17" s="414"/>
      <c r="JGY17" s="414"/>
      <c r="JGZ17" s="414"/>
      <c r="JHA17" s="414"/>
      <c r="JHB17" s="414"/>
      <c r="JHC17" s="414"/>
      <c r="JHD17" s="414"/>
      <c r="JHE17" s="414"/>
      <c r="JHF17" s="414"/>
      <c r="JHG17" s="414"/>
      <c r="JHH17" s="414"/>
      <c r="JHI17" s="414"/>
      <c r="JHJ17" s="414"/>
      <c r="JHK17" s="414"/>
      <c r="JHL17" s="414"/>
      <c r="JHM17" s="414"/>
      <c r="JHN17" s="414"/>
      <c r="JHO17" s="414"/>
      <c r="JHP17" s="414"/>
      <c r="JHQ17" s="414"/>
      <c r="JHR17" s="414"/>
      <c r="JHS17" s="414"/>
      <c r="JHT17" s="414"/>
      <c r="JHU17" s="414"/>
      <c r="JHV17" s="414"/>
      <c r="JHW17" s="414"/>
      <c r="JHX17" s="414"/>
      <c r="JHY17" s="414"/>
      <c r="JHZ17" s="414"/>
      <c r="JIA17" s="414"/>
      <c r="JIB17" s="414"/>
      <c r="JIC17" s="414"/>
      <c r="JID17" s="414"/>
      <c r="JIE17" s="414"/>
      <c r="JIF17" s="414"/>
      <c r="JIG17" s="414"/>
      <c r="JIH17" s="414"/>
      <c r="JII17" s="414"/>
      <c r="JIJ17" s="414"/>
      <c r="JIK17" s="414"/>
      <c r="JIL17" s="414"/>
      <c r="JIM17" s="414"/>
      <c r="JIN17" s="414"/>
      <c r="JIO17" s="414"/>
      <c r="JIP17" s="414"/>
      <c r="JIQ17" s="414"/>
      <c r="JIR17" s="414"/>
      <c r="JIS17" s="414"/>
      <c r="JIT17" s="414"/>
      <c r="JIU17" s="414"/>
      <c r="JIV17" s="414"/>
      <c r="JIW17" s="414"/>
      <c r="JIX17" s="414"/>
      <c r="JIY17" s="414"/>
      <c r="JIZ17" s="414"/>
      <c r="JJA17" s="414"/>
      <c r="JJB17" s="414"/>
      <c r="JJC17" s="414"/>
      <c r="JJD17" s="414"/>
      <c r="JJE17" s="414"/>
      <c r="JJF17" s="414"/>
      <c r="JJG17" s="414"/>
      <c r="JJH17" s="414"/>
      <c r="JJI17" s="414"/>
      <c r="JJJ17" s="414"/>
      <c r="JJK17" s="414"/>
      <c r="JJL17" s="414"/>
      <c r="JJM17" s="414"/>
      <c r="JJN17" s="414"/>
      <c r="JJO17" s="414"/>
      <c r="JJP17" s="414"/>
      <c r="JJQ17" s="414"/>
      <c r="JJR17" s="414"/>
      <c r="JJS17" s="414"/>
      <c r="JJT17" s="414"/>
      <c r="JJU17" s="414"/>
      <c r="JJV17" s="414"/>
      <c r="JJW17" s="414"/>
      <c r="JJX17" s="414"/>
      <c r="JJY17" s="414"/>
      <c r="JJZ17" s="414"/>
      <c r="JKA17" s="414"/>
      <c r="JKB17" s="414"/>
      <c r="JKC17" s="414"/>
      <c r="JKD17" s="414"/>
      <c r="JKE17" s="414"/>
      <c r="JKF17" s="414"/>
      <c r="JKG17" s="414"/>
      <c r="JKH17" s="414"/>
      <c r="JKI17" s="414"/>
      <c r="JKJ17" s="414"/>
      <c r="JKK17" s="414"/>
      <c r="JKL17" s="414"/>
      <c r="JKM17" s="414"/>
      <c r="JKN17" s="414"/>
      <c r="JKO17" s="414"/>
      <c r="JKP17" s="414"/>
      <c r="JKQ17" s="414"/>
      <c r="JKR17" s="414"/>
      <c r="JKS17" s="414"/>
      <c r="JKT17" s="414"/>
      <c r="JKU17" s="414"/>
      <c r="JKV17" s="414"/>
      <c r="JKW17" s="414"/>
      <c r="JKX17" s="414"/>
      <c r="JKY17" s="414"/>
      <c r="JKZ17" s="414"/>
      <c r="JLA17" s="414"/>
      <c r="JLB17" s="414"/>
      <c r="JLC17" s="414"/>
      <c r="JLD17" s="414"/>
      <c r="JLE17" s="414"/>
      <c r="JLF17" s="414"/>
      <c r="JLG17" s="414"/>
      <c r="JLH17" s="414"/>
      <c r="JLI17" s="414"/>
      <c r="JLJ17" s="414"/>
      <c r="JLK17" s="414"/>
      <c r="JLL17" s="414"/>
      <c r="JLM17" s="414"/>
      <c r="JLN17" s="414"/>
      <c r="JLO17" s="414"/>
      <c r="JLP17" s="414"/>
      <c r="JLQ17" s="414"/>
      <c r="JLR17" s="414"/>
      <c r="JLS17" s="414"/>
      <c r="JLT17" s="414"/>
      <c r="JLU17" s="414"/>
      <c r="JLV17" s="414"/>
      <c r="JLW17" s="414"/>
      <c r="JLX17" s="414"/>
      <c r="JLY17" s="414"/>
      <c r="JLZ17" s="414"/>
      <c r="JMA17" s="414"/>
      <c r="JMB17" s="414"/>
      <c r="JMC17" s="414"/>
      <c r="JMD17" s="414"/>
      <c r="JME17" s="414"/>
      <c r="JMF17" s="414"/>
      <c r="JMG17" s="414"/>
      <c r="JMH17" s="414"/>
      <c r="JMI17" s="414"/>
      <c r="JMJ17" s="414"/>
      <c r="JMK17" s="414"/>
      <c r="JML17" s="414"/>
      <c r="JMM17" s="414"/>
      <c r="JMN17" s="414"/>
      <c r="JMO17" s="414"/>
      <c r="JMP17" s="414"/>
      <c r="JMQ17" s="414"/>
      <c r="JMR17" s="414"/>
      <c r="JMS17" s="414"/>
      <c r="JMT17" s="414"/>
      <c r="JMU17" s="414"/>
      <c r="JMV17" s="414"/>
      <c r="JMW17" s="414"/>
      <c r="JMX17" s="414"/>
      <c r="JMY17" s="414"/>
      <c r="JMZ17" s="414"/>
      <c r="JNA17" s="414"/>
      <c r="JNB17" s="414"/>
      <c r="JNC17" s="414"/>
      <c r="JND17" s="414"/>
      <c r="JNE17" s="414"/>
      <c r="JNF17" s="414"/>
      <c r="JNG17" s="414"/>
      <c r="JNH17" s="414"/>
      <c r="JNI17" s="414"/>
      <c r="JNJ17" s="414"/>
      <c r="JNK17" s="414"/>
      <c r="JNL17" s="414"/>
      <c r="JNM17" s="414"/>
      <c r="JNN17" s="414"/>
      <c r="JNO17" s="414"/>
      <c r="JNP17" s="414"/>
      <c r="JNQ17" s="414"/>
      <c r="JNR17" s="414"/>
      <c r="JNS17" s="414"/>
      <c r="JNT17" s="414"/>
      <c r="JNU17" s="414"/>
      <c r="JNV17" s="414"/>
      <c r="JNW17" s="414"/>
      <c r="JNX17" s="414"/>
      <c r="JNY17" s="414"/>
      <c r="JNZ17" s="414"/>
      <c r="JOA17" s="414"/>
      <c r="JOB17" s="414"/>
      <c r="JOC17" s="414"/>
      <c r="JOD17" s="414"/>
      <c r="JOE17" s="414"/>
      <c r="JOF17" s="414"/>
      <c r="JOG17" s="414"/>
      <c r="JOH17" s="414"/>
      <c r="JOI17" s="414"/>
      <c r="JOJ17" s="414"/>
      <c r="JOK17" s="414"/>
      <c r="JOL17" s="414"/>
      <c r="JOM17" s="414"/>
      <c r="JON17" s="414"/>
      <c r="JOO17" s="414"/>
      <c r="JOP17" s="414"/>
      <c r="JOQ17" s="414"/>
      <c r="JOR17" s="414"/>
      <c r="JOS17" s="414"/>
      <c r="JOT17" s="414"/>
      <c r="JOU17" s="414"/>
      <c r="JOV17" s="414"/>
      <c r="JOW17" s="414"/>
      <c r="JOX17" s="414"/>
      <c r="JOY17" s="414"/>
      <c r="JOZ17" s="414"/>
      <c r="JPA17" s="414"/>
      <c r="JPB17" s="414"/>
      <c r="JPC17" s="414"/>
      <c r="JPD17" s="414"/>
      <c r="JPE17" s="414"/>
      <c r="JPF17" s="414"/>
      <c r="JPG17" s="414"/>
      <c r="JPH17" s="414"/>
      <c r="JPI17" s="414"/>
      <c r="JPJ17" s="414"/>
      <c r="JPK17" s="414"/>
      <c r="JPL17" s="414"/>
      <c r="JPM17" s="414"/>
      <c r="JPN17" s="414"/>
      <c r="JPO17" s="414"/>
      <c r="JPP17" s="414"/>
      <c r="JPQ17" s="414"/>
      <c r="JPR17" s="414"/>
      <c r="JPS17" s="414"/>
      <c r="JPT17" s="414"/>
      <c r="JPU17" s="414"/>
      <c r="JPV17" s="414"/>
      <c r="JPW17" s="414"/>
      <c r="JPX17" s="414"/>
      <c r="JPY17" s="414"/>
      <c r="JPZ17" s="414"/>
      <c r="JQA17" s="414"/>
      <c r="JQB17" s="414"/>
      <c r="JQC17" s="414"/>
      <c r="JQD17" s="414"/>
      <c r="JQE17" s="414"/>
      <c r="JQF17" s="414"/>
      <c r="JQG17" s="414"/>
      <c r="JQH17" s="414"/>
      <c r="JQI17" s="414"/>
      <c r="JQJ17" s="414"/>
      <c r="JQK17" s="414"/>
      <c r="JQL17" s="414"/>
      <c r="JQM17" s="414"/>
      <c r="JQN17" s="414"/>
      <c r="JQO17" s="414"/>
      <c r="JQP17" s="414"/>
      <c r="JQQ17" s="414"/>
      <c r="JQR17" s="414"/>
      <c r="JQS17" s="414"/>
      <c r="JQT17" s="414"/>
      <c r="JQU17" s="414"/>
      <c r="JQV17" s="414"/>
      <c r="JQW17" s="414"/>
      <c r="JQX17" s="414"/>
      <c r="JQY17" s="414"/>
      <c r="JQZ17" s="414"/>
      <c r="JRA17" s="414"/>
      <c r="JRB17" s="414"/>
      <c r="JRC17" s="414"/>
      <c r="JRD17" s="414"/>
      <c r="JRE17" s="414"/>
      <c r="JRF17" s="414"/>
      <c r="JRG17" s="414"/>
      <c r="JRH17" s="414"/>
      <c r="JRI17" s="414"/>
      <c r="JRJ17" s="414"/>
      <c r="JRK17" s="414"/>
      <c r="JRL17" s="414"/>
      <c r="JRM17" s="414"/>
      <c r="JRN17" s="414"/>
      <c r="JRO17" s="414"/>
      <c r="JRP17" s="414"/>
      <c r="JRQ17" s="414"/>
      <c r="JRR17" s="414"/>
      <c r="JRS17" s="414"/>
      <c r="JRT17" s="414"/>
      <c r="JRU17" s="414"/>
      <c r="JRV17" s="414"/>
      <c r="JRW17" s="414"/>
      <c r="JRX17" s="414"/>
      <c r="JRY17" s="414"/>
      <c r="JRZ17" s="414"/>
      <c r="JSA17" s="414"/>
      <c r="JSB17" s="414"/>
      <c r="JSC17" s="414"/>
      <c r="JSD17" s="414"/>
      <c r="JSE17" s="414"/>
      <c r="JSF17" s="414"/>
      <c r="JSG17" s="414"/>
      <c r="JSH17" s="414"/>
      <c r="JSI17" s="414"/>
      <c r="JSJ17" s="414"/>
      <c r="JSK17" s="414"/>
      <c r="JSL17" s="414"/>
      <c r="JSM17" s="414"/>
      <c r="JSN17" s="414"/>
      <c r="JSO17" s="414"/>
      <c r="JSP17" s="414"/>
      <c r="JSQ17" s="414"/>
      <c r="JSR17" s="414"/>
      <c r="JSS17" s="414"/>
      <c r="JST17" s="414"/>
      <c r="JSU17" s="414"/>
      <c r="JSV17" s="414"/>
      <c r="JSW17" s="414"/>
      <c r="JSX17" s="414"/>
      <c r="JSY17" s="414"/>
      <c r="JSZ17" s="414"/>
      <c r="JTA17" s="414"/>
      <c r="JTB17" s="414"/>
      <c r="JTC17" s="414"/>
      <c r="JTD17" s="414"/>
      <c r="JTE17" s="414"/>
      <c r="JTF17" s="414"/>
      <c r="JTG17" s="414"/>
      <c r="JTH17" s="414"/>
      <c r="JTI17" s="414"/>
      <c r="JTJ17" s="414"/>
      <c r="JTK17" s="414"/>
      <c r="JTL17" s="414"/>
      <c r="JTM17" s="414"/>
      <c r="JTN17" s="414"/>
      <c r="JTO17" s="414"/>
      <c r="JTP17" s="414"/>
      <c r="JTQ17" s="414"/>
      <c r="JTR17" s="414"/>
      <c r="JTS17" s="414"/>
      <c r="JTT17" s="414"/>
      <c r="JTU17" s="414"/>
      <c r="JTV17" s="414"/>
      <c r="JTW17" s="414"/>
      <c r="JTX17" s="414"/>
      <c r="JTY17" s="414"/>
      <c r="JTZ17" s="414"/>
      <c r="JUA17" s="414"/>
      <c r="JUB17" s="414"/>
      <c r="JUC17" s="414"/>
      <c r="JUD17" s="414"/>
      <c r="JUE17" s="414"/>
      <c r="JUF17" s="414"/>
      <c r="JUG17" s="414"/>
      <c r="JUH17" s="414"/>
      <c r="JUI17" s="414"/>
      <c r="JUJ17" s="414"/>
      <c r="JUK17" s="414"/>
      <c r="JUL17" s="414"/>
      <c r="JUM17" s="414"/>
      <c r="JUN17" s="414"/>
      <c r="JUO17" s="414"/>
      <c r="JUP17" s="414"/>
      <c r="JUQ17" s="414"/>
      <c r="JUR17" s="414"/>
      <c r="JUS17" s="414"/>
      <c r="JUT17" s="414"/>
      <c r="JUU17" s="414"/>
      <c r="JUV17" s="414"/>
      <c r="JUW17" s="414"/>
      <c r="JUX17" s="414"/>
      <c r="JUY17" s="414"/>
      <c r="JUZ17" s="414"/>
      <c r="JVA17" s="414"/>
      <c r="JVB17" s="414"/>
      <c r="JVC17" s="414"/>
      <c r="JVD17" s="414"/>
      <c r="JVE17" s="414"/>
      <c r="JVF17" s="414"/>
      <c r="JVG17" s="414"/>
      <c r="JVH17" s="414"/>
      <c r="JVI17" s="414"/>
      <c r="JVJ17" s="414"/>
      <c r="JVK17" s="414"/>
      <c r="JVL17" s="414"/>
      <c r="JVM17" s="414"/>
      <c r="JVN17" s="414"/>
      <c r="JVO17" s="414"/>
      <c r="JVP17" s="414"/>
      <c r="JVQ17" s="414"/>
      <c r="JVR17" s="414"/>
      <c r="JVS17" s="414"/>
      <c r="JVT17" s="414"/>
      <c r="JVU17" s="414"/>
      <c r="JVV17" s="414"/>
      <c r="JVW17" s="414"/>
      <c r="JVX17" s="414"/>
      <c r="JVY17" s="414"/>
      <c r="JVZ17" s="414"/>
      <c r="JWA17" s="414"/>
      <c r="JWB17" s="414"/>
      <c r="JWC17" s="414"/>
      <c r="JWD17" s="414"/>
      <c r="JWE17" s="414"/>
      <c r="JWF17" s="414"/>
      <c r="JWG17" s="414"/>
      <c r="JWH17" s="414"/>
      <c r="JWI17" s="414"/>
      <c r="JWJ17" s="414"/>
      <c r="JWK17" s="414"/>
      <c r="JWL17" s="414"/>
      <c r="JWM17" s="414"/>
      <c r="JWN17" s="414"/>
      <c r="JWO17" s="414"/>
      <c r="JWP17" s="414"/>
      <c r="JWQ17" s="414"/>
      <c r="JWR17" s="414"/>
      <c r="JWS17" s="414"/>
      <c r="JWT17" s="414"/>
      <c r="JWU17" s="414"/>
      <c r="JWV17" s="414"/>
      <c r="JWW17" s="414"/>
      <c r="JWX17" s="414"/>
      <c r="JWY17" s="414"/>
      <c r="JWZ17" s="414"/>
      <c r="JXA17" s="414"/>
      <c r="JXB17" s="414"/>
      <c r="JXC17" s="414"/>
      <c r="JXD17" s="414"/>
      <c r="JXE17" s="414"/>
      <c r="JXF17" s="414"/>
      <c r="JXG17" s="414"/>
      <c r="JXH17" s="414"/>
      <c r="JXI17" s="414"/>
      <c r="JXJ17" s="414"/>
      <c r="JXK17" s="414"/>
      <c r="JXL17" s="414"/>
      <c r="JXM17" s="414"/>
      <c r="JXN17" s="414"/>
      <c r="JXO17" s="414"/>
      <c r="JXP17" s="414"/>
      <c r="JXQ17" s="414"/>
      <c r="JXR17" s="414"/>
      <c r="JXS17" s="414"/>
      <c r="JXT17" s="414"/>
      <c r="JXU17" s="414"/>
      <c r="JXV17" s="414"/>
      <c r="JXW17" s="414"/>
      <c r="JXX17" s="414"/>
      <c r="JXY17" s="414"/>
      <c r="JXZ17" s="414"/>
      <c r="JYA17" s="414"/>
      <c r="JYB17" s="414"/>
      <c r="JYC17" s="414"/>
      <c r="JYD17" s="414"/>
      <c r="JYE17" s="414"/>
      <c r="JYF17" s="414"/>
      <c r="JYG17" s="414"/>
      <c r="JYH17" s="414"/>
      <c r="JYI17" s="414"/>
      <c r="JYJ17" s="414"/>
      <c r="JYK17" s="414"/>
      <c r="JYL17" s="414"/>
      <c r="JYM17" s="414"/>
      <c r="JYN17" s="414"/>
      <c r="JYO17" s="414"/>
      <c r="JYP17" s="414"/>
      <c r="JYQ17" s="414"/>
      <c r="JYR17" s="414"/>
      <c r="JYS17" s="414"/>
      <c r="JYT17" s="414"/>
      <c r="JYU17" s="414"/>
      <c r="JYV17" s="414"/>
      <c r="JYW17" s="414"/>
      <c r="JYX17" s="414"/>
      <c r="JYY17" s="414"/>
      <c r="JYZ17" s="414"/>
      <c r="JZA17" s="414"/>
      <c r="JZB17" s="414"/>
      <c r="JZC17" s="414"/>
      <c r="JZD17" s="414"/>
      <c r="JZE17" s="414"/>
      <c r="JZF17" s="414"/>
      <c r="JZG17" s="414"/>
      <c r="JZH17" s="414"/>
      <c r="JZI17" s="414"/>
      <c r="JZJ17" s="414"/>
      <c r="JZK17" s="414"/>
      <c r="JZL17" s="414"/>
      <c r="JZM17" s="414"/>
      <c r="JZN17" s="414"/>
      <c r="JZO17" s="414"/>
      <c r="JZP17" s="414"/>
      <c r="JZQ17" s="414"/>
      <c r="JZR17" s="414"/>
      <c r="JZS17" s="414"/>
      <c r="JZT17" s="414"/>
      <c r="JZU17" s="414"/>
      <c r="JZV17" s="414"/>
      <c r="JZW17" s="414"/>
      <c r="JZX17" s="414"/>
      <c r="JZY17" s="414"/>
      <c r="JZZ17" s="414"/>
      <c r="KAA17" s="414"/>
      <c r="KAB17" s="414"/>
      <c r="KAC17" s="414"/>
      <c r="KAD17" s="414"/>
      <c r="KAE17" s="414"/>
      <c r="KAF17" s="414"/>
      <c r="KAG17" s="414"/>
      <c r="KAH17" s="414"/>
      <c r="KAI17" s="414"/>
      <c r="KAJ17" s="414"/>
      <c r="KAK17" s="414"/>
      <c r="KAL17" s="414"/>
      <c r="KAM17" s="414"/>
      <c r="KAN17" s="414"/>
      <c r="KAO17" s="414"/>
      <c r="KAP17" s="414"/>
      <c r="KAQ17" s="414"/>
      <c r="KAR17" s="414"/>
      <c r="KAS17" s="414"/>
      <c r="KAT17" s="414"/>
      <c r="KAU17" s="414"/>
      <c r="KAV17" s="414"/>
      <c r="KAW17" s="414"/>
      <c r="KAX17" s="414"/>
      <c r="KAY17" s="414"/>
      <c r="KAZ17" s="414"/>
      <c r="KBA17" s="414"/>
      <c r="KBB17" s="414"/>
      <c r="KBC17" s="414"/>
      <c r="KBD17" s="414"/>
      <c r="KBE17" s="414"/>
      <c r="KBF17" s="414"/>
      <c r="KBG17" s="414"/>
      <c r="KBH17" s="414"/>
      <c r="KBI17" s="414"/>
      <c r="KBJ17" s="414"/>
      <c r="KBK17" s="414"/>
      <c r="KBL17" s="414"/>
      <c r="KBM17" s="414"/>
      <c r="KBN17" s="414"/>
      <c r="KBO17" s="414"/>
      <c r="KBP17" s="414"/>
      <c r="KBQ17" s="414"/>
      <c r="KBR17" s="414"/>
      <c r="KBS17" s="414"/>
      <c r="KBT17" s="414"/>
      <c r="KBU17" s="414"/>
      <c r="KBV17" s="414"/>
      <c r="KBW17" s="414"/>
      <c r="KBX17" s="414"/>
      <c r="KBY17" s="414"/>
      <c r="KBZ17" s="414"/>
      <c r="KCA17" s="414"/>
      <c r="KCB17" s="414"/>
      <c r="KCC17" s="414"/>
      <c r="KCD17" s="414"/>
      <c r="KCE17" s="414"/>
      <c r="KCF17" s="414"/>
      <c r="KCG17" s="414"/>
      <c r="KCH17" s="414"/>
      <c r="KCI17" s="414"/>
      <c r="KCJ17" s="414"/>
      <c r="KCK17" s="414"/>
      <c r="KCL17" s="414"/>
      <c r="KCM17" s="414"/>
      <c r="KCN17" s="414"/>
      <c r="KCO17" s="414"/>
      <c r="KCP17" s="414"/>
      <c r="KCQ17" s="414"/>
      <c r="KCR17" s="414"/>
      <c r="KCS17" s="414"/>
      <c r="KCT17" s="414"/>
      <c r="KCU17" s="414"/>
      <c r="KCV17" s="414"/>
      <c r="KCW17" s="414"/>
      <c r="KCX17" s="414"/>
      <c r="KCY17" s="414"/>
      <c r="KCZ17" s="414"/>
      <c r="KDA17" s="414"/>
      <c r="KDB17" s="414"/>
      <c r="KDC17" s="414"/>
      <c r="KDD17" s="414"/>
      <c r="KDE17" s="414"/>
      <c r="KDF17" s="414"/>
      <c r="KDG17" s="414"/>
      <c r="KDH17" s="414"/>
      <c r="KDI17" s="414"/>
      <c r="KDJ17" s="414"/>
      <c r="KDK17" s="414"/>
      <c r="KDL17" s="414"/>
      <c r="KDM17" s="414"/>
      <c r="KDN17" s="414"/>
      <c r="KDO17" s="414"/>
      <c r="KDP17" s="414"/>
      <c r="KDQ17" s="414"/>
      <c r="KDR17" s="414"/>
      <c r="KDS17" s="414"/>
      <c r="KDT17" s="414"/>
      <c r="KDU17" s="414"/>
      <c r="KDV17" s="414"/>
      <c r="KDW17" s="414"/>
      <c r="KDX17" s="414"/>
      <c r="KDY17" s="414"/>
      <c r="KDZ17" s="414"/>
      <c r="KEA17" s="414"/>
      <c r="KEB17" s="414"/>
      <c r="KEC17" s="414"/>
      <c r="KED17" s="414"/>
      <c r="KEE17" s="414"/>
      <c r="KEF17" s="414"/>
      <c r="KEG17" s="414"/>
      <c r="KEH17" s="414"/>
      <c r="KEI17" s="414"/>
      <c r="KEJ17" s="414"/>
      <c r="KEK17" s="414"/>
      <c r="KEL17" s="414"/>
      <c r="KEM17" s="414"/>
      <c r="KEN17" s="414"/>
      <c r="KEO17" s="414"/>
      <c r="KEP17" s="414"/>
      <c r="KEQ17" s="414"/>
      <c r="KER17" s="414"/>
      <c r="KES17" s="414"/>
      <c r="KET17" s="414"/>
      <c r="KEU17" s="414"/>
      <c r="KEV17" s="414"/>
      <c r="KEW17" s="414"/>
      <c r="KEX17" s="414"/>
      <c r="KEY17" s="414"/>
      <c r="KEZ17" s="414"/>
      <c r="KFA17" s="414"/>
      <c r="KFB17" s="414"/>
      <c r="KFC17" s="414"/>
      <c r="KFD17" s="414"/>
      <c r="KFE17" s="414"/>
      <c r="KFF17" s="414"/>
      <c r="KFG17" s="414"/>
      <c r="KFH17" s="414"/>
      <c r="KFI17" s="414"/>
      <c r="KFJ17" s="414"/>
      <c r="KFK17" s="414"/>
      <c r="KFL17" s="414"/>
      <c r="KFM17" s="414"/>
      <c r="KFN17" s="414"/>
      <c r="KFO17" s="414"/>
      <c r="KFP17" s="414"/>
      <c r="KFQ17" s="414"/>
      <c r="KFR17" s="414"/>
      <c r="KFS17" s="414"/>
      <c r="KFT17" s="414"/>
      <c r="KFU17" s="414"/>
      <c r="KFV17" s="414"/>
      <c r="KFW17" s="414"/>
      <c r="KFX17" s="414"/>
      <c r="KFY17" s="414"/>
      <c r="KFZ17" s="414"/>
      <c r="KGA17" s="414"/>
      <c r="KGB17" s="414"/>
      <c r="KGC17" s="414"/>
      <c r="KGD17" s="414"/>
      <c r="KGE17" s="414"/>
      <c r="KGF17" s="414"/>
      <c r="KGG17" s="414"/>
      <c r="KGH17" s="414"/>
      <c r="KGI17" s="414"/>
      <c r="KGJ17" s="414"/>
      <c r="KGK17" s="414"/>
      <c r="KGL17" s="414"/>
      <c r="KGM17" s="414"/>
      <c r="KGN17" s="414"/>
      <c r="KGO17" s="414"/>
      <c r="KGP17" s="414"/>
      <c r="KGQ17" s="414"/>
      <c r="KGR17" s="414"/>
      <c r="KGS17" s="414"/>
      <c r="KGT17" s="414"/>
      <c r="KGU17" s="414"/>
      <c r="KGV17" s="414"/>
      <c r="KGW17" s="414"/>
      <c r="KGX17" s="414"/>
      <c r="KGY17" s="414"/>
      <c r="KGZ17" s="414"/>
      <c r="KHA17" s="414"/>
      <c r="KHB17" s="414"/>
      <c r="KHC17" s="414"/>
      <c r="KHD17" s="414"/>
      <c r="KHE17" s="414"/>
      <c r="KHF17" s="414"/>
      <c r="KHG17" s="414"/>
      <c r="KHH17" s="414"/>
      <c r="KHI17" s="414"/>
      <c r="KHJ17" s="414"/>
      <c r="KHK17" s="414"/>
      <c r="KHL17" s="414"/>
      <c r="KHM17" s="414"/>
      <c r="KHN17" s="414"/>
      <c r="KHO17" s="414"/>
      <c r="KHP17" s="414"/>
      <c r="KHQ17" s="414"/>
      <c r="KHR17" s="414"/>
      <c r="KHS17" s="414"/>
      <c r="KHT17" s="414"/>
      <c r="KHU17" s="414"/>
      <c r="KHV17" s="414"/>
      <c r="KHW17" s="414"/>
      <c r="KHX17" s="414"/>
      <c r="KHY17" s="414"/>
      <c r="KHZ17" s="414"/>
      <c r="KIA17" s="414"/>
      <c r="KIB17" s="414"/>
      <c r="KIC17" s="414"/>
      <c r="KID17" s="414"/>
      <c r="KIE17" s="414"/>
      <c r="KIF17" s="414"/>
      <c r="KIG17" s="414"/>
      <c r="KIH17" s="414"/>
      <c r="KII17" s="414"/>
      <c r="KIJ17" s="414"/>
      <c r="KIK17" s="414"/>
      <c r="KIL17" s="414"/>
      <c r="KIM17" s="414"/>
      <c r="KIN17" s="414"/>
      <c r="KIO17" s="414"/>
      <c r="KIP17" s="414"/>
      <c r="KIQ17" s="414"/>
      <c r="KIR17" s="414"/>
      <c r="KIS17" s="414"/>
      <c r="KIT17" s="414"/>
      <c r="KIU17" s="414"/>
      <c r="KIV17" s="414"/>
      <c r="KIW17" s="414"/>
      <c r="KIX17" s="414"/>
      <c r="KIY17" s="414"/>
      <c r="KIZ17" s="414"/>
      <c r="KJA17" s="414"/>
      <c r="KJB17" s="414"/>
      <c r="KJC17" s="414"/>
      <c r="KJD17" s="414"/>
      <c r="KJE17" s="414"/>
      <c r="KJF17" s="414"/>
      <c r="KJG17" s="414"/>
      <c r="KJH17" s="414"/>
      <c r="KJI17" s="414"/>
      <c r="KJJ17" s="414"/>
      <c r="KJK17" s="414"/>
      <c r="KJL17" s="414"/>
      <c r="KJM17" s="414"/>
      <c r="KJN17" s="414"/>
      <c r="KJO17" s="414"/>
      <c r="KJP17" s="414"/>
      <c r="KJQ17" s="414"/>
      <c r="KJR17" s="414"/>
      <c r="KJS17" s="414"/>
      <c r="KJT17" s="414"/>
      <c r="KJU17" s="414"/>
      <c r="KJV17" s="414"/>
      <c r="KJW17" s="414"/>
      <c r="KJX17" s="414"/>
      <c r="KJY17" s="414"/>
      <c r="KJZ17" s="414"/>
      <c r="KKA17" s="414"/>
      <c r="KKB17" s="414"/>
      <c r="KKC17" s="414"/>
      <c r="KKD17" s="414"/>
      <c r="KKE17" s="414"/>
      <c r="KKF17" s="414"/>
      <c r="KKG17" s="414"/>
      <c r="KKH17" s="414"/>
      <c r="KKI17" s="414"/>
      <c r="KKJ17" s="414"/>
      <c r="KKK17" s="414"/>
      <c r="KKL17" s="414"/>
      <c r="KKM17" s="414"/>
      <c r="KKN17" s="414"/>
      <c r="KKO17" s="414"/>
      <c r="KKP17" s="414"/>
      <c r="KKQ17" s="414"/>
      <c r="KKR17" s="414"/>
      <c r="KKS17" s="414"/>
      <c r="KKT17" s="414"/>
      <c r="KKU17" s="414"/>
      <c r="KKV17" s="414"/>
      <c r="KKW17" s="414"/>
      <c r="KKX17" s="414"/>
      <c r="KKY17" s="414"/>
      <c r="KKZ17" s="414"/>
      <c r="KLA17" s="414"/>
      <c r="KLB17" s="414"/>
      <c r="KLC17" s="414"/>
      <c r="KLD17" s="414"/>
      <c r="KLE17" s="414"/>
      <c r="KLF17" s="414"/>
      <c r="KLG17" s="414"/>
      <c r="KLH17" s="414"/>
      <c r="KLI17" s="414"/>
      <c r="KLJ17" s="414"/>
      <c r="KLK17" s="414"/>
      <c r="KLL17" s="414"/>
      <c r="KLM17" s="414"/>
      <c r="KLN17" s="414"/>
      <c r="KLO17" s="414"/>
      <c r="KLP17" s="414"/>
      <c r="KLQ17" s="414"/>
      <c r="KLR17" s="414"/>
      <c r="KLS17" s="414"/>
      <c r="KLT17" s="414"/>
      <c r="KLU17" s="414"/>
      <c r="KLV17" s="414"/>
      <c r="KLW17" s="414"/>
      <c r="KLX17" s="414"/>
      <c r="KLY17" s="414"/>
      <c r="KLZ17" s="414"/>
      <c r="KMA17" s="414"/>
      <c r="KMB17" s="414"/>
      <c r="KMC17" s="414"/>
      <c r="KMD17" s="414"/>
      <c r="KME17" s="414"/>
      <c r="KMF17" s="414"/>
      <c r="KMG17" s="414"/>
      <c r="KMH17" s="414"/>
      <c r="KMI17" s="414"/>
      <c r="KMJ17" s="414"/>
      <c r="KMK17" s="414"/>
      <c r="KML17" s="414"/>
      <c r="KMM17" s="414"/>
      <c r="KMN17" s="414"/>
      <c r="KMO17" s="414"/>
      <c r="KMP17" s="414"/>
      <c r="KMQ17" s="414"/>
      <c r="KMR17" s="414"/>
      <c r="KMS17" s="414"/>
      <c r="KMT17" s="414"/>
      <c r="KMU17" s="414"/>
      <c r="KMV17" s="414"/>
      <c r="KMW17" s="414"/>
      <c r="KMX17" s="414"/>
      <c r="KMY17" s="414"/>
      <c r="KMZ17" s="414"/>
      <c r="KNA17" s="414"/>
      <c r="KNB17" s="414"/>
      <c r="KNC17" s="414"/>
      <c r="KND17" s="414"/>
      <c r="KNE17" s="414"/>
      <c r="KNF17" s="414"/>
      <c r="KNG17" s="414"/>
      <c r="KNH17" s="414"/>
      <c r="KNI17" s="414"/>
      <c r="KNJ17" s="414"/>
      <c r="KNK17" s="414"/>
      <c r="KNL17" s="414"/>
      <c r="KNM17" s="414"/>
      <c r="KNN17" s="414"/>
      <c r="KNO17" s="414"/>
      <c r="KNP17" s="414"/>
      <c r="KNQ17" s="414"/>
      <c r="KNR17" s="414"/>
      <c r="KNS17" s="414"/>
      <c r="KNT17" s="414"/>
      <c r="KNU17" s="414"/>
      <c r="KNV17" s="414"/>
      <c r="KNW17" s="414"/>
      <c r="KNX17" s="414"/>
      <c r="KNY17" s="414"/>
      <c r="KNZ17" s="414"/>
      <c r="KOA17" s="414"/>
      <c r="KOB17" s="414"/>
      <c r="KOC17" s="414"/>
      <c r="KOD17" s="414"/>
      <c r="KOE17" s="414"/>
      <c r="KOF17" s="414"/>
      <c r="KOG17" s="414"/>
      <c r="KOH17" s="414"/>
      <c r="KOI17" s="414"/>
      <c r="KOJ17" s="414"/>
      <c r="KOK17" s="414"/>
      <c r="KOL17" s="414"/>
      <c r="KOM17" s="414"/>
      <c r="KON17" s="414"/>
      <c r="KOO17" s="414"/>
      <c r="KOP17" s="414"/>
      <c r="KOQ17" s="414"/>
      <c r="KOR17" s="414"/>
      <c r="KOS17" s="414"/>
      <c r="KOT17" s="414"/>
      <c r="KOU17" s="414"/>
      <c r="KOV17" s="414"/>
      <c r="KOW17" s="414"/>
      <c r="KOX17" s="414"/>
      <c r="KOY17" s="414"/>
      <c r="KOZ17" s="414"/>
      <c r="KPA17" s="414"/>
      <c r="KPB17" s="414"/>
      <c r="KPC17" s="414"/>
      <c r="KPD17" s="414"/>
      <c r="KPE17" s="414"/>
      <c r="KPF17" s="414"/>
      <c r="KPG17" s="414"/>
      <c r="KPH17" s="414"/>
      <c r="KPI17" s="414"/>
      <c r="KPJ17" s="414"/>
      <c r="KPK17" s="414"/>
      <c r="KPL17" s="414"/>
      <c r="KPM17" s="414"/>
      <c r="KPN17" s="414"/>
      <c r="KPO17" s="414"/>
      <c r="KPP17" s="414"/>
      <c r="KPQ17" s="414"/>
      <c r="KPR17" s="414"/>
      <c r="KPS17" s="414"/>
      <c r="KPT17" s="414"/>
      <c r="KPU17" s="414"/>
      <c r="KPV17" s="414"/>
      <c r="KPW17" s="414"/>
      <c r="KPX17" s="414"/>
      <c r="KPY17" s="414"/>
      <c r="KPZ17" s="414"/>
      <c r="KQA17" s="414"/>
      <c r="KQB17" s="414"/>
      <c r="KQC17" s="414"/>
      <c r="KQD17" s="414"/>
      <c r="KQE17" s="414"/>
      <c r="KQF17" s="414"/>
      <c r="KQG17" s="414"/>
      <c r="KQH17" s="414"/>
      <c r="KQI17" s="414"/>
      <c r="KQJ17" s="414"/>
      <c r="KQK17" s="414"/>
      <c r="KQL17" s="414"/>
      <c r="KQM17" s="414"/>
      <c r="KQN17" s="414"/>
      <c r="KQO17" s="414"/>
      <c r="KQP17" s="414"/>
      <c r="KQQ17" s="414"/>
      <c r="KQR17" s="414"/>
      <c r="KQS17" s="414"/>
      <c r="KQT17" s="414"/>
      <c r="KQU17" s="414"/>
      <c r="KQV17" s="414"/>
      <c r="KQW17" s="414"/>
      <c r="KQX17" s="414"/>
      <c r="KQY17" s="414"/>
      <c r="KQZ17" s="414"/>
      <c r="KRA17" s="414"/>
      <c r="KRB17" s="414"/>
      <c r="KRC17" s="414"/>
      <c r="KRD17" s="414"/>
      <c r="KRE17" s="414"/>
      <c r="KRF17" s="414"/>
      <c r="KRG17" s="414"/>
      <c r="KRH17" s="414"/>
      <c r="KRI17" s="414"/>
      <c r="KRJ17" s="414"/>
      <c r="KRK17" s="414"/>
      <c r="KRL17" s="414"/>
      <c r="KRM17" s="414"/>
      <c r="KRN17" s="414"/>
      <c r="KRO17" s="414"/>
      <c r="KRP17" s="414"/>
      <c r="KRQ17" s="414"/>
      <c r="KRR17" s="414"/>
      <c r="KRS17" s="414"/>
      <c r="KRT17" s="414"/>
      <c r="KRU17" s="414"/>
      <c r="KRV17" s="414"/>
      <c r="KRW17" s="414"/>
      <c r="KRX17" s="414"/>
      <c r="KRY17" s="414"/>
      <c r="KRZ17" s="414"/>
      <c r="KSA17" s="414"/>
      <c r="KSB17" s="414"/>
      <c r="KSC17" s="414"/>
      <c r="KSD17" s="414"/>
      <c r="KSE17" s="414"/>
      <c r="KSF17" s="414"/>
      <c r="KSG17" s="414"/>
      <c r="KSH17" s="414"/>
      <c r="KSI17" s="414"/>
      <c r="KSJ17" s="414"/>
      <c r="KSK17" s="414"/>
      <c r="KSL17" s="414"/>
      <c r="KSM17" s="414"/>
      <c r="KSN17" s="414"/>
      <c r="KSO17" s="414"/>
      <c r="KSP17" s="414"/>
      <c r="KSQ17" s="414"/>
      <c r="KSR17" s="414"/>
      <c r="KSS17" s="414"/>
      <c r="KST17" s="414"/>
      <c r="KSU17" s="414"/>
      <c r="KSV17" s="414"/>
      <c r="KSW17" s="414"/>
      <c r="KSX17" s="414"/>
      <c r="KSY17" s="414"/>
      <c r="KSZ17" s="414"/>
      <c r="KTA17" s="414"/>
      <c r="KTB17" s="414"/>
      <c r="KTC17" s="414"/>
      <c r="KTD17" s="414"/>
      <c r="KTE17" s="414"/>
      <c r="KTF17" s="414"/>
      <c r="KTG17" s="414"/>
      <c r="KTH17" s="414"/>
      <c r="KTI17" s="414"/>
      <c r="KTJ17" s="414"/>
      <c r="KTK17" s="414"/>
      <c r="KTL17" s="414"/>
      <c r="KTM17" s="414"/>
      <c r="KTN17" s="414"/>
      <c r="KTO17" s="414"/>
      <c r="KTP17" s="414"/>
      <c r="KTQ17" s="414"/>
      <c r="KTR17" s="414"/>
      <c r="KTS17" s="414"/>
      <c r="KTT17" s="414"/>
      <c r="KTU17" s="414"/>
      <c r="KTV17" s="414"/>
      <c r="KTW17" s="414"/>
      <c r="KTX17" s="414"/>
      <c r="KTY17" s="414"/>
      <c r="KTZ17" s="414"/>
      <c r="KUA17" s="414"/>
      <c r="KUB17" s="414"/>
      <c r="KUC17" s="414"/>
      <c r="KUD17" s="414"/>
      <c r="KUE17" s="414"/>
      <c r="KUF17" s="414"/>
      <c r="KUG17" s="414"/>
      <c r="KUH17" s="414"/>
      <c r="KUI17" s="414"/>
      <c r="KUJ17" s="414"/>
      <c r="KUK17" s="414"/>
      <c r="KUL17" s="414"/>
      <c r="KUM17" s="414"/>
      <c r="KUN17" s="414"/>
      <c r="KUO17" s="414"/>
      <c r="KUP17" s="414"/>
      <c r="KUQ17" s="414"/>
      <c r="KUR17" s="414"/>
      <c r="KUS17" s="414"/>
      <c r="KUT17" s="414"/>
      <c r="KUU17" s="414"/>
      <c r="KUV17" s="414"/>
      <c r="KUW17" s="414"/>
      <c r="KUX17" s="414"/>
      <c r="KUY17" s="414"/>
      <c r="KUZ17" s="414"/>
      <c r="KVA17" s="414"/>
      <c r="KVB17" s="414"/>
      <c r="KVC17" s="414"/>
      <c r="KVD17" s="414"/>
      <c r="KVE17" s="414"/>
      <c r="KVF17" s="414"/>
      <c r="KVG17" s="414"/>
      <c r="KVH17" s="414"/>
      <c r="KVI17" s="414"/>
      <c r="KVJ17" s="414"/>
      <c r="KVK17" s="414"/>
      <c r="KVL17" s="414"/>
      <c r="KVM17" s="414"/>
      <c r="KVN17" s="414"/>
      <c r="KVO17" s="414"/>
      <c r="KVP17" s="414"/>
      <c r="KVQ17" s="414"/>
      <c r="KVR17" s="414"/>
      <c r="KVS17" s="414"/>
      <c r="KVT17" s="414"/>
      <c r="KVU17" s="414"/>
      <c r="KVV17" s="414"/>
      <c r="KVW17" s="414"/>
      <c r="KVX17" s="414"/>
      <c r="KVY17" s="414"/>
      <c r="KVZ17" s="414"/>
      <c r="KWA17" s="414"/>
      <c r="KWB17" s="414"/>
      <c r="KWC17" s="414"/>
      <c r="KWD17" s="414"/>
      <c r="KWE17" s="414"/>
      <c r="KWF17" s="414"/>
      <c r="KWG17" s="414"/>
      <c r="KWH17" s="414"/>
      <c r="KWI17" s="414"/>
      <c r="KWJ17" s="414"/>
      <c r="KWK17" s="414"/>
      <c r="KWL17" s="414"/>
      <c r="KWM17" s="414"/>
      <c r="KWN17" s="414"/>
      <c r="KWO17" s="414"/>
      <c r="KWP17" s="414"/>
      <c r="KWQ17" s="414"/>
      <c r="KWR17" s="414"/>
      <c r="KWS17" s="414"/>
      <c r="KWT17" s="414"/>
      <c r="KWU17" s="414"/>
      <c r="KWV17" s="414"/>
      <c r="KWW17" s="414"/>
      <c r="KWX17" s="414"/>
      <c r="KWY17" s="414"/>
      <c r="KWZ17" s="414"/>
      <c r="KXA17" s="414"/>
      <c r="KXB17" s="414"/>
      <c r="KXC17" s="414"/>
      <c r="KXD17" s="414"/>
      <c r="KXE17" s="414"/>
      <c r="KXF17" s="414"/>
      <c r="KXG17" s="414"/>
      <c r="KXH17" s="414"/>
      <c r="KXI17" s="414"/>
      <c r="KXJ17" s="414"/>
      <c r="KXK17" s="414"/>
      <c r="KXL17" s="414"/>
      <c r="KXM17" s="414"/>
      <c r="KXN17" s="414"/>
      <c r="KXO17" s="414"/>
      <c r="KXP17" s="414"/>
      <c r="KXQ17" s="414"/>
      <c r="KXR17" s="414"/>
      <c r="KXS17" s="414"/>
      <c r="KXT17" s="414"/>
      <c r="KXU17" s="414"/>
      <c r="KXV17" s="414"/>
      <c r="KXW17" s="414"/>
      <c r="KXX17" s="414"/>
      <c r="KXY17" s="414"/>
      <c r="KXZ17" s="414"/>
      <c r="KYA17" s="414"/>
      <c r="KYB17" s="414"/>
      <c r="KYC17" s="414"/>
      <c r="KYD17" s="414"/>
      <c r="KYE17" s="414"/>
      <c r="KYF17" s="414"/>
      <c r="KYG17" s="414"/>
      <c r="KYH17" s="414"/>
      <c r="KYI17" s="414"/>
      <c r="KYJ17" s="414"/>
      <c r="KYK17" s="414"/>
      <c r="KYL17" s="414"/>
      <c r="KYM17" s="414"/>
      <c r="KYN17" s="414"/>
      <c r="KYO17" s="414"/>
      <c r="KYP17" s="414"/>
      <c r="KYQ17" s="414"/>
      <c r="KYR17" s="414"/>
      <c r="KYS17" s="414"/>
      <c r="KYT17" s="414"/>
      <c r="KYU17" s="414"/>
      <c r="KYV17" s="414"/>
      <c r="KYW17" s="414"/>
      <c r="KYX17" s="414"/>
      <c r="KYY17" s="414"/>
      <c r="KYZ17" s="414"/>
      <c r="KZA17" s="414"/>
      <c r="KZB17" s="414"/>
      <c r="KZC17" s="414"/>
      <c r="KZD17" s="414"/>
      <c r="KZE17" s="414"/>
      <c r="KZF17" s="414"/>
      <c r="KZG17" s="414"/>
      <c r="KZH17" s="414"/>
      <c r="KZI17" s="414"/>
      <c r="KZJ17" s="414"/>
      <c r="KZK17" s="414"/>
      <c r="KZL17" s="414"/>
      <c r="KZM17" s="414"/>
      <c r="KZN17" s="414"/>
      <c r="KZO17" s="414"/>
      <c r="KZP17" s="414"/>
      <c r="KZQ17" s="414"/>
      <c r="KZR17" s="414"/>
      <c r="KZS17" s="414"/>
      <c r="KZT17" s="414"/>
      <c r="KZU17" s="414"/>
      <c r="KZV17" s="414"/>
      <c r="KZW17" s="414"/>
      <c r="KZX17" s="414"/>
      <c r="KZY17" s="414"/>
      <c r="KZZ17" s="414"/>
      <c r="LAA17" s="414"/>
      <c r="LAB17" s="414"/>
      <c r="LAC17" s="414"/>
      <c r="LAD17" s="414"/>
      <c r="LAE17" s="414"/>
      <c r="LAF17" s="414"/>
      <c r="LAG17" s="414"/>
      <c r="LAH17" s="414"/>
      <c r="LAI17" s="414"/>
      <c r="LAJ17" s="414"/>
      <c r="LAK17" s="414"/>
      <c r="LAL17" s="414"/>
      <c r="LAM17" s="414"/>
      <c r="LAN17" s="414"/>
      <c r="LAO17" s="414"/>
      <c r="LAP17" s="414"/>
      <c r="LAQ17" s="414"/>
      <c r="LAR17" s="414"/>
      <c r="LAS17" s="414"/>
      <c r="LAT17" s="414"/>
      <c r="LAU17" s="414"/>
      <c r="LAV17" s="414"/>
      <c r="LAW17" s="414"/>
      <c r="LAX17" s="414"/>
      <c r="LAY17" s="414"/>
      <c r="LAZ17" s="414"/>
      <c r="LBA17" s="414"/>
      <c r="LBB17" s="414"/>
      <c r="LBC17" s="414"/>
      <c r="LBD17" s="414"/>
      <c r="LBE17" s="414"/>
      <c r="LBF17" s="414"/>
      <c r="LBG17" s="414"/>
      <c r="LBH17" s="414"/>
      <c r="LBI17" s="414"/>
      <c r="LBJ17" s="414"/>
      <c r="LBK17" s="414"/>
      <c r="LBL17" s="414"/>
      <c r="LBM17" s="414"/>
      <c r="LBN17" s="414"/>
      <c r="LBO17" s="414"/>
      <c r="LBP17" s="414"/>
      <c r="LBQ17" s="414"/>
      <c r="LBR17" s="414"/>
      <c r="LBS17" s="414"/>
      <c r="LBT17" s="414"/>
      <c r="LBU17" s="414"/>
      <c r="LBV17" s="414"/>
      <c r="LBW17" s="414"/>
      <c r="LBX17" s="414"/>
      <c r="LBY17" s="414"/>
      <c r="LBZ17" s="414"/>
      <c r="LCA17" s="414"/>
      <c r="LCB17" s="414"/>
      <c r="LCC17" s="414"/>
      <c r="LCD17" s="414"/>
      <c r="LCE17" s="414"/>
      <c r="LCF17" s="414"/>
      <c r="LCG17" s="414"/>
      <c r="LCH17" s="414"/>
      <c r="LCI17" s="414"/>
      <c r="LCJ17" s="414"/>
      <c r="LCK17" s="414"/>
      <c r="LCL17" s="414"/>
      <c r="LCM17" s="414"/>
      <c r="LCN17" s="414"/>
      <c r="LCO17" s="414"/>
      <c r="LCP17" s="414"/>
      <c r="LCQ17" s="414"/>
      <c r="LCR17" s="414"/>
      <c r="LCS17" s="414"/>
      <c r="LCT17" s="414"/>
      <c r="LCU17" s="414"/>
      <c r="LCV17" s="414"/>
      <c r="LCW17" s="414"/>
      <c r="LCX17" s="414"/>
      <c r="LCY17" s="414"/>
      <c r="LCZ17" s="414"/>
      <c r="LDA17" s="414"/>
      <c r="LDB17" s="414"/>
      <c r="LDC17" s="414"/>
      <c r="LDD17" s="414"/>
      <c r="LDE17" s="414"/>
      <c r="LDF17" s="414"/>
      <c r="LDG17" s="414"/>
      <c r="LDH17" s="414"/>
      <c r="LDI17" s="414"/>
      <c r="LDJ17" s="414"/>
      <c r="LDK17" s="414"/>
      <c r="LDL17" s="414"/>
      <c r="LDM17" s="414"/>
      <c r="LDN17" s="414"/>
      <c r="LDO17" s="414"/>
      <c r="LDP17" s="414"/>
      <c r="LDQ17" s="414"/>
      <c r="LDR17" s="414"/>
      <c r="LDS17" s="414"/>
      <c r="LDT17" s="414"/>
      <c r="LDU17" s="414"/>
      <c r="LDV17" s="414"/>
      <c r="LDW17" s="414"/>
      <c r="LDX17" s="414"/>
      <c r="LDY17" s="414"/>
      <c r="LDZ17" s="414"/>
      <c r="LEA17" s="414"/>
      <c r="LEB17" s="414"/>
      <c r="LEC17" s="414"/>
      <c r="LED17" s="414"/>
      <c r="LEE17" s="414"/>
      <c r="LEF17" s="414"/>
      <c r="LEG17" s="414"/>
      <c r="LEH17" s="414"/>
      <c r="LEI17" s="414"/>
      <c r="LEJ17" s="414"/>
      <c r="LEK17" s="414"/>
      <c r="LEL17" s="414"/>
      <c r="LEM17" s="414"/>
      <c r="LEN17" s="414"/>
      <c r="LEO17" s="414"/>
      <c r="LEP17" s="414"/>
      <c r="LEQ17" s="414"/>
      <c r="LER17" s="414"/>
      <c r="LES17" s="414"/>
      <c r="LET17" s="414"/>
      <c r="LEU17" s="414"/>
      <c r="LEV17" s="414"/>
      <c r="LEW17" s="414"/>
      <c r="LEX17" s="414"/>
      <c r="LEY17" s="414"/>
      <c r="LEZ17" s="414"/>
      <c r="LFA17" s="414"/>
      <c r="LFB17" s="414"/>
      <c r="LFC17" s="414"/>
      <c r="LFD17" s="414"/>
      <c r="LFE17" s="414"/>
      <c r="LFF17" s="414"/>
      <c r="LFG17" s="414"/>
      <c r="LFH17" s="414"/>
      <c r="LFI17" s="414"/>
      <c r="LFJ17" s="414"/>
      <c r="LFK17" s="414"/>
      <c r="LFL17" s="414"/>
      <c r="LFM17" s="414"/>
      <c r="LFN17" s="414"/>
      <c r="LFO17" s="414"/>
      <c r="LFP17" s="414"/>
      <c r="LFQ17" s="414"/>
      <c r="LFR17" s="414"/>
      <c r="LFS17" s="414"/>
      <c r="LFT17" s="414"/>
      <c r="LFU17" s="414"/>
      <c r="LFV17" s="414"/>
      <c r="LFW17" s="414"/>
      <c r="LFX17" s="414"/>
      <c r="LFY17" s="414"/>
      <c r="LFZ17" s="414"/>
      <c r="LGA17" s="414"/>
      <c r="LGB17" s="414"/>
      <c r="LGC17" s="414"/>
      <c r="LGD17" s="414"/>
      <c r="LGE17" s="414"/>
      <c r="LGF17" s="414"/>
      <c r="LGG17" s="414"/>
      <c r="LGH17" s="414"/>
      <c r="LGI17" s="414"/>
      <c r="LGJ17" s="414"/>
      <c r="LGK17" s="414"/>
      <c r="LGL17" s="414"/>
      <c r="LGM17" s="414"/>
      <c r="LGN17" s="414"/>
      <c r="LGO17" s="414"/>
      <c r="LGP17" s="414"/>
      <c r="LGQ17" s="414"/>
      <c r="LGR17" s="414"/>
      <c r="LGS17" s="414"/>
      <c r="LGT17" s="414"/>
      <c r="LGU17" s="414"/>
      <c r="LGV17" s="414"/>
      <c r="LGW17" s="414"/>
      <c r="LGX17" s="414"/>
      <c r="LGY17" s="414"/>
      <c r="LGZ17" s="414"/>
      <c r="LHA17" s="414"/>
      <c r="LHB17" s="414"/>
      <c r="LHC17" s="414"/>
      <c r="LHD17" s="414"/>
      <c r="LHE17" s="414"/>
      <c r="LHF17" s="414"/>
      <c r="LHG17" s="414"/>
      <c r="LHH17" s="414"/>
      <c r="LHI17" s="414"/>
      <c r="LHJ17" s="414"/>
      <c r="LHK17" s="414"/>
      <c r="LHL17" s="414"/>
      <c r="LHM17" s="414"/>
      <c r="LHN17" s="414"/>
      <c r="LHO17" s="414"/>
      <c r="LHP17" s="414"/>
      <c r="LHQ17" s="414"/>
      <c r="LHR17" s="414"/>
      <c r="LHS17" s="414"/>
      <c r="LHT17" s="414"/>
      <c r="LHU17" s="414"/>
      <c r="LHV17" s="414"/>
      <c r="LHW17" s="414"/>
      <c r="LHX17" s="414"/>
      <c r="LHY17" s="414"/>
      <c r="LHZ17" s="414"/>
      <c r="LIA17" s="414"/>
      <c r="LIB17" s="414"/>
      <c r="LIC17" s="414"/>
      <c r="LID17" s="414"/>
      <c r="LIE17" s="414"/>
      <c r="LIF17" s="414"/>
      <c r="LIG17" s="414"/>
      <c r="LIH17" s="414"/>
      <c r="LII17" s="414"/>
      <c r="LIJ17" s="414"/>
      <c r="LIK17" s="414"/>
      <c r="LIL17" s="414"/>
      <c r="LIM17" s="414"/>
      <c r="LIN17" s="414"/>
      <c r="LIO17" s="414"/>
      <c r="LIP17" s="414"/>
      <c r="LIQ17" s="414"/>
      <c r="LIR17" s="414"/>
      <c r="LIS17" s="414"/>
      <c r="LIT17" s="414"/>
      <c r="LIU17" s="414"/>
      <c r="LIV17" s="414"/>
      <c r="LIW17" s="414"/>
      <c r="LIX17" s="414"/>
      <c r="LIY17" s="414"/>
      <c r="LIZ17" s="414"/>
      <c r="LJA17" s="414"/>
      <c r="LJB17" s="414"/>
      <c r="LJC17" s="414"/>
      <c r="LJD17" s="414"/>
      <c r="LJE17" s="414"/>
      <c r="LJF17" s="414"/>
      <c r="LJG17" s="414"/>
      <c r="LJH17" s="414"/>
      <c r="LJI17" s="414"/>
      <c r="LJJ17" s="414"/>
      <c r="LJK17" s="414"/>
      <c r="LJL17" s="414"/>
      <c r="LJM17" s="414"/>
      <c r="LJN17" s="414"/>
      <c r="LJO17" s="414"/>
      <c r="LJP17" s="414"/>
      <c r="LJQ17" s="414"/>
      <c r="LJR17" s="414"/>
      <c r="LJS17" s="414"/>
      <c r="LJT17" s="414"/>
      <c r="LJU17" s="414"/>
      <c r="LJV17" s="414"/>
      <c r="LJW17" s="414"/>
      <c r="LJX17" s="414"/>
      <c r="LJY17" s="414"/>
      <c r="LJZ17" s="414"/>
      <c r="LKA17" s="414"/>
      <c r="LKB17" s="414"/>
      <c r="LKC17" s="414"/>
      <c r="LKD17" s="414"/>
      <c r="LKE17" s="414"/>
      <c r="LKF17" s="414"/>
      <c r="LKG17" s="414"/>
      <c r="LKH17" s="414"/>
      <c r="LKI17" s="414"/>
      <c r="LKJ17" s="414"/>
      <c r="LKK17" s="414"/>
      <c r="LKL17" s="414"/>
      <c r="LKM17" s="414"/>
      <c r="LKN17" s="414"/>
      <c r="LKO17" s="414"/>
      <c r="LKP17" s="414"/>
      <c r="LKQ17" s="414"/>
      <c r="LKR17" s="414"/>
      <c r="LKS17" s="414"/>
      <c r="LKT17" s="414"/>
      <c r="LKU17" s="414"/>
      <c r="LKV17" s="414"/>
      <c r="LKW17" s="414"/>
      <c r="LKX17" s="414"/>
      <c r="LKY17" s="414"/>
      <c r="LKZ17" s="414"/>
      <c r="LLA17" s="414"/>
      <c r="LLB17" s="414"/>
      <c r="LLC17" s="414"/>
      <c r="LLD17" s="414"/>
      <c r="LLE17" s="414"/>
      <c r="LLF17" s="414"/>
      <c r="LLG17" s="414"/>
      <c r="LLH17" s="414"/>
      <c r="LLI17" s="414"/>
      <c r="LLJ17" s="414"/>
      <c r="LLK17" s="414"/>
      <c r="LLL17" s="414"/>
      <c r="LLM17" s="414"/>
      <c r="LLN17" s="414"/>
      <c r="LLO17" s="414"/>
      <c r="LLP17" s="414"/>
      <c r="LLQ17" s="414"/>
      <c r="LLR17" s="414"/>
      <c r="LLS17" s="414"/>
      <c r="LLT17" s="414"/>
      <c r="LLU17" s="414"/>
      <c r="LLV17" s="414"/>
      <c r="LLW17" s="414"/>
      <c r="LLX17" s="414"/>
      <c r="LLY17" s="414"/>
      <c r="LLZ17" s="414"/>
      <c r="LMA17" s="414"/>
      <c r="LMB17" s="414"/>
      <c r="LMC17" s="414"/>
      <c r="LMD17" s="414"/>
      <c r="LME17" s="414"/>
      <c r="LMF17" s="414"/>
      <c r="LMG17" s="414"/>
      <c r="LMH17" s="414"/>
      <c r="LMI17" s="414"/>
      <c r="LMJ17" s="414"/>
      <c r="LMK17" s="414"/>
      <c r="LML17" s="414"/>
      <c r="LMM17" s="414"/>
      <c r="LMN17" s="414"/>
      <c r="LMO17" s="414"/>
      <c r="LMP17" s="414"/>
      <c r="LMQ17" s="414"/>
      <c r="LMR17" s="414"/>
      <c r="LMS17" s="414"/>
      <c r="LMT17" s="414"/>
      <c r="LMU17" s="414"/>
      <c r="LMV17" s="414"/>
      <c r="LMW17" s="414"/>
      <c r="LMX17" s="414"/>
      <c r="LMY17" s="414"/>
      <c r="LMZ17" s="414"/>
      <c r="LNA17" s="414"/>
      <c r="LNB17" s="414"/>
      <c r="LNC17" s="414"/>
      <c r="LND17" s="414"/>
      <c r="LNE17" s="414"/>
      <c r="LNF17" s="414"/>
      <c r="LNG17" s="414"/>
      <c r="LNH17" s="414"/>
      <c r="LNI17" s="414"/>
      <c r="LNJ17" s="414"/>
      <c r="LNK17" s="414"/>
      <c r="LNL17" s="414"/>
      <c r="LNM17" s="414"/>
      <c r="LNN17" s="414"/>
      <c r="LNO17" s="414"/>
      <c r="LNP17" s="414"/>
      <c r="LNQ17" s="414"/>
      <c r="LNR17" s="414"/>
      <c r="LNS17" s="414"/>
      <c r="LNT17" s="414"/>
      <c r="LNU17" s="414"/>
      <c r="LNV17" s="414"/>
      <c r="LNW17" s="414"/>
      <c r="LNX17" s="414"/>
      <c r="LNY17" s="414"/>
      <c r="LNZ17" s="414"/>
      <c r="LOA17" s="414"/>
      <c r="LOB17" s="414"/>
      <c r="LOC17" s="414"/>
      <c r="LOD17" s="414"/>
      <c r="LOE17" s="414"/>
      <c r="LOF17" s="414"/>
      <c r="LOG17" s="414"/>
      <c r="LOH17" s="414"/>
      <c r="LOI17" s="414"/>
      <c r="LOJ17" s="414"/>
      <c r="LOK17" s="414"/>
      <c r="LOL17" s="414"/>
      <c r="LOM17" s="414"/>
      <c r="LON17" s="414"/>
      <c r="LOO17" s="414"/>
      <c r="LOP17" s="414"/>
      <c r="LOQ17" s="414"/>
      <c r="LOR17" s="414"/>
      <c r="LOS17" s="414"/>
      <c r="LOT17" s="414"/>
      <c r="LOU17" s="414"/>
      <c r="LOV17" s="414"/>
      <c r="LOW17" s="414"/>
      <c r="LOX17" s="414"/>
      <c r="LOY17" s="414"/>
      <c r="LOZ17" s="414"/>
      <c r="LPA17" s="414"/>
      <c r="LPB17" s="414"/>
      <c r="LPC17" s="414"/>
      <c r="LPD17" s="414"/>
      <c r="LPE17" s="414"/>
      <c r="LPF17" s="414"/>
      <c r="LPG17" s="414"/>
      <c r="LPH17" s="414"/>
      <c r="LPI17" s="414"/>
      <c r="LPJ17" s="414"/>
      <c r="LPK17" s="414"/>
      <c r="LPL17" s="414"/>
      <c r="LPM17" s="414"/>
      <c r="LPN17" s="414"/>
      <c r="LPO17" s="414"/>
      <c r="LPP17" s="414"/>
      <c r="LPQ17" s="414"/>
      <c r="LPR17" s="414"/>
      <c r="LPS17" s="414"/>
      <c r="LPT17" s="414"/>
      <c r="LPU17" s="414"/>
      <c r="LPV17" s="414"/>
      <c r="LPW17" s="414"/>
      <c r="LPX17" s="414"/>
      <c r="LPY17" s="414"/>
      <c r="LPZ17" s="414"/>
      <c r="LQA17" s="414"/>
      <c r="LQB17" s="414"/>
      <c r="LQC17" s="414"/>
      <c r="LQD17" s="414"/>
      <c r="LQE17" s="414"/>
      <c r="LQF17" s="414"/>
      <c r="LQG17" s="414"/>
      <c r="LQH17" s="414"/>
      <c r="LQI17" s="414"/>
      <c r="LQJ17" s="414"/>
      <c r="LQK17" s="414"/>
      <c r="LQL17" s="414"/>
      <c r="LQM17" s="414"/>
      <c r="LQN17" s="414"/>
      <c r="LQO17" s="414"/>
      <c r="LQP17" s="414"/>
      <c r="LQQ17" s="414"/>
      <c r="LQR17" s="414"/>
      <c r="LQS17" s="414"/>
      <c r="LQT17" s="414"/>
      <c r="LQU17" s="414"/>
      <c r="LQV17" s="414"/>
      <c r="LQW17" s="414"/>
      <c r="LQX17" s="414"/>
      <c r="LQY17" s="414"/>
      <c r="LQZ17" s="414"/>
      <c r="LRA17" s="414"/>
      <c r="LRB17" s="414"/>
      <c r="LRC17" s="414"/>
      <c r="LRD17" s="414"/>
      <c r="LRE17" s="414"/>
      <c r="LRF17" s="414"/>
      <c r="LRG17" s="414"/>
      <c r="LRH17" s="414"/>
      <c r="LRI17" s="414"/>
      <c r="LRJ17" s="414"/>
      <c r="LRK17" s="414"/>
      <c r="LRL17" s="414"/>
      <c r="LRM17" s="414"/>
      <c r="LRN17" s="414"/>
      <c r="LRO17" s="414"/>
      <c r="LRP17" s="414"/>
      <c r="LRQ17" s="414"/>
      <c r="LRR17" s="414"/>
      <c r="LRS17" s="414"/>
      <c r="LRT17" s="414"/>
      <c r="LRU17" s="414"/>
      <c r="LRV17" s="414"/>
      <c r="LRW17" s="414"/>
      <c r="LRX17" s="414"/>
      <c r="LRY17" s="414"/>
      <c r="LRZ17" s="414"/>
      <c r="LSA17" s="414"/>
      <c r="LSB17" s="414"/>
      <c r="LSC17" s="414"/>
      <c r="LSD17" s="414"/>
      <c r="LSE17" s="414"/>
      <c r="LSF17" s="414"/>
      <c r="LSG17" s="414"/>
      <c r="LSH17" s="414"/>
      <c r="LSI17" s="414"/>
      <c r="LSJ17" s="414"/>
      <c r="LSK17" s="414"/>
      <c r="LSL17" s="414"/>
      <c r="LSM17" s="414"/>
      <c r="LSN17" s="414"/>
      <c r="LSO17" s="414"/>
      <c r="LSP17" s="414"/>
      <c r="LSQ17" s="414"/>
      <c r="LSR17" s="414"/>
      <c r="LSS17" s="414"/>
      <c r="LST17" s="414"/>
      <c r="LSU17" s="414"/>
      <c r="LSV17" s="414"/>
      <c r="LSW17" s="414"/>
      <c r="LSX17" s="414"/>
      <c r="LSY17" s="414"/>
      <c r="LSZ17" s="414"/>
      <c r="LTA17" s="414"/>
      <c r="LTB17" s="414"/>
      <c r="LTC17" s="414"/>
      <c r="LTD17" s="414"/>
      <c r="LTE17" s="414"/>
      <c r="LTF17" s="414"/>
      <c r="LTG17" s="414"/>
      <c r="LTH17" s="414"/>
      <c r="LTI17" s="414"/>
      <c r="LTJ17" s="414"/>
      <c r="LTK17" s="414"/>
      <c r="LTL17" s="414"/>
      <c r="LTM17" s="414"/>
      <c r="LTN17" s="414"/>
      <c r="LTO17" s="414"/>
      <c r="LTP17" s="414"/>
      <c r="LTQ17" s="414"/>
      <c r="LTR17" s="414"/>
      <c r="LTS17" s="414"/>
      <c r="LTT17" s="414"/>
      <c r="LTU17" s="414"/>
      <c r="LTV17" s="414"/>
      <c r="LTW17" s="414"/>
      <c r="LTX17" s="414"/>
      <c r="LTY17" s="414"/>
      <c r="LTZ17" s="414"/>
      <c r="LUA17" s="414"/>
      <c r="LUB17" s="414"/>
      <c r="LUC17" s="414"/>
      <c r="LUD17" s="414"/>
      <c r="LUE17" s="414"/>
      <c r="LUF17" s="414"/>
      <c r="LUG17" s="414"/>
      <c r="LUH17" s="414"/>
      <c r="LUI17" s="414"/>
      <c r="LUJ17" s="414"/>
      <c r="LUK17" s="414"/>
      <c r="LUL17" s="414"/>
      <c r="LUM17" s="414"/>
      <c r="LUN17" s="414"/>
      <c r="LUO17" s="414"/>
      <c r="LUP17" s="414"/>
      <c r="LUQ17" s="414"/>
      <c r="LUR17" s="414"/>
      <c r="LUS17" s="414"/>
      <c r="LUT17" s="414"/>
      <c r="LUU17" s="414"/>
      <c r="LUV17" s="414"/>
      <c r="LUW17" s="414"/>
      <c r="LUX17" s="414"/>
      <c r="LUY17" s="414"/>
      <c r="LUZ17" s="414"/>
      <c r="LVA17" s="414"/>
      <c r="LVB17" s="414"/>
      <c r="LVC17" s="414"/>
      <c r="LVD17" s="414"/>
      <c r="LVE17" s="414"/>
      <c r="LVF17" s="414"/>
      <c r="LVG17" s="414"/>
      <c r="LVH17" s="414"/>
      <c r="LVI17" s="414"/>
      <c r="LVJ17" s="414"/>
      <c r="LVK17" s="414"/>
      <c r="LVL17" s="414"/>
      <c r="LVM17" s="414"/>
      <c r="LVN17" s="414"/>
      <c r="LVO17" s="414"/>
      <c r="LVP17" s="414"/>
      <c r="LVQ17" s="414"/>
      <c r="LVR17" s="414"/>
      <c r="LVS17" s="414"/>
      <c r="LVT17" s="414"/>
      <c r="LVU17" s="414"/>
      <c r="LVV17" s="414"/>
      <c r="LVW17" s="414"/>
      <c r="LVX17" s="414"/>
      <c r="LVY17" s="414"/>
      <c r="LVZ17" s="414"/>
      <c r="LWA17" s="414"/>
      <c r="LWB17" s="414"/>
      <c r="LWC17" s="414"/>
      <c r="LWD17" s="414"/>
      <c r="LWE17" s="414"/>
      <c r="LWF17" s="414"/>
      <c r="LWG17" s="414"/>
      <c r="LWH17" s="414"/>
      <c r="LWI17" s="414"/>
      <c r="LWJ17" s="414"/>
      <c r="LWK17" s="414"/>
      <c r="LWL17" s="414"/>
      <c r="LWM17" s="414"/>
      <c r="LWN17" s="414"/>
      <c r="LWO17" s="414"/>
      <c r="LWP17" s="414"/>
      <c r="LWQ17" s="414"/>
      <c r="LWR17" s="414"/>
      <c r="LWS17" s="414"/>
      <c r="LWT17" s="414"/>
      <c r="LWU17" s="414"/>
      <c r="LWV17" s="414"/>
      <c r="LWW17" s="414"/>
      <c r="LWX17" s="414"/>
      <c r="LWY17" s="414"/>
      <c r="LWZ17" s="414"/>
      <c r="LXA17" s="414"/>
      <c r="LXB17" s="414"/>
      <c r="LXC17" s="414"/>
      <c r="LXD17" s="414"/>
      <c r="LXE17" s="414"/>
      <c r="LXF17" s="414"/>
      <c r="LXG17" s="414"/>
      <c r="LXH17" s="414"/>
      <c r="LXI17" s="414"/>
      <c r="LXJ17" s="414"/>
      <c r="LXK17" s="414"/>
      <c r="LXL17" s="414"/>
      <c r="LXM17" s="414"/>
      <c r="LXN17" s="414"/>
      <c r="LXO17" s="414"/>
      <c r="LXP17" s="414"/>
      <c r="LXQ17" s="414"/>
      <c r="LXR17" s="414"/>
      <c r="LXS17" s="414"/>
      <c r="LXT17" s="414"/>
      <c r="LXU17" s="414"/>
      <c r="LXV17" s="414"/>
      <c r="LXW17" s="414"/>
      <c r="LXX17" s="414"/>
      <c r="LXY17" s="414"/>
      <c r="LXZ17" s="414"/>
      <c r="LYA17" s="414"/>
      <c r="LYB17" s="414"/>
      <c r="LYC17" s="414"/>
      <c r="LYD17" s="414"/>
      <c r="LYE17" s="414"/>
      <c r="LYF17" s="414"/>
      <c r="LYG17" s="414"/>
      <c r="LYH17" s="414"/>
      <c r="LYI17" s="414"/>
      <c r="LYJ17" s="414"/>
      <c r="LYK17" s="414"/>
      <c r="LYL17" s="414"/>
      <c r="LYM17" s="414"/>
      <c r="LYN17" s="414"/>
      <c r="LYO17" s="414"/>
      <c r="LYP17" s="414"/>
      <c r="LYQ17" s="414"/>
      <c r="LYR17" s="414"/>
      <c r="LYS17" s="414"/>
      <c r="LYT17" s="414"/>
      <c r="LYU17" s="414"/>
      <c r="LYV17" s="414"/>
      <c r="LYW17" s="414"/>
      <c r="LYX17" s="414"/>
      <c r="LYY17" s="414"/>
      <c r="LYZ17" s="414"/>
      <c r="LZA17" s="414"/>
      <c r="LZB17" s="414"/>
      <c r="LZC17" s="414"/>
      <c r="LZD17" s="414"/>
      <c r="LZE17" s="414"/>
      <c r="LZF17" s="414"/>
      <c r="LZG17" s="414"/>
      <c r="LZH17" s="414"/>
      <c r="LZI17" s="414"/>
      <c r="LZJ17" s="414"/>
      <c r="LZK17" s="414"/>
      <c r="LZL17" s="414"/>
      <c r="LZM17" s="414"/>
      <c r="LZN17" s="414"/>
      <c r="LZO17" s="414"/>
      <c r="LZP17" s="414"/>
      <c r="LZQ17" s="414"/>
      <c r="LZR17" s="414"/>
      <c r="LZS17" s="414"/>
      <c r="LZT17" s="414"/>
      <c r="LZU17" s="414"/>
      <c r="LZV17" s="414"/>
      <c r="LZW17" s="414"/>
      <c r="LZX17" s="414"/>
      <c r="LZY17" s="414"/>
      <c r="LZZ17" s="414"/>
      <c r="MAA17" s="414"/>
      <c r="MAB17" s="414"/>
      <c r="MAC17" s="414"/>
      <c r="MAD17" s="414"/>
      <c r="MAE17" s="414"/>
      <c r="MAF17" s="414"/>
      <c r="MAG17" s="414"/>
      <c r="MAH17" s="414"/>
      <c r="MAI17" s="414"/>
      <c r="MAJ17" s="414"/>
      <c r="MAK17" s="414"/>
      <c r="MAL17" s="414"/>
      <c r="MAM17" s="414"/>
      <c r="MAN17" s="414"/>
      <c r="MAO17" s="414"/>
      <c r="MAP17" s="414"/>
      <c r="MAQ17" s="414"/>
      <c r="MAR17" s="414"/>
      <c r="MAS17" s="414"/>
      <c r="MAT17" s="414"/>
      <c r="MAU17" s="414"/>
      <c r="MAV17" s="414"/>
      <c r="MAW17" s="414"/>
      <c r="MAX17" s="414"/>
      <c r="MAY17" s="414"/>
      <c r="MAZ17" s="414"/>
      <c r="MBA17" s="414"/>
      <c r="MBB17" s="414"/>
      <c r="MBC17" s="414"/>
      <c r="MBD17" s="414"/>
      <c r="MBE17" s="414"/>
      <c r="MBF17" s="414"/>
      <c r="MBG17" s="414"/>
      <c r="MBH17" s="414"/>
      <c r="MBI17" s="414"/>
      <c r="MBJ17" s="414"/>
      <c r="MBK17" s="414"/>
      <c r="MBL17" s="414"/>
      <c r="MBM17" s="414"/>
      <c r="MBN17" s="414"/>
      <c r="MBO17" s="414"/>
      <c r="MBP17" s="414"/>
      <c r="MBQ17" s="414"/>
      <c r="MBR17" s="414"/>
      <c r="MBS17" s="414"/>
      <c r="MBT17" s="414"/>
      <c r="MBU17" s="414"/>
      <c r="MBV17" s="414"/>
      <c r="MBW17" s="414"/>
      <c r="MBX17" s="414"/>
      <c r="MBY17" s="414"/>
      <c r="MBZ17" s="414"/>
      <c r="MCA17" s="414"/>
      <c r="MCB17" s="414"/>
      <c r="MCC17" s="414"/>
      <c r="MCD17" s="414"/>
      <c r="MCE17" s="414"/>
      <c r="MCF17" s="414"/>
      <c r="MCG17" s="414"/>
      <c r="MCH17" s="414"/>
      <c r="MCI17" s="414"/>
      <c r="MCJ17" s="414"/>
      <c r="MCK17" s="414"/>
      <c r="MCL17" s="414"/>
      <c r="MCM17" s="414"/>
      <c r="MCN17" s="414"/>
      <c r="MCO17" s="414"/>
      <c r="MCP17" s="414"/>
      <c r="MCQ17" s="414"/>
      <c r="MCR17" s="414"/>
      <c r="MCS17" s="414"/>
      <c r="MCT17" s="414"/>
      <c r="MCU17" s="414"/>
      <c r="MCV17" s="414"/>
      <c r="MCW17" s="414"/>
      <c r="MCX17" s="414"/>
      <c r="MCY17" s="414"/>
      <c r="MCZ17" s="414"/>
      <c r="MDA17" s="414"/>
      <c r="MDB17" s="414"/>
      <c r="MDC17" s="414"/>
      <c r="MDD17" s="414"/>
      <c r="MDE17" s="414"/>
      <c r="MDF17" s="414"/>
      <c r="MDG17" s="414"/>
      <c r="MDH17" s="414"/>
      <c r="MDI17" s="414"/>
      <c r="MDJ17" s="414"/>
      <c r="MDK17" s="414"/>
      <c r="MDL17" s="414"/>
      <c r="MDM17" s="414"/>
      <c r="MDN17" s="414"/>
      <c r="MDO17" s="414"/>
      <c r="MDP17" s="414"/>
      <c r="MDQ17" s="414"/>
      <c r="MDR17" s="414"/>
      <c r="MDS17" s="414"/>
      <c r="MDT17" s="414"/>
      <c r="MDU17" s="414"/>
      <c r="MDV17" s="414"/>
      <c r="MDW17" s="414"/>
      <c r="MDX17" s="414"/>
      <c r="MDY17" s="414"/>
      <c r="MDZ17" s="414"/>
      <c r="MEA17" s="414"/>
      <c r="MEB17" s="414"/>
      <c r="MEC17" s="414"/>
      <c r="MED17" s="414"/>
      <c r="MEE17" s="414"/>
      <c r="MEF17" s="414"/>
      <c r="MEG17" s="414"/>
      <c r="MEH17" s="414"/>
      <c r="MEI17" s="414"/>
      <c r="MEJ17" s="414"/>
      <c r="MEK17" s="414"/>
      <c r="MEL17" s="414"/>
      <c r="MEM17" s="414"/>
      <c r="MEN17" s="414"/>
      <c r="MEO17" s="414"/>
      <c r="MEP17" s="414"/>
      <c r="MEQ17" s="414"/>
      <c r="MER17" s="414"/>
      <c r="MES17" s="414"/>
      <c r="MET17" s="414"/>
      <c r="MEU17" s="414"/>
      <c r="MEV17" s="414"/>
      <c r="MEW17" s="414"/>
      <c r="MEX17" s="414"/>
      <c r="MEY17" s="414"/>
      <c r="MEZ17" s="414"/>
      <c r="MFA17" s="414"/>
      <c r="MFB17" s="414"/>
      <c r="MFC17" s="414"/>
      <c r="MFD17" s="414"/>
      <c r="MFE17" s="414"/>
      <c r="MFF17" s="414"/>
      <c r="MFG17" s="414"/>
      <c r="MFH17" s="414"/>
      <c r="MFI17" s="414"/>
      <c r="MFJ17" s="414"/>
      <c r="MFK17" s="414"/>
      <c r="MFL17" s="414"/>
      <c r="MFM17" s="414"/>
      <c r="MFN17" s="414"/>
      <c r="MFO17" s="414"/>
      <c r="MFP17" s="414"/>
      <c r="MFQ17" s="414"/>
      <c r="MFR17" s="414"/>
      <c r="MFS17" s="414"/>
      <c r="MFT17" s="414"/>
      <c r="MFU17" s="414"/>
      <c r="MFV17" s="414"/>
      <c r="MFW17" s="414"/>
      <c r="MFX17" s="414"/>
      <c r="MFY17" s="414"/>
      <c r="MFZ17" s="414"/>
      <c r="MGA17" s="414"/>
      <c r="MGB17" s="414"/>
      <c r="MGC17" s="414"/>
      <c r="MGD17" s="414"/>
      <c r="MGE17" s="414"/>
      <c r="MGF17" s="414"/>
      <c r="MGG17" s="414"/>
      <c r="MGH17" s="414"/>
      <c r="MGI17" s="414"/>
      <c r="MGJ17" s="414"/>
      <c r="MGK17" s="414"/>
      <c r="MGL17" s="414"/>
      <c r="MGM17" s="414"/>
      <c r="MGN17" s="414"/>
      <c r="MGO17" s="414"/>
      <c r="MGP17" s="414"/>
      <c r="MGQ17" s="414"/>
      <c r="MGR17" s="414"/>
      <c r="MGS17" s="414"/>
      <c r="MGT17" s="414"/>
      <c r="MGU17" s="414"/>
      <c r="MGV17" s="414"/>
      <c r="MGW17" s="414"/>
      <c r="MGX17" s="414"/>
      <c r="MGY17" s="414"/>
      <c r="MGZ17" s="414"/>
      <c r="MHA17" s="414"/>
      <c r="MHB17" s="414"/>
      <c r="MHC17" s="414"/>
      <c r="MHD17" s="414"/>
      <c r="MHE17" s="414"/>
      <c r="MHF17" s="414"/>
      <c r="MHG17" s="414"/>
      <c r="MHH17" s="414"/>
      <c r="MHI17" s="414"/>
      <c r="MHJ17" s="414"/>
      <c r="MHK17" s="414"/>
      <c r="MHL17" s="414"/>
      <c r="MHM17" s="414"/>
      <c r="MHN17" s="414"/>
      <c r="MHO17" s="414"/>
      <c r="MHP17" s="414"/>
      <c r="MHQ17" s="414"/>
      <c r="MHR17" s="414"/>
      <c r="MHS17" s="414"/>
      <c r="MHT17" s="414"/>
      <c r="MHU17" s="414"/>
      <c r="MHV17" s="414"/>
      <c r="MHW17" s="414"/>
      <c r="MHX17" s="414"/>
      <c r="MHY17" s="414"/>
      <c r="MHZ17" s="414"/>
      <c r="MIA17" s="414"/>
      <c r="MIB17" s="414"/>
      <c r="MIC17" s="414"/>
      <c r="MID17" s="414"/>
      <c r="MIE17" s="414"/>
      <c r="MIF17" s="414"/>
      <c r="MIG17" s="414"/>
      <c r="MIH17" s="414"/>
      <c r="MII17" s="414"/>
      <c r="MIJ17" s="414"/>
      <c r="MIK17" s="414"/>
      <c r="MIL17" s="414"/>
      <c r="MIM17" s="414"/>
      <c r="MIN17" s="414"/>
      <c r="MIO17" s="414"/>
      <c r="MIP17" s="414"/>
      <c r="MIQ17" s="414"/>
      <c r="MIR17" s="414"/>
      <c r="MIS17" s="414"/>
      <c r="MIT17" s="414"/>
      <c r="MIU17" s="414"/>
      <c r="MIV17" s="414"/>
      <c r="MIW17" s="414"/>
      <c r="MIX17" s="414"/>
      <c r="MIY17" s="414"/>
      <c r="MIZ17" s="414"/>
      <c r="MJA17" s="414"/>
      <c r="MJB17" s="414"/>
      <c r="MJC17" s="414"/>
      <c r="MJD17" s="414"/>
      <c r="MJE17" s="414"/>
      <c r="MJF17" s="414"/>
      <c r="MJG17" s="414"/>
      <c r="MJH17" s="414"/>
      <c r="MJI17" s="414"/>
      <c r="MJJ17" s="414"/>
      <c r="MJK17" s="414"/>
      <c r="MJL17" s="414"/>
      <c r="MJM17" s="414"/>
      <c r="MJN17" s="414"/>
      <c r="MJO17" s="414"/>
      <c r="MJP17" s="414"/>
      <c r="MJQ17" s="414"/>
      <c r="MJR17" s="414"/>
      <c r="MJS17" s="414"/>
      <c r="MJT17" s="414"/>
      <c r="MJU17" s="414"/>
      <c r="MJV17" s="414"/>
      <c r="MJW17" s="414"/>
      <c r="MJX17" s="414"/>
      <c r="MJY17" s="414"/>
      <c r="MJZ17" s="414"/>
      <c r="MKA17" s="414"/>
      <c r="MKB17" s="414"/>
      <c r="MKC17" s="414"/>
      <c r="MKD17" s="414"/>
      <c r="MKE17" s="414"/>
      <c r="MKF17" s="414"/>
      <c r="MKG17" s="414"/>
      <c r="MKH17" s="414"/>
      <c r="MKI17" s="414"/>
      <c r="MKJ17" s="414"/>
      <c r="MKK17" s="414"/>
      <c r="MKL17" s="414"/>
      <c r="MKM17" s="414"/>
      <c r="MKN17" s="414"/>
      <c r="MKO17" s="414"/>
      <c r="MKP17" s="414"/>
      <c r="MKQ17" s="414"/>
      <c r="MKR17" s="414"/>
      <c r="MKS17" s="414"/>
      <c r="MKT17" s="414"/>
      <c r="MKU17" s="414"/>
      <c r="MKV17" s="414"/>
      <c r="MKW17" s="414"/>
      <c r="MKX17" s="414"/>
      <c r="MKY17" s="414"/>
      <c r="MKZ17" s="414"/>
      <c r="MLA17" s="414"/>
      <c r="MLB17" s="414"/>
      <c r="MLC17" s="414"/>
      <c r="MLD17" s="414"/>
      <c r="MLE17" s="414"/>
      <c r="MLF17" s="414"/>
      <c r="MLG17" s="414"/>
      <c r="MLH17" s="414"/>
      <c r="MLI17" s="414"/>
      <c r="MLJ17" s="414"/>
      <c r="MLK17" s="414"/>
      <c r="MLL17" s="414"/>
      <c r="MLM17" s="414"/>
      <c r="MLN17" s="414"/>
      <c r="MLO17" s="414"/>
      <c r="MLP17" s="414"/>
      <c r="MLQ17" s="414"/>
      <c r="MLR17" s="414"/>
      <c r="MLS17" s="414"/>
      <c r="MLT17" s="414"/>
      <c r="MLU17" s="414"/>
      <c r="MLV17" s="414"/>
      <c r="MLW17" s="414"/>
      <c r="MLX17" s="414"/>
      <c r="MLY17" s="414"/>
      <c r="MLZ17" s="414"/>
      <c r="MMA17" s="414"/>
      <c r="MMB17" s="414"/>
      <c r="MMC17" s="414"/>
      <c r="MMD17" s="414"/>
      <c r="MME17" s="414"/>
      <c r="MMF17" s="414"/>
      <c r="MMG17" s="414"/>
      <c r="MMH17" s="414"/>
      <c r="MMI17" s="414"/>
      <c r="MMJ17" s="414"/>
      <c r="MMK17" s="414"/>
      <c r="MML17" s="414"/>
      <c r="MMM17" s="414"/>
      <c r="MMN17" s="414"/>
      <c r="MMO17" s="414"/>
      <c r="MMP17" s="414"/>
      <c r="MMQ17" s="414"/>
      <c r="MMR17" s="414"/>
      <c r="MMS17" s="414"/>
      <c r="MMT17" s="414"/>
      <c r="MMU17" s="414"/>
      <c r="MMV17" s="414"/>
      <c r="MMW17" s="414"/>
      <c r="MMX17" s="414"/>
      <c r="MMY17" s="414"/>
      <c r="MMZ17" s="414"/>
      <c r="MNA17" s="414"/>
      <c r="MNB17" s="414"/>
      <c r="MNC17" s="414"/>
      <c r="MND17" s="414"/>
      <c r="MNE17" s="414"/>
      <c r="MNF17" s="414"/>
      <c r="MNG17" s="414"/>
      <c r="MNH17" s="414"/>
      <c r="MNI17" s="414"/>
      <c r="MNJ17" s="414"/>
      <c r="MNK17" s="414"/>
      <c r="MNL17" s="414"/>
      <c r="MNM17" s="414"/>
      <c r="MNN17" s="414"/>
      <c r="MNO17" s="414"/>
      <c r="MNP17" s="414"/>
      <c r="MNQ17" s="414"/>
      <c r="MNR17" s="414"/>
      <c r="MNS17" s="414"/>
      <c r="MNT17" s="414"/>
      <c r="MNU17" s="414"/>
      <c r="MNV17" s="414"/>
      <c r="MNW17" s="414"/>
      <c r="MNX17" s="414"/>
      <c r="MNY17" s="414"/>
      <c r="MNZ17" s="414"/>
      <c r="MOA17" s="414"/>
      <c r="MOB17" s="414"/>
      <c r="MOC17" s="414"/>
      <c r="MOD17" s="414"/>
      <c r="MOE17" s="414"/>
      <c r="MOF17" s="414"/>
      <c r="MOG17" s="414"/>
      <c r="MOH17" s="414"/>
      <c r="MOI17" s="414"/>
      <c r="MOJ17" s="414"/>
      <c r="MOK17" s="414"/>
      <c r="MOL17" s="414"/>
      <c r="MOM17" s="414"/>
      <c r="MON17" s="414"/>
      <c r="MOO17" s="414"/>
      <c r="MOP17" s="414"/>
      <c r="MOQ17" s="414"/>
      <c r="MOR17" s="414"/>
      <c r="MOS17" s="414"/>
      <c r="MOT17" s="414"/>
      <c r="MOU17" s="414"/>
      <c r="MOV17" s="414"/>
      <c r="MOW17" s="414"/>
      <c r="MOX17" s="414"/>
      <c r="MOY17" s="414"/>
      <c r="MOZ17" s="414"/>
      <c r="MPA17" s="414"/>
      <c r="MPB17" s="414"/>
      <c r="MPC17" s="414"/>
      <c r="MPD17" s="414"/>
      <c r="MPE17" s="414"/>
      <c r="MPF17" s="414"/>
      <c r="MPG17" s="414"/>
      <c r="MPH17" s="414"/>
      <c r="MPI17" s="414"/>
      <c r="MPJ17" s="414"/>
      <c r="MPK17" s="414"/>
      <c r="MPL17" s="414"/>
      <c r="MPM17" s="414"/>
      <c r="MPN17" s="414"/>
      <c r="MPO17" s="414"/>
      <c r="MPP17" s="414"/>
      <c r="MPQ17" s="414"/>
      <c r="MPR17" s="414"/>
      <c r="MPS17" s="414"/>
      <c r="MPT17" s="414"/>
      <c r="MPU17" s="414"/>
      <c r="MPV17" s="414"/>
      <c r="MPW17" s="414"/>
      <c r="MPX17" s="414"/>
      <c r="MPY17" s="414"/>
      <c r="MPZ17" s="414"/>
      <c r="MQA17" s="414"/>
      <c r="MQB17" s="414"/>
      <c r="MQC17" s="414"/>
      <c r="MQD17" s="414"/>
      <c r="MQE17" s="414"/>
      <c r="MQF17" s="414"/>
      <c r="MQG17" s="414"/>
      <c r="MQH17" s="414"/>
      <c r="MQI17" s="414"/>
      <c r="MQJ17" s="414"/>
      <c r="MQK17" s="414"/>
      <c r="MQL17" s="414"/>
      <c r="MQM17" s="414"/>
      <c r="MQN17" s="414"/>
      <c r="MQO17" s="414"/>
      <c r="MQP17" s="414"/>
      <c r="MQQ17" s="414"/>
      <c r="MQR17" s="414"/>
      <c r="MQS17" s="414"/>
      <c r="MQT17" s="414"/>
      <c r="MQU17" s="414"/>
      <c r="MQV17" s="414"/>
      <c r="MQW17" s="414"/>
      <c r="MQX17" s="414"/>
      <c r="MQY17" s="414"/>
      <c r="MQZ17" s="414"/>
      <c r="MRA17" s="414"/>
      <c r="MRB17" s="414"/>
      <c r="MRC17" s="414"/>
      <c r="MRD17" s="414"/>
      <c r="MRE17" s="414"/>
      <c r="MRF17" s="414"/>
      <c r="MRG17" s="414"/>
      <c r="MRH17" s="414"/>
      <c r="MRI17" s="414"/>
      <c r="MRJ17" s="414"/>
      <c r="MRK17" s="414"/>
      <c r="MRL17" s="414"/>
      <c r="MRM17" s="414"/>
      <c r="MRN17" s="414"/>
      <c r="MRO17" s="414"/>
      <c r="MRP17" s="414"/>
      <c r="MRQ17" s="414"/>
      <c r="MRR17" s="414"/>
      <c r="MRS17" s="414"/>
      <c r="MRT17" s="414"/>
      <c r="MRU17" s="414"/>
      <c r="MRV17" s="414"/>
      <c r="MRW17" s="414"/>
      <c r="MRX17" s="414"/>
      <c r="MRY17" s="414"/>
      <c r="MRZ17" s="414"/>
      <c r="MSA17" s="414"/>
      <c r="MSB17" s="414"/>
      <c r="MSC17" s="414"/>
      <c r="MSD17" s="414"/>
      <c r="MSE17" s="414"/>
      <c r="MSF17" s="414"/>
      <c r="MSG17" s="414"/>
      <c r="MSH17" s="414"/>
      <c r="MSI17" s="414"/>
      <c r="MSJ17" s="414"/>
      <c r="MSK17" s="414"/>
      <c r="MSL17" s="414"/>
      <c r="MSM17" s="414"/>
      <c r="MSN17" s="414"/>
      <c r="MSO17" s="414"/>
      <c r="MSP17" s="414"/>
      <c r="MSQ17" s="414"/>
      <c r="MSR17" s="414"/>
      <c r="MSS17" s="414"/>
      <c r="MST17" s="414"/>
      <c r="MSU17" s="414"/>
      <c r="MSV17" s="414"/>
      <c r="MSW17" s="414"/>
      <c r="MSX17" s="414"/>
      <c r="MSY17" s="414"/>
      <c r="MSZ17" s="414"/>
      <c r="MTA17" s="414"/>
      <c r="MTB17" s="414"/>
      <c r="MTC17" s="414"/>
      <c r="MTD17" s="414"/>
      <c r="MTE17" s="414"/>
      <c r="MTF17" s="414"/>
      <c r="MTG17" s="414"/>
      <c r="MTH17" s="414"/>
      <c r="MTI17" s="414"/>
      <c r="MTJ17" s="414"/>
      <c r="MTK17" s="414"/>
      <c r="MTL17" s="414"/>
      <c r="MTM17" s="414"/>
      <c r="MTN17" s="414"/>
      <c r="MTO17" s="414"/>
      <c r="MTP17" s="414"/>
      <c r="MTQ17" s="414"/>
      <c r="MTR17" s="414"/>
      <c r="MTS17" s="414"/>
      <c r="MTT17" s="414"/>
      <c r="MTU17" s="414"/>
      <c r="MTV17" s="414"/>
      <c r="MTW17" s="414"/>
      <c r="MTX17" s="414"/>
      <c r="MTY17" s="414"/>
      <c r="MTZ17" s="414"/>
      <c r="MUA17" s="414"/>
      <c r="MUB17" s="414"/>
      <c r="MUC17" s="414"/>
      <c r="MUD17" s="414"/>
      <c r="MUE17" s="414"/>
      <c r="MUF17" s="414"/>
      <c r="MUG17" s="414"/>
      <c r="MUH17" s="414"/>
      <c r="MUI17" s="414"/>
      <c r="MUJ17" s="414"/>
      <c r="MUK17" s="414"/>
      <c r="MUL17" s="414"/>
      <c r="MUM17" s="414"/>
      <c r="MUN17" s="414"/>
      <c r="MUO17" s="414"/>
      <c r="MUP17" s="414"/>
      <c r="MUQ17" s="414"/>
      <c r="MUR17" s="414"/>
      <c r="MUS17" s="414"/>
      <c r="MUT17" s="414"/>
      <c r="MUU17" s="414"/>
      <c r="MUV17" s="414"/>
      <c r="MUW17" s="414"/>
      <c r="MUX17" s="414"/>
      <c r="MUY17" s="414"/>
      <c r="MUZ17" s="414"/>
      <c r="MVA17" s="414"/>
      <c r="MVB17" s="414"/>
      <c r="MVC17" s="414"/>
      <c r="MVD17" s="414"/>
      <c r="MVE17" s="414"/>
      <c r="MVF17" s="414"/>
      <c r="MVG17" s="414"/>
      <c r="MVH17" s="414"/>
      <c r="MVI17" s="414"/>
      <c r="MVJ17" s="414"/>
      <c r="MVK17" s="414"/>
      <c r="MVL17" s="414"/>
      <c r="MVM17" s="414"/>
      <c r="MVN17" s="414"/>
      <c r="MVO17" s="414"/>
      <c r="MVP17" s="414"/>
      <c r="MVQ17" s="414"/>
      <c r="MVR17" s="414"/>
      <c r="MVS17" s="414"/>
      <c r="MVT17" s="414"/>
      <c r="MVU17" s="414"/>
      <c r="MVV17" s="414"/>
      <c r="MVW17" s="414"/>
      <c r="MVX17" s="414"/>
      <c r="MVY17" s="414"/>
      <c r="MVZ17" s="414"/>
      <c r="MWA17" s="414"/>
      <c r="MWB17" s="414"/>
      <c r="MWC17" s="414"/>
      <c r="MWD17" s="414"/>
      <c r="MWE17" s="414"/>
      <c r="MWF17" s="414"/>
      <c r="MWG17" s="414"/>
      <c r="MWH17" s="414"/>
      <c r="MWI17" s="414"/>
      <c r="MWJ17" s="414"/>
      <c r="MWK17" s="414"/>
      <c r="MWL17" s="414"/>
      <c r="MWM17" s="414"/>
      <c r="MWN17" s="414"/>
      <c r="MWO17" s="414"/>
      <c r="MWP17" s="414"/>
      <c r="MWQ17" s="414"/>
      <c r="MWR17" s="414"/>
      <c r="MWS17" s="414"/>
      <c r="MWT17" s="414"/>
      <c r="MWU17" s="414"/>
      <c r="MWV17" s="414"/>
      <c r="MWW17" s="414"/>
      <c r="MWX17" s="414"/>
      <c r="MWY17" s="414"/>
      <c r="MWZ17" s="414"/>
      <c r="MXA17" s="414"/>
      <c r="MXB17" s="414"/>
      <c r="MXC17" s="414"/>
      <c r="MXD17" s="414"/>
      <c r="MXE17" s="414"/>
      <c r="MXF17" s="414"/>
      <c r="MXG17" s="414"/>
      <c r="MXH17" s="414"/>
      <c r="MXI17" s="414"/>
      <c r="MXJ17" s="414"/>
      <c r="MXK17" s="414"/>
      <c r="MXL17" s="414"/>
      <c r="MXM17" s="414"/>
      <c r="MXN17" s="414"/>
      <c r="MXO17" s="414"/>
      <c r="MXP17" s="414"/>
      <c r="MXQ17" s="414"/>
      <c r="MXR17" s="414"/>
      <c r="MXS17" s="414"/>
      <c r="MXT17" s="414"/>
      <c r="MXU17" s="414"/>
      <c r="MXV17" s="414"/>
      <c r="MXW17" s="414"/>
      <c r="MXX17" s="414"/>
      <c r="MXY17" s="414"/>
      <c r="MXZ17" s="414"/>
      <c r="MYA17" s="414"/>
      <c r="MYB17" s="414"/>
      <c r="MYC17" s="414"/>
      <c r="MYD17" s="414"/>
      <c r="MYE17" s="414"/>
      <c r="MYF17" s="414"/>
      <c r="MYG17" s="414"/>
      <c r="MYH17" s="414"/>
      <c r="MYI17" s="414"/>
      <c r="MYJ17" s="414"/>
      <c r="MYK17" s="414"/>
      <c r="MYL17" s="414"/>
      <c r="MYM17" s="414"/>
      <c r="MYN17" s="414"/>
      <c r="MYO17" s="414"/>
      <c r="MYP17" s="414"/>
      <c r="MYQ17" s="414"/>
      <c r="MYR17" s="414"/>
      <c r="MYS17" s="414"/>
      <c r="MYT17" s="414"/>
      <c r="MYU17" s="414"/>
      <c r="MYV17" s="414"/>
      <c r="MYW17" s="414"/>
      <c r="MYX17" s="414"/>
      <c r="MYY17" s="414"/>
      <c r="MYZ17" s="414"/>
      <c r="MZA17" s="414"/>
      <c r="MZB17" s="414"/>
      <c r="MZC17" s="414"/>
      <c r="MZD17" s="414"/>
      <c r="MZE17" s="414"/>
      <c r="MZF17" s="414"/>
      <c r="MZG17" s="414"/>
      <c r="MZH17" s="414"/>
      <c r="MZI17" s="414"/>
      <c r="MZJ17" s="414"/>
      <c r="MZK17" s="414"/>
      <c r="MZL17" s="414"/>
      <c r="MZM17" s="414"/>
      <c r="MZN17" s="414"/>
      <c r="MZO17" s="414"/>
      <c r="MZP17" s="414"/>
      <c r="MZQ17" s="414"/>
      <c r="MZR17" s="414"/>
      <c r="MZS17" s="414"/>
      <c r="MZT17" s="414"/>
      <c r="MZU17" s="414"/>
      <c r="MZV17" s="414"/>
      <c r="MZW17" s="414"/>
      <c r="MZX17" s="414"/>
      <c r="MZY17" s="414"/>
      <c r="MZZ17" s="414"/>
      <c r="NAA17" s="414"/>
      <c r="NAB17" s="414"/>
      <c r="NAC17" s="414"/>
      <c r="NAD17" s="414"/>
      <c r="NAE17" s="414"/>
      <c r="NAF17" s="414"/>
      <c r="NAG17" s="414"/>
      <c r="NAH17" s="414"/>
      <c r="NAI17" s="414"/>
      <c r="NAJ17" s="414"/>
      <c r="NAK17" s="414"/>
      <c r="NAL17" s="414"/>
      <c r="NAM17" s="414"/>
      <c r="NAN17" s="414"/>
      <c r="NAO17" s="414"/>
      <c r="NAP17" s="414"/>
      <c r="NAQ17" s="414"/>
      <c r="NAR17" s="414"/>
      <c r="NAS17" s="414"/>
      <c r="NAT17" s="414"/>
      <c r="NAU17" s="414"/>
      <c r="NAV17" s="414"/>
      <c r="NAW17" s="414"/>
      <c r="NAX17" s="414"/>
      <c r="NAY17" s="414"/>
      <c r="NAZ17" s="414"/>
      <c r="NBA17" s="414"/>
      <c r="NBB17" s="414"/>
      <c r="NBC17" s="414"/>
      <c r="NBD17" s="414"/>
      <c r="NBE17" s="414"/>
      <c r="NBF17" s="414"/>
      <c r="NBG17" s="414"/>
      <c r="NBH17" s="414"/>
      <c r="NBI17" s="414"/>
      <c r="NBJ17" s="414"/>
      <c r="NBK17" s="414"/>
      <c r="NBL17" s="414"/>
      <c r="NBM17" s="414"/>
      <c r="NBN17" s="414"/>
      <c r="NBO17" s="414"/>
      <c r="NBP17" s="414"/>
      <c r="NBQ17" s="414"/>
      <c r="NBR17" s="414"/>
      <c r="NBS17" s="414"/>
      <c r="NBT17" s="414"/>
      <c r="NBU17" s="414"/>
      <c r="NBV17" s="414"/>
      <c r="NBW17" s="414"/>
      <c r="NBX17" s="414"/>
      <c r="NBY17" s="414"/>
      <c r="NBZ17" s="414"/>
      <c r="NCA17" s="414"/>
      <c r="NCB17" s="414"/>
      <c r="NCC17" s="414"/>
      <c r="NCD17" s="414"/>
      <c r="NCE17" s="414"/>
      <c r="NCF17" s="414"/>
      <c r="NCG17" s="414"/>
      <c r="NCH17" s="414"/>
      <c r="NCI17" s="414"/>
      <c r="NCJ17" s="414"/>
      <c r="NCK17" s="414"/>
      <c r="NCL17" s="414"/>
      <c r="NCM17" s="414"/>
      <c r="NCN17" s="414"/>
      <c r="NCO17" s="414"/>
      <c r="NCP17" s="414"/>
      <c r="NCQ17" s="414"/>
      <c r="NCR17" s="414"/>
      <c r="NCS17" s="414"/>
      <c r="NCT17" s="414"/>
      <c r="NCU17" s="414"/>
      <c r="NCV17" s="414"/>
      <c r="NCW17" s="414"/>
      <c r="NCX17" s="414"/>
      <c r="NCY17" s="414"/>
      <c r="NCZ17" s="414"/>
      <c r="NDA17" s="414"/>
      <c r="NDB17" s="414"/>
      <c r="NDC17" s="414"/>
      <c r="NDD17" s="414"/>
      <c r="NDE17" s="414"/>
      <c r="NDF17" s="414"/>
      <c r="NDG17" s="414"/>
      <c r="NDH17" s="414"/>
      <c r="NDI17" s="414"/>
      <c r="NDJ17" s="414"/>
      <c r="NDK17" s="414"/>
      <c r="NDL17" s="414"/>
      <c r="NDM17" s="414"/>
      <c r="NDN17" s="414"/>
      <c r="NDO17" s="414"/>
      <c r="NDP17" s="414"/>
      <c r="NDQ17" s="414"/>
      <c r="NDR17" s="414"/>
      <c r="NDS17" s="414"/>
      <c r="NDT17" s="414"/>
      <c r="NDU17" s="414"/>
      <c r="NDV17" s="414"/>
      <c r="NDW17" s="414"/>
      <c r="NDX17" s="414"/>
      <c r="NDY17" s="414"/>
      <c r="NDZ17" s="414"/>
      <c r="NEA17" s="414"/>
      <c r="NEB17" s="414"/>
      <c r="NEC17" s="414"/>
      <c r="NED17" s="414"/>
      <c r="NEE17" s="414"/>
      <c r="NEF17" s="414"/>
      <c r="NEG17" s="414"/>
      <c r="NEH17" s="414"/>
      <c r="NEI17" s="414"/>
      <c r="NEJ17" s="414"/>
      <c r="NEK17" s="414"/>
      <c r="NEL17" s="414"/>
      <c r="NEM17" s="414"/>
      <c r="NEN17" s="414"/>
      <c r="NEO17" s="414"/>
      <c r="NEP17" s="414"/>
      <c r="NEQ17" s="414"/>
      <c r="NER17" s="414"/>
      <c r="NES17" s="414"/>
      <c r="NET17" s="414"/>
      <c r="NEU17" s="414"/>
      <c r="NEV17" s="414"/>
      <c r="NEW17" s="414"/>
      <c r="NEX17" s="414"/>
      <c r="NEY17" s="414"/>
      <c r="NEZ17" s="414"/>
      <c r="NFA17" s="414"/>
      <c r="NFB17" s="414"/>
      <c r="NFC17" s="414"/>
      <c r="NFD17" s="414"/>
      <c r="NFE17" s="414"/>
      <c r="NFF17" s="414"/>
      <c r="NFG17" s="414"/>
      <c r="NFH17" s="414"/>
      <c r="NFI17" s="414"/>
      <c r="NFJ17" s="414"/>
      <c r="NFK17" s="414"/>
      <c r="NFL17" s="414"/>
      <c r="NFM17" s="414"/>
      <c r="NFN17" s="414"/>
      <c r="NFO17" s="414"/>
      <c r="NFP17" s="414"/>
      <c r="NFQ17" s="414"/>
      <c r="NFR17" s="414"/>
      <c r="NFS17" s="414"/>
      <c r="NFT17" s="414"/>
      <c r="NFU17" s="414"/>
      <c r="NFV17" s="414"/>
      <c r="NFW17" s="414"/>
      <c r="NFX17" s="414"/>
      <c r="NFY17" s="414"/>
      <c r="NFZ17" s="414"/>
      <c r="NGA17" s="414"/>
      <c r="NGB17" s="414"/>
      <c r="NGC17" s="414"/>
      <c r="NGD17" s="414"/>
      <c r="NGE17" s="414"/>
      <c r="NGF17" s="414"/>
      <c r="NGG17" s="414"/>
      <c r="NGH17" s="414"/>
      <c r="NGI17" s="414"/>
      <c r="NGJ17" s="414"/>
      <c r="NGK17" s="414"/>
      <c r="NGL17" s="414"/>
      <c r="NGM17" s="414"/>
      <c r="NGN17" s="414"/>
      <c r="NGO17" s="414"/>
      <c r="NGP17" s="414"/>
      <c r="NGQ17" s="414"/>
      <c r="NGR17" s="414"/>
      <c r="NGS17" s="414"/>
      <c r="NGT17" s="414"/>
      <c r="NGU17" s="414"/>
      <c r="NGV17" s="414"/>
      <c r="NGW17" s="414"/>
      <c r="NGX17" s="414"/>
      <c r="NGY17" s="414"/>
      <c r="NGZ17" s="414"/>
      <c r="NHA17" s="414"/>
      <c r="NHB17" s="414"/>
      <c r="NHC17" s="414"/>
      <c r="NHD17" s="414"/>
      <c r="NHE17" s="414"/>
      <c r="NHF17" s="414"/>
      <c r="NHG17" s="414"/>
      <c r="NHH17" s="414"/>
      <c r="NHI17" s="414"/>
      <c r="NHJ17" s="414"/>
      <c r="NHK17" s="414"/>
      <c r="NHL17" s="414"/>
      <c r="NHM17" s="414"/>
      <c r="NHN17" s="414"/>
      <c r="NHO17" s="414"/>
      <c r="NHP17" s="414"/>
      <c r="NHQ17" s="414"/>
      <c r="NHR17" s="414"/>
      <c r="NHS17" s="414"/>
      <c r="NHT17" s="414"/>
      <c r="NHU17" s="414"/>
      <c r="NHV17" s="414"/>
      <c r="NHW17" s="414"/>
      <c r="NHX17" s="414"/>
      <c r="NHY17" s="414"/>
      <c r="NHZ17" s="414"/>
      <c r="NIA17" s="414"/>
      <c r="NIB17" s="414"/>
      <c r="NIC17" s="414"/>
      <c r="NID17" s="414"/>
      <c r="NIE17" s="414"/>
      <c r="NIF17" s="414"/>
      <c r="NIG17" s="414"/>
      <c r="NIH17" s="414"/>
      <c r="NII17" s="414"/>
      <c r="NIJ17" s="414"/>
      <c r="NIK17" s="414"/>
      <c r="NIL17" s="414"/>
      <c r="NIM17" s="414"/>
      <c r="NIN17" s="414"/>
      <c r="NIO17" s="414"/>
      <c r="NIP17" s="414"/>
      <c r="NIQ17" s="414"/>
      <c r="NIR17" s="414"/>
      <c r="NIS17" s="414"/>
      <c r="NIT17" s="414"/>
      <c r="NIU17" s="414"/>
      <c r="NIV17" s="414"/>
      <c r="NIW17" s="414"/>
      <c r="NIX17" s="414"/>
      <c r="NIY17" s="414"/>
      <c r="NIZ17" s="414"/>
      <c r="NJA17" s="414"/>
      <c r="NJB17" s="414"/>
      <c r="NJC17" s="414"/>
      <c r="NJD17" s="414"/>
      <c r="NJE17" s="414"/>
      <c r="NJF17" s="414"/>
      <c r="NJG17" s="414"/>
      <c r="NJH17" s="414"/>
      <c r="NJI17" s="414"/>
      <c r="NJJ17" s="414"/>
      <c r="NJK17" s="414"/>
      <c r="NJL17" s="414"/>
      <c r="NJM17" s="414"/>
      <c r="NJN17" s="414"/>
      <c r="NJO17" s="414"/>
      <c r="NJP17" s="414"/>
      <c r="NJQ17" s="414"/>
      <c r="NJR17" s="414"/>
      <c r="NJS17" s="414"/>
      <c r="NJT17" s="414"/>
      <c r="NJU17" s="414"/>
      <c r="NJV17" s="414"/>
      <c r="NJW17" s="414"/>
      <c r="NJX17" s="414"/>
      <c r="NJY17" s="414"/>
      <c r="NJZ17" s="414"/>
      <c r="NKA17" s="414"/>
      <c r="NKB17" s="414"/>
      <c r="NKC17" s="414"/>
      <c r="NKD17" s="414"/>
      <c r="NKE17" s="414"/>
      <c r="NKF17" s="414"/>
      <c r="NKG17" s="414"/>
      <c r="NKH17" s="414"/>
      <c r="NKI17" s="414"/>
      <c r="NKJ17" s="414"/>
      <c r="NKK17" s="414"/>
      <c r="NKL17" s="414"/>
      <c r="NKM17" s="414"/>
      <c r="NKN17" s="414"/>
      <c r="NKO17" s="414"/>
      <c r="NKP17" s="414"/>
      <c r="NKQ17" s="414"/>
      <c r="NKR17" s="414"/>
      <c r="NKS17" s="414"/>
      <c r="NKT17" s="414"/>
      <c r="NKU17" s="414"/>
      <c r="NKV17" s="414"/>
      <c r="NKW17" s="414"/>
      <c r="NKX17" s="414"/>
      <c r="NKY17" s="414"/>
      <c r="NKZ17" s="414"/>
      <c r="NLA17" s="414"/>
      <c r="NLB17" s="414"/>
      <c r="NLC17" s="414"/>
      <c r="NLD17" s="414"/>
      <c r="NLE17" s="414"/>
      <c r="NLF17" s="414"/>
      <c r="NLG17" s="414"/>
      <c r="NLH17" s="414"/>
      <c r="NLI17" s="414"/>
      <c r="NLJ17" s="414"/>
      <c r="NLK17" s="414"/>
      <c r="NLL17" s="414"/>
      <c r="NLM17" s="414"/>
      <c r="NLN17" s="414"/>
      <c r="NLO17" s="414"/>
      <c r="NLP17" s="414"/>
      <c r="NLQ17" s="414"/>
      <c r="NLR17" s="414"/>
      <c r="NLS17" s="414"/>
      <c r="NLT17" s="414"/>
      <c r="NLU17" s="414"/>
      <c r="NLV17" s="414"/>
      <c r="NLW17" s="414"/>
      <c r="NLX17" s="414"/>
      <c r="NLY17" s="414"/>
      <c r="NLZ17" s="414"/>
      <c r="NMA17" s="414"/>
      <c r="NMB17" s="414"/>
      <c r="NMC17" s="414"/>
      <c r="NMD17" s="414"/>
      <c r="NME17" s="414"/>
      <c r="NMF17" s="414"/>
      <c r="NMG17" s="414"/>
      <c r="NMH17" s="414"/>
      <c r="NMI17" s="414"/>
      <c r="NMJ17" s="414"/>
      <c r="NMK17" s="414"/>
      <c r="NML17" s="414"/>
      <c r="NMM17" s="414"/>
      <c r="NMN17" s="414"/>
      <c r="NMO17" s="414"/>
      <c r="NMP17" s="414"/>
      <c r="NMQ17" s="414"/>
      <c r="NMR17" s="414"/>
      <c r="NMS17" s="414"/>
      <c r="NMT17" s="414"/>
      <c r="NMU17" s="414"/>
      <c r="NMV17" s="414"/>
      <c r="NMW17" s="414"/>
      <c r="NMX17" s="414"/>
      <c r="NMY17" s="414"/>
      <c r="NMZ17" s="414"/>
      <c r="NNA17" s="414"/>
      <c r="NNB17" s="414"/>
      <c r="NNC17" s="414"/>
      <c r="NND17" s="414"/>
      <c r="NNE17" s="414"/>
      <c r="NNF17" s="414"/>
      <c r="NNG17" s="414"/>
      <c r="NNH17" s="414"/>
      <c r="NNI17" s="414"/>
      <c r="NNJ17" s="414"/>
      <c r="NNK17" s="414"/>
      <c r="NNL17" s="414"/>
      <c r="NNM17" s="414"/>
      <c r="NNN17" s="414"/>
      <c r="NNO17" s="414"/>
      <c r="NNP17" s="414"/>
      <c r="NNQ17" s="414"/>
      <c r="NNR17" s="414"/>
      <c r="NNS17" s="414"/>
      <c r="NNT17" s="414"/>
      <c r="NNU17" s="414"/>
      <c r="NNV17" s="414"/>
      <c r="NNW17" s="414"/>
      <c r="NNX17" s="414"/>
      <c r="NNY17" s="414"/>
      <c r="NNZ17" s="414"/>
      <c r="NOA17" s="414"/>
      <c r="NOB17" s="414"/>
      <c r="NOC17" s="414"/>
      <c r="NOD17" s="414"/>
      <c r="NOE17" s="414"/>
      <c r="NOF17" s="414"/>
      <c r="NOG17" s="414"/>
      <c r="NOH17" s="414"/>
      <c r="NOI17" s="414"/>
      <c r="NOJ17" s="414"/>
      <c r="NOK17" s="414"/>
      <c r="NOL17" s="414"/>
      <c r="NOM17" s="414"/>
      <c r="NON17" s="414"/>
      <c r="NOO17" s="414"/>
      <c r="NOP17" s="414"/>
      <c r="NOQ17" s="414"/>
      <c r="NOR17" s="414"/>
      <c r="NOS17" s="414"/>
      <c r="NOT17" s="414"/>
      <c r="NOU17" s="414"/>
      <c r="NOV17" s="414"/>
      <c r="NOW17" s="414"/>
      <c r="NOX17" s="414"/>
      <c r="NOY17" s="414"/>
      <c r="NOZ17" s="414"/>
      <c r="NPA17" s="414"/>
      <c r="NPB17" s="414"/>
      <c r="NPC17" s="414"/>
      <c r="NPD17" s="414"/>
      <c r="NPE17" s="414"/>
      <c r="NPF17" s="414"/>
      <c r="NPG17" s="414"/>
      <c r="NPH17" s="414"/>
      <c r="NPI17" s="414"/>
      <c r="NPJ17" s="414"/>
      <c r="NPK17" s="414"/>
      <c r="NPL17" s="414"/>
      <c r="NPM17" s="414"/>
      <c r="NPN17" s="414"/>
      <c r="NPO17" s="414"/>
      <c r="NPP17" s="414"/>
      <c r="NPQ17" s="414"/>
      <c r="NPR17" s="414"/>
      <c r="NPS17" s="414"/>
      <c r="NPT17" s="414"/>
      <c r="NPU17" s="414"/>
      <c r="NPV17" s="414"/>
      <c r="NPW17" s="414"/>
      <c r="NPX17" s="414"/>
      <c r="NPY17" s="414"/>
      <c r="NPZ17" s="414"/>
      <c r="NQA17" s="414"/>
      <c r="NQB17" s="414"/>
      <c r="NQC17" s="414"/>
      <c r="NQD17" s="414"/>
      <c r="NQE17" s="414"/>
      <c r="NQF17" s="414"/>
      <c r="NQG17" s="414"/>
      <c r="NQH17" s="414"/>
      <c r="NQI17" s="414"/>
      <c r="NQJ17" s="414"/>
      <c r="NQK17" s="414"/>
      <c r="NQL17" s="414"/>
      <c r="NQM17" s="414"/>
      <c r="NQN17" s="414"/>
      <c r="NQO17" s="414"/>
      <c r="NQP17" s="414"/>
      <c r="NQQ17" s="414"/>
      <c r="NQR17" s="414"/>
      <c r="NQS17" s="414"/>
      <c r="NQT17" s="414"/>
      <c r="NQU17" s="414"/>
      <c r="NQV17" s="414"/>
      <c r="NQW17" s="414"/>
      <c r="NQX17" s="414"/>
      <c r="NQY17" s="414"/>
      <c r="NQZ17" s="414"/>
      <c r="NRA17" s="414"/>
      <c r="NRB17" s="414"/>
      <c r="NRC17" s="414"/>
      <c r="NRD17" s="414"/>
      <c r="NRE17" s="414"/>
      <c r="NRF17" s="414"/>
      <c r="NRG17" s="414"/>
      <c r="NRH17" s="414"/>
      <c r="NRI17" s="414"/>
      <c r="NRJ17" s="414"/>
      <c r="NRK17" s="414"/>
      <c r="NRL17" s="414"/>
      <c r="NRM17" s="414"/>
      <c r="NRN17" s="414"/>
      <c r="NRO17" s="414"/>
      <c r="NRP17" s="414"/>
      <c r="NRQ17" s="414"/>
      <c r="NRR17" s="414"/>
      <c r="NRS17" s="414"/>
      <c r="NRT17" s="414"/>
      <c r="NRU17" s="414"/>
      <c r="NRV17" s="414"/>
      <c r="NRW17" s="414"/>
      <c r="NRX17" s="414"/>
      <c r="NRY17" s="414"/>
      <c r="NRZ17" s="414"/>
      <c r="NSA17" s="414"/>
      <c r="NSB17" s="414"/>
      <c r="NSC17" s="414"/>
      <c r="NSD17" s="414"/>
      <c r="NSE17" s="414"/>
      <c r="NSF17" s="414"/>
      <c r="NSG17" s="414"/>
      <c r="NSH17" s="414"/>
      <c r="NSI17" s="414"/>
      <c r="NSJ17" s="414"/>
      <c r="NSK17" s="414"/>
      <c r="NSL17" s="414"/>
      <c r="NSM17" s="414"/>
      <c r="NSN17" s="414"/>
      <c r="NSO17" s="414"/>
      <c r="NSP17" s="414"/>
      <c r="NSQ17" s="414"/>
      <c r="NSR17" s="414"/>
      <c r="NSS17" s="414"/>
      <c r="NST17" s="414"/>
      <c r="NSU17" s="414"/>
      <c r="NSV17" s="414"/>
      <c r="NSW17" s="414"/>
      <c r="NSX17" s="414"/>
      <c r="NSY17" s="414"/>
      <c r="NSZ17" s="414"/>
      <c r="NTA17" s="414"/>
      <c r="NTB17" s="414"/>
      <c r="NTC17" s="414"/>
      <c r="NTD17" s="414"/>
      <c r="NTE17" s="414"/>
      <c r="NTF17" s="414"/>
      <c r="NTG17" s="414"/>
      <c r="NTH17" s="414"/>
      <c r="NTI17" s="414"/>
      <c r="NTJ17" s="414"/>
      <c r="NTK17" s="414"/>
      <c r="NTL17" s="414"/>
      <c r="NTM17" s="414"/>
      <c r="NTN17" s="414"/>
      <c r="NTO17" s="414"/>
      <c r="NTP17" s="414"/>
      <c r="NTQ17" s="414"/>
      <c r="NTR17" s="414"/>
      <c r="NTS17" s="414"/>
      <c r="NTT17" s="414"/>
      <c r="NTU17" s="414"/>
      <c r="NTV17" s="414"/>
      <c r="NTW17" s="414"/>
      <c r="NTX17" s="414"/>
      <c r="NTY17" s="414"/>
      <c r="NTZ17" s="414"/>
      <c r="NUA17" s="414"/>
      <c r="NUB17" s="414"/>
      <c r="NUC17" s="414"/>
      <c r="NUD17" s="414"/>
      <c r="NUE17" s="414"/>
      <c r="NUF17" s="414"/>
      <c r="NUG17" s="414"/>
      <c r="NUH17" s="414"/>
      <c r="NUI17" s="414"/>
      <c r="NUJ17" s="414"/>
      <c r="NUK17" s="414"/>
      <c r="NUL17" s="414"/>
      <c r="NUM17" s="414"/>
      <c r="NUN17" s="414"/>
      <c r="NUO17" s="414"/>
      <c r="NUP17" s="414"/>
      <c r="NUQ17" s="414"/>
      <c r="NUR17" s="414"/>
      <c r="NUS17" s="414"/>
      <c r="NUT17" s="414"/>
      <c r="NUU17" s="414"/>
      <c r="NUV17" s="414"/>
      <c r="NUW17" s="414"/>
      <c r="NUX17" s="414"/>
      <c r="NUY17" s="414"/>
      <c r="NUZ17" s="414"/>
      <c r="NVA17" s="414"/>
      <c r="NVB17" s="414"/>
      <c r="NVC17" s="414"/>
      <c r="NVD17" s="414"/>
      <c r="NVE17" s="414"/>
      <c r="NVF17" s="414"/>
      <c r="NVG17" s="414"/>
      <c r="NVH17" s="414"/>
      <c r="NVI17" s="414"/>
      <c r="NVJ17" s="414"/>
      <c r="NVK17" s="414"/>
      <c r="NVL17" s="414"/>
      <c r="NVM17" s="414"/>
      <c r="NVN17" s="414"/>
      <c r="NVO17" s="414"/>
      <c r="NVP17" s="414"/>
      <c r="NVQ17" s="414"/>
      <c r="NVR17" s="414"/>
      <c r="NVS17" s="414"/>
      <c r="NVT17" s="414"/>
      <c r="NVU17" s="414"/>
      <c r="NVV17" s="414"/>
      <c r="NVW17" s="414"/>
      <c r="NVX17" s="414"/>
      <c r="NVY17" s="414"/>
      <c r="NVZ17" s="414"/>
      <c r="NWA17" s="414"/>
      <c r="NWB17" s="414"/>
      <c r="NWC17" s="414"/>
      <c r="NWD17" s="414"/>
      <c r="NWE17" s="414"/>
      <c r="NWF17" s="414"/>
      <c r="NWG17" s="414"/>
      <c r="NWH17" s="414"/>
      <c r="NWI17" s="414"/>
      <c r="NWJ17" s="414"/>
      <c r="NWK17" s="414"/>
      <c r="NWL17" s="414"/>
      <c r="NWM17" s="414"/>
      <c r="NWN17" s="414"/>
      <c r="NWO17" s="414"/>
      <c r="NWP17" s="414"/>
      <c r="NWQ17" s="414"/>
      <c r="NWR17" s="414"/>
      <c r="NWS17" s="414"/>
      <c r="NWT17" s="414"/>
      <c r="NWU17" s="414"/>
      <c r="NWV17" s="414"/>
      <c r="NWW17" s="414"/>
      <c r="NWX17" s="414"/>
      <c r="NWY17" s="414"/>
      <c r="NWZ17" s="414"/>
      <c r="NXA17" s="414"/>
      <c r="NXB17" s="414"/>
      <c r="NXC17" s="414"/>
      <c r="NXD17" s="414"/>
      <c r="NXE17" s="414"/>
      <c r="NXF17" s="414"/>
      <c r="NXG17" s="414"/>
      <c r="NXH17" s="414"/>
      <c r="NXI17" s="414"/>
      <c r="NXJ17" s="414"/>
      <c r="NXK17" s="414"/>
      <c r="NXL17" s="414"/>
      <c r="NXM17" s="414"/>
      <c r="NXN17" s="414"/>
      <c r="NXO17" s="414"/>
      <c r="NXP17" s="414"/>
      <c r="NXQ17" s="414"/>
      <c r="NXR17" s="414"/>
      <c r="NXS17" s="414"/>
      <c r="NXT17" s="414"/>
      <c r="NXU17" s="414"/>
      <c r="NXV17" s="414"/>
      <c r="NXW17" s="414"/>
      <c r="NXX17" s="414"/>
      <c r="NXY17" s="414"/>
      <c r="NXZ17" s="414"/>
      <c r="NYA17" s="414"/>
      <c r="NYB17" s="414"/>
      <c r="NYC17" s="414"/>
      <c r="NYD17" s="414"/>
      <c r="NYE17" s="414"/>
      <c r="NYF17" s="414"/>
      <c r="NYG17" s="414"/>
      <c r="NYH17" s="414"/>
      <c r="NYI17" s="414"/>
      <c r="NYJ17" s="414"/>
      <c r="NYK17" s="414"/>
      <c r="NYL17" s="414"/>
      <c r="NYM17" s="414"/>
      <c r="NYN17" s="414"/>
      <c r="NYO17" s="414"/>
      <c r="NYP17" s="414"/>
      <c r="NYQ17" s="414"/>
      <c r="NYR17" s="414"/>
      <c r="NYS17" s="414"/>
      <c r="NYT17" s="414"/>
      <c r="NYU17" s="414"/>
      <c r="NYV17" s="414"/>
      <c r="NYW17" s="414"/>
      <c r="NYX17" s="414"/>
      <c r="NYY17" s="414"/>
      <c r="NYZ17" s="414"/>
      <c r="NZA17" s="414"/>
      <c r="NZB17" s="414"/>
      <c r="NZC17" s="414"/>
      <c r="NZD17" s="414"/>
      <c r="NZE17" s="414"/>
      <c r="NZF17" s="414"/>
      <c r="NZG17" s="414"/>
      <c r="NZH17" s="414"/>
      <c r="NZI17" s="414"/>
      <c r="NZJ17" s="414"/>
      <c r="NZK17" s="414"/>
      <c r="NZL17" s="414"/>
      <c r="NZM17" s="414"/>
      <c r="NZN17" s="414"/>
      <c r="NZO17" s="414"/>
      <c r="NZP17" s="414"/>
      <c r="NZQ17" s="414"/>
      <c r="NZR17" s="414"/>
      <c r="NZS17" s="414"/>
      <c r="NZT17" s="414"/>
      <c r="NZU17" s="414"/>
      <c r="NZV17" s="414"/>
      <c r="NZW17" s="414"/>
      <c r="NZX17" s="414"/>
      <c r="NZY17" s="414"/>
      <c r="NZZ17" s="414"/>
      <c r="OAA17" s="414"/>
      <c r="OAB17" s="414"/>
      <c r="OAC17" s="414"/>
      <c r="OAD17" s="414"/>
      <c r="OAE17" s="414"/>
      <c r="OAF17" s="414"/>
      <c r="OAG17" s="414"/>
      <c r="OAH17" s="414"/>
      <c r="OAI17" s="414"/>
      <c r="OAJ17" s="414"/>
      <c r="OAK17" s="414"/>
      <c r="OAL17" s="414"/>
      <c r="OAM17" s="414"/>
      <c r="OAN17" s="414"/>
      <c r="OAO17" s="414"/>
      <c r="OAP17" s="414"/>
      <c r="OAQ17" s="414"/>
      <c r="OAR17" s="414"/>
      <c r="OAS17" s="414"/>
      <c r="OAT17" s="414"/>
      <c r="OAU17" s="414"/>
      <c r="OAV17" s="414"/>
      <c r="OAW17" s="414"/>
      <c r="OAX17" s="414"/>
      <c r="OAY17" s="414"/>
      <c r="OAZ17" s="414"/>
      <c r="OBA17" s="414"/>
      <c r="OBB17" s="414"/>
      <c r="OBC17" s="414"/>
      <c r="OBD17" s="414"/>
      <c r="OBE17" s="414"/>
      <c r="OBF17" s="414"/>
      <c r="OBG17" s="414"/>
      <c r="OBH17" s="414"/>
      <c r="OBI17" s="414"/>
      <c r="OBJ17" s="414"/>
      <c r="OBK17" s="414"/>
      <c r="OBL17" s="414"/>
      <c r="OBM17" s="414"/>
      <c r="OBN17" s="414"/>
      <c r="OBO17" s="414"/>
      <c r="OBP17" s="414"/>
      <c r="OBQ17" s="414"/>
      <c r="OBR17" s="414"/>
      <c r="OBS17" s="414"/>
      <c r="OBT17" s="414"/>
      <c r="OBU17" s="414"/>
      <c r="OBV17" s="414"/>
      <c r="OBW17" s="414"/>
      <c r="OBX17" s="414"/>
      <c r="OBY17" s="414"/>
      <c r="OBZ17" s="414"/>
      <c r="OCA17" s="414"/>
      <c r="OCB17" s="414"/>
      <c r="OCC17" s="414"/>
      <c r="OCD17" s="414"/>
      <c r="OCE17" s="414"/>
      <c r="OCF17" s="414"/>
      <c r="OCG17" s="414"/>
      <c r="OCH17" s="414"/>
      <c r="OCI17" s="414"/>
      <c r="OCJ17" s="414"/>
      <c r="OCK17" s="414"/>
      <c r="OCL17" s="414"/>
      <c r="OCM17" s="414"/>
      <c r="OCN17" s="414"/>
      <c r="OCO17" s="414"/>
      <c r="OCP17" s="414"/>
      <c r="OCQ17" s="414"/>
      <c r="OCR17" s="414"/>
      <c r="OCS17" s="414"/>
      <c r="OCT17" s="414"/>
      <c r="OCU17" s="414"/>
      <c r="OCV17" s="414"/>
      <c r="OCW17" s="414"/>
      <c r="OCX17" s="414"/>
      <c r="OCY17" s="414"/>
      <c r="OCZ17" s="414"/>
      <c r="ODA17" s="414"/>
      <c r="ODB17" s="414"/>
      <c r="ODC17" s="414"/>
      <c r="ODD17" s="414"/>
      <c r="ODE17" s="414"/>
      <c r="ODF17" s="414"/>
      <c r="ODG17" s="414"/>
      <c r="ODH17" s="414"/>
      <c r="ODI17" s="414"/>
      <c r="ODJ17" s="414"/>
      <c r="ODK17" s="414"/>
      <c r="ODL17" s="414"/>
      <c r="ODM17" s="414"/>
      <c r="ODN17" s="414"/>
      <c r="ODO17" s="414"/>
      <c r="ODP17" s="414"/>
      <c r="ODQ17" s="414"/>
      <c r="ODR17" s="414"/>
      <c r="ODS17" s="414"/>
      <c r="ODT17" s="414"/>
      <c r="ODU17" s="414"/>
      <c r="ODV17" s="414"/>
      <c r="ODW17" s="414"/>
      <c r="ODX17" s="414"/>
      <c r="ODY17" s="414"/>
      <c r="ODZ17" s="414"/>
      <c r="OEA17" s="414"/>
      <c r="OEB17" s="414"/>
      <c r="OEC17" s="414"/>
      <c r="OED17" s="414"/>
      <c r="OEE17" s="414"/>
      <c r="OEF17" s="414"/>
      <c r="OEG17" s="414"/>
      <c r="OEH17" s="414"/>
      <c r="OEI17" s="414"/>
      <c r="OEJ17" s="414"/>
      <c r="OEK17" s="414"/>
      <c r="OEL17" s="414"/>
      <c r="OEM17" s="414"/>
      <c r="OEN17" s="414"/>
      <c r="OEO17" s="414"/>
      <c r="OEP17" s="414"/>
      <c r="OEQ17" s="414"/>
      <c r="OER17" s="414"/>
      <c r="OES17" s="414"/>
      <c r="OET17" s="414"/>
      <c r="OEU17" s="414"/>
      <c r="OEV17" s="414"/>
      <c r="OEW17" s="414"/>
      <c r="OEX17" s="414"/>
      <c r="OEY17" s="414"/>
      <c r="OEZ17" s="414"/>
      <c r="OFA17" s="414"/>
      <c r="OFB17" s="414"/>
      <c r="OFC17" s="414"/>
      <c r="OFD17" s="414"/>
      <c r="OFE17" s="414"/>
      <c r="OFF17" s="414"/>
      <c r="OFG17" s="414"/>
      <c r="OFH17" s="414"/>
      <c r="OFI17" s="414"/>
      <c r="OFJ17" s="414"/>
      <c r="OFK17" s="414"/>
      <c r="OFL17" s="414"/>
      <c r="OFM17" s="414"/>
      <c r="OFN17" s="414"/>
      <c r="OFO17" s="414"/>
      <c r="OFP17" s="414"/>
      <c r="OFQ17" s="414"/>
      <c r="OFR17" s="414"/>
      <c r="OFS17" s="414"/>
      <c r="OFT17" s="414"/>
      <c r="OFU17" s="414"/>
      <c r="OFV17" s="414"/>
      <c r="OFW17" s="414"/>
      <c r="OFX17" s="414"/>
      <c r="OFY17" s="414"/>
      <c r="OFZ17" s="414"/>
      <c r="OGA17" s="414"/>
      <c r="OGB17" s="414"/>
      <c r="OGC17" s="414"/>
      <c r="OGD17" s="414"/>
      <c r="OGE17" s="414"/>
      <c r="OGF17" s="414"/>
      <c r="OGG17" s="414"/>
      <c r="OGH17" s="414"/>
      <c r="OGI17" s="414"/>
      <c r="OGJ17" s="414"/>
      <c r="OGK17" s="414"/>
      <c r="OGL17" s="414"/>
      <c r="OGM17" s="414"/>
      <c r="OGN17" s="414"/>
      <c r="OGO17" s="414"/>
      <c r="OGP17" s="414"/>
      <c r="OGQ17" s="414"/>
      <c r="OGR17" s="414"/>
      <c r="OGS17" s="414"/>
      <c r="OGT17" s="414"/>
      <c r="OGU17" s="414"/>
      <c r="OGV17" s="414"/>
      <c r="OGW17" s="414"/>
      <c r="OGX17" s="414"/>
      <c r="OGY17" s="414"/>
      <c r="OGZ17" s="414"/>
      <c r="OHA17" s="414"/>
      <c r="OHB17" s="414"/>
      <c r="OHC17" s="414"/>
      <c r="OHD17" s="414"/>
      <c r="OHE17" s="414"/>
      <c r="OHF17" s="414"/>
      <c r="OHG17" s="414"/>
      <c r="OHH17" s="414"/>
      <c r="OHI17" s="414"/>
      <c r="OHJ17" s="414"/>
      <c r="OHK17" s="414"/>
      <c r="OHL17" s="414"/>
      <c r="OHM17" s="414"/>
      <c r="OHN17" s="414"/>
      <c r="OHO17" s="414"/>
      <c r="OHP17" s="414"/>
      <c r="OHQ17" s="414"/>
      <c r="OHR17" s="414"/>
      <c r="OHS17" s="414"/>
      <c r="OHT17" s="414"/>
      <c r="OHU17" s="414"/>
      <c r="OHV17" s="414"/>
      <c r="OHW17" s="414"/>
      <c r="OHX17" s="414"/>
      <c r="OHY17" s="414"/>
      <c r="OHZ17" s="414"/>
      <c r="OIA17" s="414"/>
      <c r="OIB17" s="414"/>
      <c r="OIC17" s="414"/>
      <c r="OID17" s="414"/>
      <c r="OIE17" s="414"/>
      <c r="OIF17" s="414"/>
      <c r="OIG17" s="414"/>
      <c r="OIH17" s="414"/>
      <c r="OII17" s="414"/>
      <c r="OIJ17" s="414"/>
      <c r="OIK17" s="414"/>
      <c r="OIL17" s="414"/>
      <c r="OIM17" s="414"/>
      <c r="OIN17" s="414"/>
      <c r="OIO17" s="414"/>
      <c r="OIP17" s="414"/>
      <c r="OIQ17" s="414"/>
      <c r="OIR17" s="414"/>
      <c r="OIS17" s="414"/>
      <c r="OIT17" s="414"/>
      <c r="OIU17" s="414"/>
      <c r="OIV17" s="414"/>
      <c r="OIW17" s="414"/>
      <c r="OIX17" s="414"/>
      <c r="OIY17" s="414"/>
      <c r="OIZ17" s="414"/>
      <c r="OJA17" s="414"/>
      <c r="OJB17" s="414"/>
      <c r="OJC17" s="414"/>
      <c r="OJD17" s="414"/>
      <c r="OJE17" s="414"/>
      <c r="OJF17" s="414"/>
      <c r="OJG17" s="414"/>
      <c r="OJH17" s="414"/>
      <c r="OJI17" s="414"/>
      <c r="OJJ17" s="414"/>
      <c r="OJK17" s="414"/>
      <c r="OJL17" s="414"/>
      <c r="OJM17" s="414"/>
      <c r="OJN17" s="414"/>
      <c r="OJO17" s="414"/>
      <c r="OJP17" s="414"/>
      <c r="OJQ17" s="414"/>
      <c r="OJR17" s="414"/>
      <c r="OJS17" s="414"/>
      <c r="OJT17" s="414"/>
      <c r="OJU17" s="414"/>
      <c r="OJV17" s="414"/>
      <c r="OJW17" s="414"/>
      <c r="OJX17" s="414"/>
      <c r="OJY17" s="414"/>
      <c r="OJZ17" s="414"/>
      <c r="OKA17" s="414"/>
      <c r="OKB17" s="414"/>
      <c r="OKC17" s="414"/>
      <c r="OKD17" s="414"/>
      <c r="OKE17" s="414"/>
      <c r="OKF17" s="414"/>
      <c r="OKG17" s="414"/>
      <c r="OKH17" s="414"/>
      <c r="OKI17" s="414"/>
      <c r="OKJ17" s="414"/>
      <c r="OKK17" s="414"/>
      <c r="OKL17" s="414"/>
      <c r="OKM17" s="414"/>
      <c r="OKN17" s="414"/>
      <c r="OKO17" s="414"/>
      <c r="OKP17" s="414"/>
      <c r="OKQ17" s="414"/>
      <c r="OKR17" s="414"/>
      <c r="OKS17" s="414"/>
      <c r="OKT17" s="414"/>
      <c r="OKU17" s="414"/>
      <c r="OKV17" s="414"/>
      <c r="OKW17" s="414"/>
      <c r="OKX17" s="414"/>
      <c r="OKY17" s="414"/>
      <c r="OKZ17" s="414"/>
      <c r="OLA17" s="414"/>
      <c r="OLB17" s="414"/>
      <c r="OLC17" s="414"/>
      <c r="OLD17" s="414"/>
      <c r="OLE17" s="414"/>
      <c r="OLF17" s="414"/>
      <c r="OLG17" s="414"/>
      <c r="OLH17" s="414"/>
      <c r="OLI17" s="414"/>
      <c r="OLJ17" s="414"/>
      <c r="OLK17" s="414"/>
      <c r="OLL17" s="414"/>
      <c r="OLM17" s="414"/>
      <c r="OLN17" s="414"/>
      <c r="OLO17" s="414"/>
      <c r="OLP17" s="414"/>
      <c r="OLQ17" s="414"/>
      <c r="OLR17" s="414"/>
      <c r="OLS17" s="414"/>
      <c r="OLT17" s="414"/>
      <c r="OLU17" s="414"/>
      <c r="OLV17" s="414"/>
      <c r="OLW17" s="414"/>
      <c r="OLX17" s="414"/>
      <c r="OLY17" s="414"/>
      <c r="OLZ17" s="414"/>
      <c r="OMA17" s="414"/>
      <c r="OMB17" s="414"/>
      <c r="OMC17" s="414"/>
      <c r="OMD17" s="414"/>
      <c r="OME17" s="414"/>
      <c r="OMF17" s="414"/>
      <c r="OMG17" s="414"/>
      <c r="OMH17" s="414"/>
      <c r="OMI17" s="414"/>
      <c r="OMJ17" s="414"/>
      <c r="OMK17" s="414"/>
      <c r="OML17" s="414"/>
      <c r="OMM17" s="414"/>
      <c r="OMN17" s="414"/>
      <c r="OMO17" s="414"/>
      <c r="OMP17" s="414"/>
      <c r="OMQ17" s="414"/>
      <c r="OMR17" s="414"/>
      <c r="OMS17" s="414"/>
      <c r="OMT17" s="414"/>
      <c r="OMU17" s="414"/>
      <c r="OMV17" s="414"/>
      <c r="OMW17" s="414"/>
      <c r="OMX17" s="414"/>
      <c r="OMY17" s="414"/>
      <c r="OMZ17" s="414"/>
      <c r="ONA17" s="414"/>
      <c r="ONB17" s="414"/>
      <c r="ONC17" s="414"/>
      <c r="OND17" s="414"/>
      <c r="ONE17" s="414"/>
      <c r="ONF17" s="414"/>
      <c r="ONG17" s="414"/>
      <c r="ONH17" s="414"/>
      <c r="ONI17" s="414"/>
      <c r="ONJ17" s="414"/>
      <c r="ONK17" s="414"/>
      <c r="ONL17" s="414"/>
      <c r="ONM17" s="414"/>
      <c r="ONN17" s="414"/>
      <c r="ONO17" s="414"/>
      <c r="ONP17" s="414"/>
      <c r="ONQ17" s="414"/>
      <c r="ONR17" s="414"/>
      <c r="ONS17" s="414"/>
      <c r="ONT17" s="414"/>
      <c r="ONU17" s="414"/>
      <c r="ONV17" s="414"/>
      <c r="ONW17" s="414"/>
      <c r="ONX17" s="414"/>
      <c r="ONY17" s="414"/>
      <c r="ONZ17" s="414"/>
      <c r="OOA17" s="414"/>
      <c r="OOB17" s="414"/>
      <c r="OOC17" s="414"/>
      <c r="OOD17" s="414"/>
      <c r="OOE17" s="414"/>
      <c r="OOF17" s="414"/>
      <c r="OOG17" s="414"/>
      <c r="OOH17" s="414"/>
      <c r="OOI17" s="414"/>
      <c r="OOJ17" s="414"/>
      <c r="OOK17" s="414"/>
      <c r="OOL17" s="414"/>
      <c r="OOM17" s="414"/>
      <c r="OON17" s="414"/>
      <c r="OOO17" s="414"/>
      <c r="OOP17" s="414"/>
      <c r="OOQ17" s="414"/>
      <c r="OOR17" s="414"/>
      <c r="OOS17" s="414"/>
      <c r="OOT17" s="414"/>
      <c r="OOU17" s="414"/>
      <c r="OOV17" s="414"/>
      <c r="OOW17" s="414"/>
      <c r="OOX17" s="414"/>
      <c r="OOY17" s="414"/>
      <c r="OOZ17" s="414"/>
      <c r="OPA17" s="414"/>
      <c r="OPB17" s="414"/>
      <c r="OPC17" s="414"/>
      <c r="OPD17" s="414"/>
      <c r="OPE17" s="414"/>
      <c r="OPF17" s="414"/>
      <c r="OPG17" s="414"/>
      <c r="OPH17" s="414"/>
      <c r="OPI17" s="414"/>
      <c r="OPJ17" s="414"/>
      <c r="OPK17" s="414"/>
      <c r="OPL17" s="414"/>
      <c r="OPM17" s="414"/>
      <c r="OPN17" s="414"/>
      <c r="OPO17" s="414"/>
      <c r="OPP17" s="414"/>
      <c r="OPQ17" s="414"/>
      <c r="OPR17" s="414"/>
      <c r="OPS17" s="414"/>
      <c r="OPT17" s="414"/>
      <c r="OPU17" s="414"/>
      <c r="OPV17" s="414"/>
      <c r="OPW17" s="414"/>
      <c r="OPX17" s="414"/>
      <c r="OPY17" s="414"/>
      <c r="OPZ17" s="414"/>
      <c r="OQA17" s="414"/>
      <c r="OQB17" s="414"/>
      <c r="OQC17" s="414"/>
      <c r="OQD17" s="414"/>
      <c r="OQE17" s="414"/>
      <c r="OQF17" s="414"/>
      <c r="OQG17" s="414"/>
      <c r="OQH17" s="414"/>
      <c r="OQI17" s="414"/>
      <c r="OQJ17" s="414"/>
      <c r="OQK17" s="414"/>
      <c r="OQL17" s="414"/>
      <c r="OQM17" s="414"/>
      <c r="OQN17" s="414"/>
      <c r="OQO17" s="414"/>
      <c r="OQP17" s="414"/>
      <c r="OQQ17" s="414"/>
      <c r="OQR17" s="414"/>
      <c r="OQS17" s="414"/>
      <c r="OQT17" s="414"/>
      <c r="OQU17" s="414"/>
      <c r="OQV17" s="414"/>
      <c r="OQW17" s="414"/>
      <c r="OQX17" s="414"/>
      <c r="OQY17" s="414"/>
      <c r="OQZ17" s="414"/>
      <c r="ORA17" s="414"/>
      <c r="ORB17" s="414"/>
      <c r="ORC17" s="414"/>
      <c r="ORD17" s="414"/>
      <c r="ORE17" s="414"/>
      <c r="ORF17" s="414"/>
      <c r="ORG17" s="414"/>
      <c r="ORH17" s="414"/>
      <c r="ORI17" s="414"/>
      <c r="ORJ17" s="414"/>
      <c r="ORK17" s="414"/>
      <c r="ORL17" s="414"/>
      <c r="ORM17" s="414"/>
      <c r="ORN17" s="414"/>
      <c r="ORO17" s="414"/>
      <c r="ORP17" s="414"/>
      <c r="ORQ17" s="414"/>
      <c r="ORR17" s="414"/>
      <c r="ORS17" s="414"/>
      <c r="ORT17" s="414"/>
      <c r="ORU17" s="414"/>
      <c r="ORV17" s="414"/>
      <c r="ORW17" s="414"/>
      <c r="ORX17" s="414"/>
      <c r="ORY17" s="414"/>
      <c r="ORZ17" s="414"/>
      <c r="OSA17" s="414"/>
      <c r="OSB17" s="414"/>
      <c r="OSC17" s="414"/>
      <c r="OSD17" s="414"/>
      <c r="OSE17" s="414"/>
      <c r="OSF17" s="414"/>
      <c r="OSG17" s="414"/>
      <c r="OSH17" s="414"/>
      <c r="OSI17" s="414"/>
      <c r="OSJ17" s="414"/>
      <c r="OSK17" s="414"/>
      <c r="OSL17" s="414"/>
      <c r="OSM17" s="414"/>
      <c r="OSN17" s="414"/>
      <c r="OSO17" s="414"/>
      <c r="OSP17" s="414"/>
      <c r="OSQ17" s="414"/>
      <c r="OSR17" s="414"/>
      <c r="OSS17" s="414"/>
      <c r="OST17" s="414"/>
      <c r="OSU17" s="414"/>
      <c r="OSV17" s="414"/>
      <c r="OSW17" s="414"/>
      <c r="OSX17" s="414"/>
      <c r="OSY17" s="414"/>
      <c r="OSZ17" s="414"/>
      <c r="OTA17" s="414"/>
      <c r="OTB17" s="414"/>
      <c r="OTC17" s="414"/>
      <c r="OTD17" s="414"/>
      <c r="OTE17" s="414"/>
      <c r="OTF17" s="414"/>
      <c r="OTG17" s="414"/>
      <c r="OTH17" s="414"/>
      <c r="OTI17" s="414"/>
      <c r="OTJ17" s="414"/>
      <c r="OTK17" s="414"/>
      <c r="OTL17" s="414"/>
      <c r="OTM17" s="414"/>
      <c r="OTN17" s="414"/>
      <c r="OTO17" s="414"/>
      <c r="OTP17" s="414"/>
      <c r="OTQ17" s="414"/>
      <c r="OTR17" s="414"/>
      <c r="OTS17" s="414"/>
      <c r="OTT17" s="414"/>
      <c r="OTU17" s="414"/>
      <c r="OTV17" s="414"/>
      <c r="OTW17" s="414"/>
      <c r="OTX17" s="414"/>
      <c r="OTY17" s="414"/>
      <c r="OTZ17" s="414"/>
      <c r="OUA17" s="414"/>
      <c r="OUB17" s="414"/>
      <c r="OUC17" s="414"/>
      <c r="OUD17" s="414"/>
      <c r="OUE17" s="414"/>
      <c r="OUF17" s="414"/>
      <c r="OUG17" s="414"/>
      <c r="OUH17" s="414"/>
      <c r="OUI17" s="414"/>
      <c r="OUJ17" s="414"/>
      <c r="OUK17" s="414"/>
      <c r="OUL17" s="414"/>
      <c r="OUM17" s="414"/>
      <c r="OUN17" s="414"/>
      <c r="OUO17" s="414"/>
      <c r="OUP17" s="414"/>
      <c r="OUQ17" s="414"/>
      <c r="OUR17" s="414"/>
      <c r="OUS17" s="414"/>
      <c r="OUT17" s="414"/>
      <c r="OUU17" s="414"/>
      <c r="OUV17" s="414"/>
      <c r="OUW17" s="414"/>
      <c r="OUX17" s="414"/>
      <c r="OUY17" s="414"/>
      <c r="OUZ17" s="414"/>
      <c r="OVA17" s="414"/>
      <c r="OVB17" s="414"/>
      <c r="OVC17" s="414"/>
      <c r="OVD17" s="414"/>
      <c r="OVE17" s="414"/>
      <c r="OVF17" s="414"/>
      <c r="OVG17" s="414"/>
      <c r="OVH17" s="414"/>
      <c r="OVI17" s="414"/>
      <c r="OVJ17" s="414"/>
      <c r="OVK17" s="414"/>
      <c r="OVL17" s="414"/>
      <c r="OVM17" s="414"/>
      <c r="OVN17" s="414"/>
      <c r="OVO17" s="414"/>
      <c r="OVP17" s="414"/>
      <c r="OVQ17" s="414"/>
      <c r="OVR17" s="414"/>
      <c r="OVS17" s="414"/>
      <c r="OVT17" s="414"/>
      <c r="OVU17" s="414"/>
      <c r="OVV17" s="414"/>
      <c r="OVW17" s="414"/>
      <c r="OVX17" s="414"/>
      <c r="OVY17" s="414"/>
      <c r="OVZ17" s="414"/>
      <c r="OWA17" s="414"/>
      <c r="OWB17" s="414"/>
      <c r="OWC17" s="414"/>
      <c r="OWD17" s="414"/>
      <c r="OWE17" s="414"/>
      <c r="OWF17" s="414"/>
      <c r="OWG17" s="414"/>
      <c r="OWH17" s="414"/>
      <c r="OWI17" s="414"/>
      <c r="OWJ17" s="414"/>
      <c r="OWK17" s="414"/>
      <c r="OWL17" s="414"/>
      <c r="OWM17" s="414"/>
      <c r="OWN17" s="414"/>
      <c r="OWO17" s="414"/>
      <c r="OWP17" s="414"/>
      <c r="OWQ17" s="414"/>
      <c r="OWR17" s="414"/>
      <c r="OWS17" s="414"/>
      <c r="OWT17" s="414"/>
      <c r="OWU17" s="414"/>
      <c r="OWV17" s="414"/>
      <c r="OWW17" s="414"/>
      <c r="OWX17" s="414"/>
      <c r="OWY17" s="414"/>
      <c r="OWZ17" s="414"/>
      <c r="OXA17" s="414"/>
      <c r="OXB17" s="414"/>
      <c r="OXC17" s="414"/>
      <c r="OXD17" s="414"/>
      <c r="OXE17" s="414"/>
      <c r="OXF17" s="414"/>
      <c r="OXG17" s="414"/>
      <c r="OXH17" s="414"/>
      <c r="OXI17" s="414"/>
      <c r="OXJ17" s="414"/>
      <c r="OXK17" s="414"/>
      <c r="OXL17" s="414"/>
      <c r="OXM17" s="414"/>
      <c r="OXN17" s="414"/>
      <c r="OXO17" s="414"/>
      <c r="OXP17" s="414"/>
      <c r="OXQ17" s="414"/>
      <c r="OXR17" s="414"/>
      <c r="OXS17" s="414"/>
      <c r="OXT17" s="414"/>
      <c r="OXU17" s="414"/>
      <c r="OXV17" s="414"/>
      <c r="OXW17" s="414"/>
      <c r="OXX17" s="414"/>
      <c r="OXY17" s="414"/>
      <c r="OXZ17" s="414"/>
      <c r="OYA17" s="414"/>
      <c r="OYB17" s="414"/>
      <c r="OYC17" s="414"/>
      <c r="OYD17" s="414"/>
      <c r="OYE17" s="414"/>
      <c r="OYF17" s="414"/>
      <c r="OYG17" s="414"/>
      <c r="OYH17" s="414"/>
      <c r="OYI17" s="414"/>
      <c r="OYJ17" s="414"/>
      <c r="OYK17" s="414"/>
      <c r="OYL17" s="414"/>
      <c r="OYM17" s="414"/>
      <c r="OYN17" s="414"/>
      <c r="OYO17" s="414"/>
      <c r="OYP17" s="414"/>
      <c r="OYQ17" s="414"/>
      <c r="OYR17" s="414"/>
      <c r="OYS17" s="414"/>
      <c r="OYT17" s="414"/>
      <c r="OYU17" s="414"/>
      <c r="OYV17" s="414"/>
      <c r="OYW17" s="414"/>
      <c r="OYX17" s="414"/>
      <c r="OYY17" s="414"/>
      <c r="OYZ17" s="414"/>
      <c r="OZA17" s="414"/>
      <c r="OZB17" s="414"/>
      <c r="OZC17" s="414"/>
      <c r="OZD17" s="414"/>
      <c r="OZE17" s="414"/>
      <c r="OZF17" s="414"/>
      <c r="OZG17" s="414"/>
      <c r="OZH17" s="414"/>
      <c r="OZI17" s="414"/>
      <c r="OZJ17" s="414"/>
      <c r="OZK17" s="414"/>
      <c r="OZL17" s="414"/>
      <c r="OZM17" s="414"/>
      <c r="OZN17" s="414"/>
      <c r="OZO17" s="414"/>
      <c r="OZP17" s="414"/>
      <c r="OZQ17" s="414"/>
      <c r="OZR17" s="414"/>
      <c r="OZS17" s="414"/>
      <c r="OZT17" s="414"/>
      <c r="OZU17" s="414"/>
      <c r="OZV17" s="414"/>
      <c r="OZW17" s="414"/>
      <c r="OZX17" s="414"/>
      <c r="OZY17" s="414"/>
      <c r="OZZ17" s="414"/>
      <c r="PAA17" s="414"/>
      <c r="PAB17" s="414"/>
      <c r="PAC17" s="414"/>
      <c r="PAD17" s="414"/>
      <c r="PAE17" s="414"/>
      <c r="PAF17" s="414"/>
      <c r="PAG17" s="414"/>
      <c r="PAH17" s="414"/>
      <c r="PAI17" s="414"/>
      <c r="PAJ17" s="414"/>
      <c r="PAK17" s="414"/>
      <c r="PAL17" s="414"/>
      <c r="PAM17" s="414"/>
      <c r="PAN17" s="414"/>
      <c r="PAO17" s="414"/>
      <c r="PAP17" s="414"/>
      <c r="PAQ17" s="414"/>
      <c r="PAR17" s="414"/>
      <c r="PAS17" s="414"/>
      <c r="PAT17" s="414"/>
      <c r="PAU17" s="414"/>
      <c r="PAV17" s="414"/>
      <c r="PAW17" s="414"/>
      <c r="PAX17" s="414"/>
      <c r="PAY17" s="414"/>
      <c r="PAZ17" s="414"/>
      <c r="PBA17" s="414"/>
      <c r="PBB17" s="414"/>
      <c r="PBC17" s="414"/>
      <c r="PBD17" s="414"/>
      <c r="PBE17" s="414"/>
      <c r="PBF17" s="414"/>
      <c r="PBG17" s="414"/>
      <c r="PBH17" s="414"/>
      <c r="PBI17" s="414"/>
      <c r="PBJ17" s="414"/>
      <c r="PBK17" s="414"/>
      <c r="PBL17" s="414"/>
      <c r="PBM17" s="414"/>
      <c r="PBN17" s="414"/>
      <c r="PBO17" s="414"/>
      <c r="PBP17" s="414"/>
      <c r="PBQ17" s="414"/>
      <c r="PBR17" s="414"/>
      <c r="PBS17" s="414"/>
      <c r="PBT17" s="414"/>
      <c r="PBU17" s="414"/>
      <c r="PBV17" s="414"/>
      <c r="PBW17" s="414"/>
      <c r="PBX17" s="414"/>
      <c r="PBY17" s="414"/>
      <c r="PBZ17" s="414"/>
      <c r="PCA17" s="414"/>
      <c r="PCB17" s="414"/>
      <c r="PCC17" s="414"/>
      <c r="PCD17" s="414"/>
      <c r="PCE17" s="414"/>
      <c r="PCF17" s="414"/>
      <c r="PCG17" s="414"/>
      <c r="PCH17" s="414"/>
      <c r="PCI17" s="414"/>
      <c r="PCJ17" s="414"/>
      <c r="PCK17" s="414"/>
      <c r="PCL17" s="414"/>
      <c r="PCM17" s="414"/>
      <c r="PCN17" s="414"/>
      <c r="PCO17" s="414"/>
      <c r="PCP17" s="414"/>
      <c r="PCQ17" s="414"/>
      <c r="PCR17" s="414"/>
      <c r="PCS17" s="414"/>
      <c r="PCT17" s="414"/>
      <c r="PCU17" s="414"/>
      <c r="PCV17" s="414"/>
      <c r="PCW17" s="414"/>
      <c r="PCX17" s="414"/>
      <c r="PCY17" s="414"/>
      <c r="PCZ17" s="414"/>
      <c r="PDA17" s="414"/>
      <c r="PDB17" s="414"/>
      <c r="PDC17" s="414"/>
      <c r="PDD17" s="414"/>
      <c r="PDE17" s="414"/>
      <c r="PDF17" s="414"/>
      <c r="PDG17" s="414"/>
      <c r="PDH17" s="414"/>
      <c r="PDI17" s="414"/>
      <c r="PDJ17" s="414"/>
      <c r="PDK17" s="414"/>
      <c r="PDL17" s="414"/>
      <c r="PDM17" s="414"/>
      <c r="PDN17" s="414"/>
      <c r="PDO17" s="414"/>
      <c r="PDP17" s="414"/>
      <c r="PDQ17" s="414"/>
      <c r="PDR17" s="414"/>
      <c r="PDS17" s="414"/>
      <c r="PDT17" s="414"/>
      <c r="PDU17" s="414"/>
      <c r="PDV17" s="414"/>
      <c r="PDW17" s="414"/>
      <c r="PDX17" s="414"/>
      <c r="PDY17" s="414"/>
      <c r="PDZ17" s="414"/>
      <c r="PEA17" s="414"/>
      <c r="PEB17" s="414"/>
      <c r="PEC17" s="414"/>
      <c r="PED17" s="414"/>
      <c r="PEE17" s="414"/>
      <c r="PEF17" s="414"/>
      <c r="PEG17" s="414"/>
      <c r="PEH17" s="414"/>
      <c r="PEI17" s="414"/>
      <c r="PEJ17" s="414"/>
      <c r="PEK17" s="414"/>
      <c r="PEL17" s="414"/>
      <c r="PEM17" s="414"/>
      <c r="PEN17" s="414"/>
      <c r="PEO17" s="414"/>
      <c r="PEP17" s="414"/>
      <c r="PEQ17" s="414"/>
      <c r="PER17" s="414"/>
      <c r="PES17" s="414"/>
      <c r="PET17" s="414"/>
      <c r="PEU17" s="414"/>
      <c r="PEV17" s="414"/>
      <c r="PEW17" s="414"/>
      <c r="PEX17" s="414"/>
      <c r="PEY17" s="414"/>
      <c r="PEZ17" s="414"/>
      <c r="PFA17" s="414"/>
      <c r="PFB17" s="414"/>
      <c r="PFC17" s="414"/>
      <c r="PFD17" s="414"/>
      <c r="PFE17" s="414"/>
      <c r="PFF17" s="414"/>
      <c r="PFG17" s="414"/>
      <c r="PFH17" s="414"/>
      <c r="PFI17" s="414"/>
      <c r="PFJ17" s="414"/>
      <c r="PFK17" s="414"/>
      <c r="PFL17" s="414"/>
      <c r="PFM17" s="414"/>
      <c r="PFN17" s="414"/>
      <c r="PFO17" s="414"/>
      <c r="PFP17" s="414"/>
      <c r="PFQ17" s="414"/>
      <c r="PFR17" s="414"/>
      <c r="PFS17" s="414"/>
      <c r="PFT17" s="414"/>
      <c r="PFU17" s="414"/>
      <c r="PFV17" s="414"/>
      <c r="PFW17" s="414"/>
      <c r="PFX17" s="414"/>
      <c r="PFY17" s="414"/>
      <c r="PFZ17" s="414"/>
      <c r="PGA17" s="414"/>
      <c r="PGB17" s="414"/>
      <c r="PGC17" s="414"/>
      <c r="PGD17" s="414"/>
      <c r="PGE17" s="414"/>
      <c r="PGF17" s="414"/>
      <c r="PGG17" s="414"/>
      <c r="PGH17" s="414"/>
      <c r="PGI17" s="414"/>
      <c r="PGJ17" s="414"/>
      <c r="PGK17" s="414"/>
      <c r="PGL17" s="414"/>
      <c r="PGM17" s="414"/>
      <c r="PGN17" s="414"/>
      <c r="PGO17" s="414"/>
      <c r="PGP17" s="414"/>
      <c r="PGQ17" s="414"/>
      <c r="PGR17" s="414"/>
      <c r="PGS17" s="414"/>
      <c r="PGT17" s="414"/>
      <c r="PGU17" s="414"/>
      <c r="PGV17" s="414"/>
      <c r="PGW17" s="414"/>
      <c r="PGX17" s="414"/>
      <c r="PGY17" s="414"/>
      <c r="PGZ17" s="414"/>
      <c r="PHA17" s="414"/>
      <c r="PHB17" s="414"/>
      <c r="PHC17" s="414"/>
      <c r="PHD17" s="414"/>
      <c r="PHE17" s="414"/>
      <c r="PHF17" s="414"/>
      <c r="PHG17" s="414"/>
      <c r="PHH17" s="414"/>
      <c r="PHI17" s="414"/>
      <c r="PHJ17" s="414"/>
      <c r="PHK17" s="414"/>
      <c r="PHL17" s="414"/>
      <c r="PHM17" s="414"/>
      <c r="PHN17" s="414"/>
      <c r="PHO17" s="414"/>
      <c r="PHP17" s="414"/>
      <c r="PHQ17" s="414"/>
      <c r="PHR17" s="414"/>
      <c r="PHS17" s="414"/>
      <c r="PHT17" s="414"/>
      <c r="PHU17" s="414"/>
      <c r="PHV17" s="414"/>
      <c r="PHW17" s="414"/>
      <c r="PHX17" s="414"/>
      <c r="PHY17" s="414"/>
      <c r="PHZ17" s="414"/>
      <c r="PIA17" s="414"/>
      <c r="PIB17" s="414"/>
      <c r="PIC17" s="414"/>
      <c r="PID17" s="414"/>
      <c r="PIE17" s="414"/>
      <c r="PIF17" s="414"/>
      <c r="PIG17" s="414"/>
      <c r="PIH17" s="414"/>
      <c r="PII17" s="414"/>
      <c r="PIJ17" s="414"/>
      <c r="PIK17" s="414"/>
      <c r="PIL17" s="414"/>
      <c r="PIM17" s="414"/>
      <c r="PIN17" s="414"/>
      <c r="PIO17" s="414"/>
      <c r="PIP17" s="414"/>
      <c r="PIQ17" s="414"/>
      <c r="PIR17" s="414"/>
      <c r="PIS17" s="414"/>
      <c r="PIT17" s="414"/>
      <c r="PIU17" s="414"/>
      <c r="PIV17" s="414"/>
      <c r="PIW17" s="414"/>
      <c r="PIX17" s="414"/>
      <c r="PIY17" s="414"/>
      <c r="PIZ17" s="414"/>
      <c r="PJA17" s="414"/>
      <c r="PJB17" s="414"/>
      <c r="PJC17" s="414"/>
      <c r="PJD17" s="414"/>
      <c r="PJE17" s="414"/>
      <c r="PJF17" s="414"/>
      <c r="PJG17" s="414"/>
      <c r="PJH17" s="414"/>
      <c r="PJI17" s="414"/>
      <c r="PJJ17" s="414"/>
      <c r="PJK17" s="414"/>
      <c r="PJL17" s="414"/>
      <c r="PJM17" s="414"/>
      <c r="PJN17" s="414"/>
      <c r="PJO17" s="414"/>
      <c r="PJP17" s="414"/>
      <c r="PJQ17" s="414"/>
      <c r="PJR17" s="414"/>
      <c r="PJS17" s="414"/>
      <c r="PJT17" s="414"/>
      <c r="PJU17" s="414"/>
      <c r="PJV17" s="414"/>
      <c r="PJW17" s="414"/>
      <c r="PJX17" s="414"/>
      <c r="PJY17" s="414"/>
      <c r="PJZ17" s="414"/>
      <c r="PKA17" s="414"/>
      <c r="PKB17" s="414"/>
      <c r="PKC17" s="414"/>
      <c r="PKD17" s="414"/>
      <c r="PKE17" s="414"/>
      <c r="PKF17" s="414"/>
      <c r="PKG17" s="414"/>
      <c r="PKH17" s="414"/>
      <c r="PKI17" s="414"/>
      <c r="PKJ17" s="414"/>
      <c r="PKK17" s="414"/>
      <c r="PKL17" s="414"/>
      <c r="PKM17" s="414"/>
      <c r="PKN17" s="414"/>
      <c r="PKO17" s="414"/>
      <c r="PKP17" s="414"/>
      <c r="PKQ17" s="414"/>
      <c r="PKR17" s="414"/>
      <c r="PKS17" s="414"/>
      <c r="PKT17" s="414"/>
      <c r="PKU17" s="414"/>
      <c r="PKV17" s="414"/>
      <c r="PKW17" s="414"/>
      <c r="PKX17" s="414"/>
      <c r="PKY17" s="414"/>
      <c r="PKZ17" s="414"/>
      <c r="PLA17" s="414"/>
      <c r="PLB17" s="414"/>
      <c r="PLC17" s="414"/>
      <c r="PLD17" s="414"/>
      <c r="PLE17" s="414"/>
      <c r="PLF17" s="414"/>
      <c r="PLG17" s="414"/>
      <c r="PLH17" s="414"/>
      <c r="PLI17" s="414"/>
      <c r="PLJ17" s="414"/>
      <c r="PLK17" s="414"/>
      <c r="PLL17" s="414"/>
      <c r="PLM17" s="414"/>
      <c r="PLN17" s="414"/>
      <c r="PLO17" s="414"/>
      <c r="PLP17" s="414"/>
      <c r="PLQ17" s="414"/>
      <c r="PLR17" s="414"/>
      <c r="PLS17" s="414"/>
      <c r="PLT17" s="414"/>
      <c r="PLU17" s="414"/>
      <c r="PLV17" s="414"/>
      <c r="PLW17" s="414"/>
      <c r="PLX17" s="414"/>
      <c r="PLY17" s="414"/>
      <c r="PLZ17" s="414"/>
      <c r="PMA17" s="414"/>
      <c r="PMB17" s="414"/>
      <c r="PMC17" s="414"/>
      <c r="PMD17" s="414"/>
      <c r="PME17" s="414"/>
      <c r="PMF17" s="414"/>
      <c r="PMG17" s="414"/>
      <c r="PMH17" s="414"/>
      <c r="PMI17" s="414"/>
      <c r="PMJ17" s="414"/>
      <c r="PMK17" s="414"/>
      <c r="PML17" s="414"/>
      <c r="PMM17" s="414"/>
      <c r="PMN17" s="414"/>
      <c r="PMO17" s="414"/>
      <c r="PMP17" s="414"/>
      <c r="PMQ17" s="414"/>
      <c r="PMR17" s="414"/>
      <c r="PMS17" s="414"/>
      <c r="PMT17" s="414"/>
      <c r="PMU17" s="414"/>
      <c r="PMV17" s="414"/>
      <c r="PMW17" s="414"/>
      <c r="PMX17" s="414"/>
      <c r="PMY17" s="414"/>
      <c r="PMZ17" s="414"/>
      <c r="PNA17" s="414"/>
      <c r="PNB17" s="414"/>
      <c r="PNC17" s="414"/>
      <c r="PND17" s="414"/>
      <c r="PNE17" s="414"/>
      <c r="PNF17" s="414"/>
      <c r="PNG17" s="414"/>
      <c r="PNH17" s="414"/>
      <c r="PNI17" s="414"/>
      <c r="PNJ17" s="414"/>
      <c r="PNK17" s="414"/>
      <c r="PNL17" s="414"/>
      <c r="PNM17" s="414"/>
      <c r="PNN17" s="414"/>
      <c r="PNO17" s="414"/>
      <c r="PNP17" s="414"/>
      <c r="PNQ17" s="414"/>
      <c r="PNR17" s="414"/>
      <c r="PNS17" s="414"/>
      <c r="PNT17" s="414"/>
      <c r="PNU17" s="414"/>
      <c r="PNV17" s="414"/>
      <c r="PNW17" s="414"/>
      <c r="PNX17" s="414"/>
      <c r="PNY17" s="414"/>
      <c r="PNZ17" s="414"/>
      <c r="POA17" s="414"/>
      <c r="POB17" s="414"/>
      <c r="POC17" s="414"/>
      <c r="POD17" s="414"/>
      <c r="POE17" s="414"/>
      <c r="POF17" s="414"/>
      <c r="POG17" s="414"/>
      <c r="POH17" s="414"/>
      <c r="POI17" s="414"/>
      <c r="POJ17" s="414"/>
      <c r="POK17" s="414"/>
      <c r="POL17" s="414"/>
      <c r="POM17" s="414"/>
      <c r="PON17" s="414"/>
      <c r="POO17" s="414"/>
      <c r="POP17" s="414"/>
      <c r="POQ17" s="414"/>
      <c r="POR17" s="414"/>
      <c r="POS17" s="414"/>
      <c r="POT17" s="414"/>
      <c r="POU17" s="414"/>
      <c r="POV17" s="414"/>
      <c r="POW17" s="414"/>
      <c r="POX17" s="414"/>
      <c r="POY17" s="414"/>
      <c r="POZ17" s="414"/>
      <c r="PPA17" s="414"/>
      <c r="PPB17" s="414"/>
      <c r="PPC17" s="414"/>
      <c r="PPD17" s="414"/>
      <c r="PPE17" s="414"/>
      <c r="PPF17" s="414"/>
      <c r="PPG17" s="414"/>
      <c r="PPH17" s="414"/>
      <c r="PPI17" s="414"/>
      <c r="PPJ17" s="414"/>
      <c r="PPK17" s="414"/>
      <c r="PPL17" s="414"/>
      <c r="PPM17" s="414"/>
      <c r="PPN17" s="414"/>
      <c r="PPO17" s="414"/>
      <c r="PPP17" s="414"/>
      <c r="PPQ17" s="414"/>
      <c r="PPR17" s="414"/>
      <c r="PPS17" s="414"/>
      <c r="PPT17" s="414"/>
      <c r="PPU17" s="414"/>
      <c r="PPV17" s="414"/>
      <c r="PPW17" s="414"/>
      <c r="PPX17" s="414"/>
      <c r="PPY17" s="414"/>
      <c r="PPZ17" s="414"/>
      <c r="PQA17" s="414"/>
      <c r="PQB17" s="414"/>
      <c r="PQC17" s="414"/>
      <c r="PQD17" s="414"/>
      <c r="PQE17" s="414"/>
      <c r="PQF17" s="414"/>
      <c r="PQG17" s="414"/>
      <c r="PQH17" s="414"/>
      <c r="PQI17" s="414"/>
      <c r="PQJ17" s="414"/>
      <c r="PQK17" s="414"/>
      <c r="PQL17" s="414"/>
      <c r="PQM17" s="414"/>
      <c r="PQN17" s="414"/>
      <c r="PQO17" s="414"/>
      <c r="PQP17" s="414"/>
      <c r="PQQ17" s="414"/>
      <c r="PQR17" s="414"/>
      <c r="PQS17" s="414"/>
      <c r="PQT17" s="414"/>
      <c r="PQU17" s="414"/>
      <c r="PQV17" s="414"/>
      <c r="PQW17" s="414"/>
      <c r="PQX17" s="414"/>
      <c r="PQY17" s="414"/>
      <c r="PQZ17" s="414"/>
      <c r="PRA17" s="414"/>
      <c r="PRB17" s="414"/>
      <c r="PRC17" s="414"/>
      <c r="PRD17" s="414"/>
      <c r="PRE17" s="414"/>
      <c r="PRF17" s="414"/>
      <c r="PRG17" s="414"/>
      <c r="PRH17" s="414"/>
      <c r="PRI17" s="414"/>
      <c r="PRJ17" s="414"/>
      <c r="PRK17" s="414"/>
      <c r="PRL17" s="414"/>
      <c r="PRM17" s="414"/>
      <c r="PRN17" s="414"/>
      <c r="PRO17" s="414"/>
      <c r="PRP17" s="414"/>
      <c r="PRQ17" s="414"/>
      <c r="PRR17" s="414"/>
      <c r="PRS17" s="414"/>
      <c r="PRT17" s="414"/>
      <c r="PRU17" s="414"/>
      <c r="PRV17" s="414"/>
      <c r="PRW17" s="414"/>
      <c r="PRX17" s="414"/>
      <c r="PRY17" s="414"/>
      <c r="PRZ17" s="414"/>
      <c r="PSA17" s="414"/>
      <c r="PSB17" s="414"/>
      <c r="PSC17" s="414"/>
      <c r="PSD17" s="414"/>
      <c r="PSE17" s="414"/>
      <c r="PSF17" s="414"/>
      <c r="PSG17" s="414"/>
      <c r="PSH17" s="414"/>
      <c r="PSI17" s="414"/>
      <c r="PSJ17" s="414"/>
      <c r="PSK17" s="414"/>
      <c r="PSL17" s="414"/>
      <c r="PSM17" s="414"/>
      <c r="PSN17" s="414"/>
      <c r="PSO17" s="414"/>
      <c r="PSP17" s="414"/>
      <c r="PSQ17" s="414"/>
      <c r="PSR17" s="414"/>
      <c r="PSS17" s="414"/>
      <c r="PST17" s="414"/>
      <c r="PSU17" s="414"/>
      <c r="PSV17" s="414"/>
      <c r="PSW17" s="414"/>
      <c r="PSX17" s="414"/>
      <c r="PSY17" s="414"/>
      <c r="PSZ17" s="414"/>
      <c r="PTA17" s="414"/>
      <c r="PTB17" s="414"/>
      <c r="PTC17" s="414"/>
      <c r="PTD17" s="414"/>
      <c r="PTE17" s="414"/>
      <c r="PTF17" s="414"/>
      <c r="PTG17" s="414"/>
      <c r="PTH17" s="414"/>
      <c r="PTI17" s="414"/>
      <c r="PTJ17" s="414"/>
      <c r="PTK17" s="414"/>
      <c r="PTL17" s="414"/>
      <c r="PTM17" s="414"/>
      <c r="PTN17" s="414"/>
      <c r="PTO17" s="414"/>
      <c r="PTP17" s="414"/>
      <c r="PTQ17" s="414"/>
      <c r="PTR17" s="414"/>
      <c r="PTS17" s="414"/>
      <c r="PTT17" s="414"/>
      <c r="PTU17" s="414"/>
      <c r="PTV17" s="414"/>
      <c r="PTW17" s="414"/>
      <c r="PTX17" s="414"/>
      <c r="PTY17" s="414"/>
      <c r="PTZ17" s="414"/>
      <c r="PUA17" s="414"/>
      <c r="PUB17" s="414"/>
      <c r="PUC17" s="414"/>
      <c r="PUD17" s="414"/>
      <c r="PUE17" s="414"/>
      <c r="PUF17" s="414"/>
      <c r="PUG17" s="414"/>
      <c r="PUH17" s="414"/>
      <c r="PUI17" s="414"/>
      <c r="PUJ17" s="414"/>
      <c r="PUK17" s="414"/>
      <c r="PUL17" s="414"/>
      <c r="PUM17" s="414"/>
      <c r="PUN17" s="414"/>
      <c r="PUO17" s="414"/>
      <c r="PUP17" s="414"/>
      <c r="PUQ17" s="414"/>
      <c r="PUR17" s="414"/>
      <c r="PUS17" s="414"/>
      <c r="PUT17" s="414"/>
      <c r="PUU17" s="414"/>
      <c r="PUV17" s="414"/>
      <c r="PUW17" s="414"/>
      <c r="PUX17" s="414"/>
      <c r="PUY17" s="414"/>
      <c r="PUZ17" s="414"/>
      <c r="PVA17" s="414"/>
      <c r="PVB17" s="414"/>
      <c r="PVC17" s="414"/>
      <c r="PVD17" s="414"/>
      <c r="PVE17" s="414"/>
      <c r="PVF17" s="414"/>
      <c r="PVG17" s="414"/>
      <c r="PVH17" s="414"/>
      <c r="PVI17" s="414"/>
      <c r="PVJ17" s="414"/>
      <c r="PVK17" s="414"/>
      <c r="PVL17" s="414"/>
      <c r="PVM17" s="414"/>
      <c r="PVN17" s="414"/>
      <c r="PVO17" s="414"/>
      <c r="PVP17" s="414"/>
      <c r="PVQ17" s="414"/>
      <c r="PVR17" s="414"/>
      <c r="PVS17" s="414"/>
      <c r="PVT17" s="414"/>
      <c r="PVU17" s="414"/>
      <c r="PVV17" s="414"/>
      <c r="PVW17" s="414"/>
      <c r="PVX17" s="414"/>
      <c r="PVY17" s="414"/>
      <c r="PVZ17" s="414"/>
      <c r="PWA17" s="414"/>
      <c r="PWB17" s="414"/>
      <c r="PWC17" s="414"/>
      <c r="PWD17" s="414"/>
      <c r="PWE17" s="414"/>
      <c r="PWF17" s="414"/>
      <c r="PWG17" s="414"/>
      <c r="PWH17" s="414"/>
      <c r="PWI17" s="414"/>
      <c r="PWJ17" s="414"/>
      <c r="PWK17" s="414"/>
      <c r="PWL17" s="414"/>
      <c r="PWM17" s="414"/>
      <c r="PWN17" s="414"/>
      <c r="PWO17" s="414"/>
      <c r="PWP17" s="414"/>
      <c r="PWQ17" s="414"/>
      <c r="PWR17" s="414"/>
      <c r="PWS17" s="414"/>
      <c r="PWT17" s="414"/>
      <c r="PWU17" s="414"/>
      <c r="PWV17" s="414"/>
      <c r="PWW17" s="414"/>
      <c r="PWX17" s="414"/>
      <c r="PWY17" s="414"/>
      <c r="PWZ17" s="414"/>
      <c r="PXA17" s="414"/>
      <c r="PXB17" s="414"/>
      <c r="PXC17" s="414"/>
      <c r="PXD17" s="414"/>
      <c r="PXE17" s="414"/>
      <c r="PXF17" s="414"/>
      <c r="PXG17" s="414"/>
      <c r="PXH17" s="414"/>
      <c r="PXI17" s="414"/>
      <c r="PXJ17" s="414"/>
      <c r="PXK17" s="414"/>
      <c r="PXL17" s="414"/>
      <c r="PXM17" s="414"/>
      <c r="PXN17" s="414"/>
      <c r="PXO17" s="414"/>
      <c r="PXP17" s="414"/>
      <c r="PXQ17" s="414"/>
      <c r="PXR17" s="414"/>
      <c r="PXS17" s="414"/>
      <c r="PXT17" s="414"/>
      <c r="PXU17" s="414"/>
      <c r="PXV17" s="414"/>
      <c r="PXW17" s="414"/>
      <c r="PXX17" s="414"/>
      <c r="PXY17" s="414"/>
      <c r="PXZ17" s="414"/>
      <c r="PYA17" s="414"/>
      <c r="PYB17" s="414"/>
      <c r="PYC17" s="414"/>
      <c r="PYD17" s="414"/>
      <c r="PYE17" s="414"/>
      <c r="PYF17" s="414"/>
      <c r="PYG17" s="414"/>
      <c r="PYH17" s="414"/>
      <c r="PYI17" s="414"/>
      <c r="PYJ17" s="414"/>
      <c r="PYK17" s="414"/>
      <c r="PYL17" s="414"/>
      <c r="PYM17" s="414"/>
      <c r="PYN17" s="414"/>
      <c r="PYO17" s="414"/>
      <c r="PYP17" s="414"/>
      <c r="PYQ17" s="414"/>
      <c r="PYR17" s="414"/>
      <c r="PYS17" s="414"/>
      <c r="PYT17" s="414"/>
      <c r="PYU17" s="414"/>
      <c r="PYV17" s="414"/>
      <c r="PYW17" s="414"/>
      <c r="PYX17" s="414"/>
      <c r="PYY17" s="414"/>
      <c r="PYZ17" s="414"/>
      <c r="PZA17" s="414"/>
      <c r="PZB17" s="414"/>
      <c r="PZC17" s="414"/>
      <c r="PZD17" s="414"/>
      <c r="PZE17" s="414"/>
      <c r="PZF17" s="414"/>
      <c r="PZG17" s="414"/>
      <c r="PZH17" s="414"/>
      <c r="PZI17" s="414"/>
      <c r="PZJ17" s="414"/>
      <c r="PZK17" s="414"/>
      <c r="PZL17" s="414"/>
      <c r="PZM17" s="414"/>
      <c r="PZN17" s="414"/>
      <c r="PZO17" s="414"/>
      <c r="PZP17" s="414"/>
      <c r="PZQ17" s="414"/>
      <c r="PZR17" s="414"/>
      <c r="PZS17" s="414"/>
      <c r="PZT17" s="414"/>
      <c r="PZU17" s="414"/>
      <c r="PZV17" s="414"/>
      <c r="PZW17" s="414"/>
      <c r="PZX17" s="414"/>
      <c r="PZY17" s="414"/>
      <c r="PZZ17" s="414"/>
      <c r="QAA17" s="414"/>
      <c r="QAB17" s="414"/>
      <c r="QAC17" s="414"/>
      <c r="QAD17" s="414"/>
      <c r="QAE17" s="414"/>
      <c r="QAF17" s="414"/>
      <c r="QAG17" s="414"/>
      <c r="QAH17" s="414"/>
      <c r="QAI17" s="414"/>
      <c r="QAJ17" s="414"/>
      <c r="QAK17" s="414"/>
      <c r="QAL17" s="414"/>
      <c r="QAM17" s="414"/>
      <c r="QAN17" s="414"/>
      <c r="QAO17" s="414"/>
      <c r="QAP17" s="414"/>
      <c r="QAQ17" s="414"/>
      <c r="QAR17" s="414"/>
      <c r="QAS17" s="414"/>
      <c r="QAT17" s="414"/>
      <c r="QAU17" s="414"/>
      <c r="QAV17" s="414"/>
      <c r="QAW17" s="414"/>
      <c r="QAX17" s="414"/>
      <c r="QAY17" s="414"/>
      <c r="QAZ17" s="414"/>
      <c r="QBA17" s="414"/>
      <c r="QBB17" s="414"/>
      <c r="QBC17" s="414"/>
      <c r="QBD17" s="414"/>
      <c r="QBE17" s="414"/>
      <c r="QBF17" s="414"/>
      <c r="QBG17" s="414"/>
      <c r="QBH17" s="414"/>
      <c r="QBI17" s="414"/>
      <c r="QBJ17" s="414"/>
      <c r="QBK17" s="414"/>
      <c r="QBL17" s="414"/>
      <c r="QBM17" s="414"/>
      <c r="QBN17" s="414"/>
      <c r="QBO17" s="414"/>
      <c r="QBP17" s="414"/>
      <c r="QBQ17" s="414"/>
      <c r="QBR17" s="414"/>
      <c r="QBS17" s="414"/>
      <c r="QBT17" s="414"/>
      <c r="QBU17" s="414"/>
      <c r="QBV17" s="414"/>
      <c r="QBW17" s="414"/>
      <c r="QBX17" s="414"/>
      <c r="QBY17" s="414"/>
      <c r="QBZ17" s="414"/>
      <c r="QCA17" s="414"/>
      <c r="QCB17" s="414"/>
      <c r="QCC17" s="414"/>
      <c r="QCD17" s="414"/>
      <c r="QCE17" s="414"/>
      <c r="QCF17" s="414"/>
      <c r="QCG17" s="414"/>
      <c r="QCH17" s="414"/>
      <c r="QCI17" s="414"/>
      <c r="QCJ17" s="414"/>
      <c r="QCK17" s="414"/>
      <c r="QCL17" s="414"/>
      <c r="QCM17" s="414"/>
      <c r="QCN17" s="414"/>
      <c r="QCO17" s="414"/>
      <c r="QCP17" s="414"/>
      <c r="QCQ17" s="414"/>
      <c r="QCR17" s="414"/>
      <c r="QCS17" s="414"/>
      <c r="QCT17" s="414"/>
      <c r="QCU17" s="414"/>
      <c r="QCV17" s="414"/>
      <c r="QCW17" s="414"/>
      <c r="QCX17" s="414"/>
      <c r="QCY17" s="414"/>
      <c r="QCZ17" s="414"/>
      <c r="QDA17" s="414"/>
      <c r="QDB17" s="414"/>
      <c r="QDC17" s="414"/>
      <c r="QDD17" s="414"/>
      <c r="QDE17" s="414"/>
      <c r="QDF17" s="414"/>
      <c r="QDG17" s="414"/>
      <c r="QDH17" s="414"/>
      <c r="QDI17" s="414"/>
      <c r="QDJ17" s="414"/>
      <c r="QDK17" s="414"/>
      <c r="QDL17" s="414"/>
      <c r="QDM17" s="414"/>
      <c r="QDN17" s="414"/>
      <c r="QDO17" s="414"/>
      <c r="QDP17" s="414"/>
      <c r="QDQ17" s="414"/>
      <c r="QDR17" s="414"/>
      <c r="QDS17" s="414"/>
      <c r="QDT17" s="414"/>
      <c r="QDU17" s="414"/>
      <c r="QDV17" s="414"/>
      <c r="QDW17" s="414"/>
      <c r="QDX17" s="414"/>
      <c r="QDY17" s="414"/>
      <c r="QDZ17" s="414"/>
      <c r="QEA17" s="414"/>
      <c r="QEB17" s="414"/>
      <c r="QEC17" s="414"/>
      <c r="QED17" s="414"/>
      <c r="QEE17" s="414"/>
      <c r="QEF17" s="414"/>
      <c r="QEG17" s="414"/>
      <c r="QEH17" s="414"/>
      <c r="QEI17" s="414"/>
      <c r="QEJ17" s="414"/>
      <c r="QEK17" s="414"/>
      <c r="QEL17" s="414"/>
      <c r="QEM17" s="414"/>
      <c r="QEN17" s="414"/>
      <c r="QEO17" s="414"/>
      <c r="QEP17" s="414"/>
      <c r="QEQ17" s="414"/>
      <c r="QER17" s="414"/>
      <c r="QES17" s="414"/>
      <c r="QET17" s="414"/>
      <c r="QEU17" s="414"/>
      <c r="QEV17" s="414"/>
      <c r="QEW17" s="414"/>
      <c r="QEX17" s="414"/>
      <c r="QEY17" s="414"/>
      <c r="QEZ17" s="414"/>
      <c r="QFA17" s="414"/>
      <c r="QFB17" s="414"/>
      <c r="QFC17" s="414"/>
      <c r="QFD17" s="414"/>
      <c r="QFE17" s="414"/>
      <c r="QFF17" s="414"/>
      <c r="QFG17" s="414"/>
      <c r="QFH17" s="414"/>
      <c r="QFI17" s="414"/>
      <c r="QFJ17" s="414"/>
      <c r="QFK17" s="414"/>
      <c r="QFL17" s="414"/>
      <c r="QFM17" s="414"/>
      <c r="QFN17" s="414"/>
      <c r="QFO17" s="414"/>
      <c r="QFP17" s="414"/>
      <c r="QFQ17" s="414"/>
      <c r="QFR17" s="414"/>
      <c r="QFS17" s="414"/>
      <c r="QFT17" s="414"/>
      <c r="QFU17" s="414"/>
      <c r="QFV17" s="414"/>
      <c r="QFW17" s="414"/>
      <c r="QFX17" s="414"/>
      <c r="QFY17" s="414"/>
      <c r="QFZ17" s="414"/>
      <c r="QGA17" s="414"/>
      <c r="QGB17" s="414"/>
      <c r="QGC17" s="414"/>
      <c r="QGD17" s="414"/>
      <c r="QGE17" s="414"/>
      <c r="QGF17" s="414"/>
      <c r="QGG17" s="414"/>
      <c r="QGH17" s="414"/>
      <c r="QGI17" s="414"/>
      <c r="QGJ17" s="414"/>
      <c r="QGK17" s="414"/>
      <c r="QGL17" s="414"/>
      <c r="QGM17" s="414"/>
      <c r="QGN17" s="414"/>
      <c r="QGO17" s="414"/>
      <c r="QGP17" s="414"/>
      <c r="QGQ17" s="414"/>
      <c r="QGR17" s="414"/>
      <c r="QGS17" s="414"/>
      <c r="QGT17" s="414"/>
      <c r="QGU17" s="414"/>
      <c r="QGV17" s="414"/>
      <c r="QGW17" s="414"/>
      <c r="QGX17" s="414"/>
      <c r="QGY17" s="414"/>
      <c r="QGZ17" s="414"/>
      <c r="QHA17" s="414"/>
      <c r="QHB17" s="414"/>
      <c r="QHC17" s="414"/>
      <c r="QHD17" s="414"/>
      <c r="QHE17" s="414"/>
      <c r="QHF17" s="414"/>
      <c r="QHG17" s="414"/>
      <c r="QHH17" s="414"/>
      <c r="QHI17" s="414"/>
      <c r="QHJ17" s="414"/>
      <c r="QHK17" s="414"/>
      <c r="QHL17" s="414"/>
      <c r="QHM17" s="414"/>
      <c r="QHN17" s="414"/>
      <c r="QHO17" s="414"/>
      <c r="QHP17" s="414"/>
      <c r="QHQ17" s="414"/>
      <c r="QHR17" s="414"/>
      <c r="QHS17" s="414"/>
      <c r="QHT17" s="414"/>
      <c r="QHU17" s="414"/>
      <c r="QHV17" s="414"/>
      <c r="QHW17" s="414"/>
      <c r="QHX17" s="414"/>
      <c r="QHY17" s="414"/>
      <c r="QHZ17" s="414"/>
      <c r="QIA17" s="414"/>
      <c r="QIB17" s="414"/>
      <c r="QIC17" s="414"/>
      <c r="QID17" s="414"/>
      <c r="QIE17" s="414"/>
      <c r="QIF17" s="414"/>
      <c r="QIG17" s="414"/>
      <c r="QIH17" s="414"/>
      <c r="QII17" s="414"/>
      <c r="QIJ17" s="414"/>
      <c r="QIK17" s="414"/>
      <c r="QIL17" s="414"/>
      <c r="QIM17" s="414"/>
      <c r="QIN17" s="414"/>
      <c r="QIO17" s="414"/>
      <c r="QIP17" s="414"/>
      <c r="QIQ17" s="414"/>
      <c r="QIR17" s="414"/>
      <c r="QIS17" s="414"/>
      <c r="QIT17" s="414"/>
      <c r="QIU17" s="414"/>
      <c r="QIV17" s="414"/>
      <c r="QIW17" s="414"/>
      <c r="QIX17" s="414"/>
      <c r="QIY17" s="414"/>
      <c r="QIZ17" s="414"/>
      <c r="QJA17" s="414"/>
      <c r="QJB17" s="414"/>
      <c r="QJC17" s="414"/>
      <c r="QJD17" s="414"/>
      <c r="QJE17" s="414"/>
      <c r="QJF17" s="414"/>
      <c r="QJG17" s="414"/>
      <c r="QJH17" s="414"/>
      <c r="QJI17" s="414"/>
      <c r="QJJ17" s="414"/>
      <c r="QJK17" s="414"/>
      <c r="QJL17" s="414"/>
      <c r="QJM17" s="414"/>
      <c r="QJN17" s="414"/>
      <c r="QJO17" s="414"/>
      <c r="QJP17" s="414"/>
      <c r="QJQ17" s="414"/>
      <c r="QJR17" s="414"/>
      <c r="QJS17" s="414"/>
      <c r="QJT17" s="414"/>
      <c r="QJU17" s="414"/>
      <c r="QJV17" s="414"/>
      <c r="QJW17" s="414"/>
      <c r="QJX17" s="414"/>
      <c r="QJY17" s="414"/>
      <c r="QJZ17" s="414"/>
      <c r="QKA17" s="414"/>
      <c r="QKB17" s="414"/>
      <c r="QKC17" s="414"/>
      <c r="QKD17" s="414"/>
      <c r="QKE17" s="414"/>
      <c r="QKF17" s="414"/>
      <c r="QKG17" s="414"/>
      <c r="QKH17" s="414"/>
      <c r="QKI17" s="414"/>
      <c r="QKJ17" s="414"/>
      <c r="QKK17" s="414"/>
      <c r="QKL17" s="414"/>
      <c r="QKM17" s="414"/>
      <c r="QKN17" s="414"/>
      <c r="QKO17" s="414"/>
      <c r="QKP17" s="414"/>
      <c r="QKQ17" s="414"/>
      <c r="QKR17" s="414"/>
      <c r="QKS17" s="414"/>
      <c r="QKT17" s="414"/>
      <c r="QKU17" s="414"/>
      <c r="QKV17" s="414"/>
      <c r="QKW17" s="414"/>
      <c r="QKX17" s="414"/>
      <c r="QKY17" s="414"/>
      <c r="QKZ17" s="414"/>
      <c r="QLA17" s="414"/>
      <c r="QLB17" s="414"/>
      <c r="QLC17" s="414"/>
      <c r="QLD17" s="414"/>
      <c r="QLE17" s="414"/>
      <c r="QLF17" s="414"/>
      <c r="QLG17" s="414"/>
      <c r="QLH17" s="414"/>
      <c r="QLI17" s="414"/>
      <c r="QLJ17" s="414"/>
      <c r="QLK17" s="414"/>
      <c r="QLL17" s="414"/>
      <c r="QLM17" s="414"/>
      <c r="QLN17" s="414"/>
      <c r="QLO17" s="414"/>
      <c r="QLP17" s="414"/>
      <c r="QLQ17" s="414"/>
      <c r="QLR17" s="414"/>
      <c r="QLS17" s="414"/>
      <c r="QLT17" s="414"/>
      <c r="QLU17" s="414"/>
      <c r="QLV17" s="414"/>
      <c r="QLW17" s="414"/>
      <c r="QLX17" s="414"/>
      <c r="QLY17" s="414"/>
      <c r="QLZ17" s="414"/>
      <c r="QMA17" s="414"/>
      <c r="QMB17" s="414"/>
      <c r="QMC17" s="414"/>
      <c r="QMD17" s="414"/>
      <c r="QME17" s="414"/>
      <c r="QMF17" s="414"/>
      <c r="QMG17" s="414"/>
      <c r="QMH17" s="414"/>
      <c r="QMI17" s="414"/>
      <c r="QMJ17" s="414"/>
      <c r="QMK17" s="414"/>
      <c r="QML17" s="414"/>
      <c r="QMM17" s="414"/>
      <c r="QMN17" s="414"/>
      <c r="QMO17" s="414"/>
      <c r="QMP17" s="414"/>
      <c r="QMQ17" s="414"/>
      <c r="QMR17" s="414"/>
      <c r="QMS17" s="414"/>
      <c r="QMT17" s="414"/>
      <c r="QMU17" s="414"/>
      <c r="QMV17" s="414"/>
      <c r="QMW17" s="414"/>
      <c r="QMX17" s="414"/>
      <c r="QMY17" s="414"/>
      <c r="QMZ17" s="414"/>
      <c r="QNA17" s="414"/>
      <c r="QNB17" s="414"/>
      <c r="QNC17" s="414"/>
      <c r="QND17" s="414"/>
      <c r="QNE17" s="414"/>
      <c r="QNF17" s="414"/>
      <c r="QNG17" s="414"/>
      <c r="QNH17" s="414"/>
      <c r="QNI17" s="414"/>
      <c r="QNJ17" s="414"/>
      <c r="QNK17" s="414"/>
      <c r="QNL17" s="414"/>
      <c r="QNM17" s="414"/>
      <c r="QNN17" s="414"/>
      <c r="QNO17" s="414"/>
      <c r="QNP17" s="414"/>
      <c r="QNQ17" s="414"/>
      <c r="QNR17" s="414"/>
      <c r="QNS17" s="414"/>
      <c r="QNT17" s="414"/>
      <c r="QNU17" s="414"/>
      <c r="QNV17" s="414"/>
      <c r="QNW17" s="414"/>
      <c r="QNX17" s="414"/>
      <c r="QNY17" s="414"/>
      <c r="QNZ17" s="414"/>
      <c r="QOA17" s="414"/>
      <c r="QOB17" s="414"/>
      <c r="QOC17" s="414"/>
      <c r="QOD17" s="414"/>
      <c r="QOE17" s="414"/>
      <c r="QOF17" s="414"/>
      <c r="QOG17" s="414"/>
      <c r="QOH17" s="414"/>
      <c r="QOI17" s="414"/>
      <c r="QOJ17" s="414"/>
      <c r="QOK17" s="414"/>
      <c r="QOL17" s="414"/>
      <c r="QOM17" s="414"/>
      <c r="QON17" s="414"/>
      <c r="QOO17" s="414"/>
      <c r="QOP17" s="414"/>
      <c r="QOQ17" s="414"/>
      <c r="QOR17" s="414"/>
      <c r="QOS17" s="414"/>
      <c r="QOT17" s="414"/>
      <c r="QOU17" s="414"/>
      <c r="QOV17" s="414"/>
      <c r="QOW17" s="414"/>
      <c r="QOX17" s="414"/>
      <c r="QOY17" s="414"/>
      <c r="QOZ17" s="414"/>
      <c r="QPA17" s="414"/>
      <c r="QPB17" s="414"/>
      <c r="QPC17" s="414"/>
      <c r="QPD17" s="414"/>
      <c r="QPE17" s="414"/>
      <c r="QPF17" s="414"/>
      <c r="QPG17" s="414"/>
      <c r="QPH17" s="414"/>
      <c r="QPI17" s="414"/>
      <c r="QPJ17" s="414"/>
      <c r="QPK17" s="414"/>
      <c r="QPL17" s="414"/>
      <c r="QPM17" s="414"/>
      <c r="QPN17" s="414"/>
      <c r="QPO17" s="414"/>
      <c r="QPP17" s="414"/>
      <c r="QPQ17" s="414"/>
      <c r="QPR17" s="414"/>
      <c r="QPS17" s="414"/>
      <c r="QPT17" s="414"/>
      <c r="QPU17" s="414"/>
      <c r="QPV17" s="414"/>
      <c r="QPW17" s="414"/>
      <c r="QPX17" s="414"/>
      <c r="QPY17" s="414"/>
      <c r="QPZ17" s="414"/>
      <c r="QQA17" s="414"/>
      <c r="QQB17" s="414"/>
      <c r="QQC17" s="414"/>
      <c r="QQD17" s="414"/>
      <c r="QQE17" s="414"/>
      <c r="QQF17" s="414"/>
      <c r="QQG17" s="414"/>
      <c r="QQH17" s="414"/>
      <c r="QQI17" s="414"/>
      <c r="QQJ17" s="414"/>
      <c r="QQK17" s="414"/>
      <c r="QQL17" s="414"/>
      <c r="QQM17" s="414"/>
      <c r="QQN17" s="414"/>
      <c r="QQO17" s="414"/>
      <c r="QQP17" s="414"/>
      <c r="QQQ17" s="414"/>
      <c r="QQR17" s="414"/>
      <c r="QQS17" s="414"/>
      <c r="QQT17" s="414"/>
      <c r="QQU17" s="414"/>
      <c r="QQV17" s="414"/>
      <c r="QQW17" s="414"/>
      <c r="QQX17" s="414"/>
      <c r="QQY17" s="414"/>
      <c r="QQZ17" s="414"/>
      <c r="QRA17" s="414"/>
      <c r="QRB17" s="414"/>
      <c r="QRC17" s="414"/>
      <c r="QRD17" s="414"/>
      <c r="QRE17" s="414"/>
      <c r="QRF17" s="414"/>
      <c r="QRG17" s="414"/>
      <c r="QRH17" s="414"/>
      <c r="QRI17" s="414"/>
      <c r="QRJ17" s="414"/>
      <c r="QRK17" s="414"/>
      <c r="QRL17" s="414"/>
      <c r="QRM17" s="414"/>
      <c r="QRN17" s="414"/>
      <c r="QRO17" s="414"/>
      <c r="QRP17" s="414"/>
      <c r="QRQ17" s="414"/>
      <c r="QRR17" s="414"/>
      <c r="QRS17" s="414"/>
      <c r="QRT17" s="414"/>
      <c r="QRU17" s="414"/>
      <c r="QRV17" s="414"/>
      <c r="QRW17" s="414"/>
      <c r="QRX17" s="414"/>
      <c r="QRY17" s="414"/>
      <c r="QRZ17" s="414"/>
      <c r="QSA17" s="414"/>
      <c r="QSB17" s="414"/>
      <c r="QSC17" s="414"/>
      <c r="QSD17" s="414"/>
      <c r="QSE17" s="414"/>
      <c r="QSF17" s="414"/>
      <c r="QSG17" s="414"/>
      <c r="QSH17" s="414"/>
      <c r="QSI17" s="414"/>
      <c r="QSJ17" s="414"/>
      <c r="QSK17" s="414"/>
      <c r="QSL17" s="414"/>
      <c r="QSM17" s="414"/>
      <c r="QSN17" s="414"/>
      <c r="QSO17" s="414"/>
      <c r="QSP17" s="414"/>
      <c r="QSQ17" s="414"/>
      <c r="QSR17" s="414"/>
      <c r="QSS17" s="414"/>
      <c r="QST17" s="414"/>
      <c r="QSU17" s="414"/>
      <c r="QSV17" s="414"/>
      <c r="QSW17" s="414"/>
      <c r="QSX17" s="414"/>
      <c r="QSY17" s="414"/>
      <c r="QSZ17" s="414"/>
      <c r="QTA17" s="414"/>
      <c r="QTB17" s="414"/>
      <c r="QTC17" s="414"/>
      <c r="QTD17" s="414"/>
      <c r="QTE17" s="414"/>
      <c r="QTF17" s="414"/>
      <c r="QTG17" s="414"/>
      <c r="QTH17" s="414"/>
      <c r="QTI17" s="414"/>
      <c r="QTJ17" s="414"/>
      <c r="QTK17" s="414"/>
      <c r="QTL17" s="414"/>
      <c r="QTM17" s="414"/>
      <c r="QTN17" s="414"/>
      <c r="QTO17" s="414"/>
      <c r="QTP17" s="414"/>
      <c r="QTQ17" s="414"/>
      <c r="QTR17" s="414"/>
      <c r="QTS17" s="414"/>
      <c r="QTT17" s="414"/>
      <c r="QTU17" s="414"/>
      <c r="QTV17" s="414"/>
      <c r="QTW17" s="414"/>
      <c r="QTX17" s="414"/>
      <c r="QTY17" s="414"/>
      <c r="QTZ17" s="414"/>
      <c r="QUA17" s="414"/>
      <c r="QUB17" s="414"/>
      <c r="QUC17" s="414"/>
      <c r="QUD17" s="414"/>
      <c r="QUE17" s="414"/>
      <c r="QUF17" s="414"/>
      <c r="QUG17" s="414"/>
      <c r="QUH17" s="414"/>
      <c r="QUI17" s="414"/>
      <c r="QUJ17" s="414"/>
      <c r="QUK17" s="414"/>
      <c r="QUL17" s="414"/>
      <c r="QUM17" s="414"/>
      <c r="QUN17" s="414"/>
      <c r="QUO17" s="414"/>
      <c r="QUP17" s="414"/>
      <c r="QUQ17" s="414"/>
      <c r="QUR17" s="414"/>
      <c r="QUS17" s="414"/>
      <c r="QUT17" s="414"/>
      <c r="QUU17" s="414"/>
      <c r="QUV17" s="414"/>
      <c r="QUW17" s="414"/>
      <c r="QUX17" s="414"/>
      <c r="QUY17" s="414"/>
      <c r="QUZ17" s="414"/>
      <c r="QVA17" s="414"/>
      <c r="QVB17" s="414"/>
      <c r="QVC17" s="414"/>
      <c r="QVD17" s="414"/>
      <c r="QVE17" s="414"/>
      <c r="QVF17" s="414"/>
      <c r="QVG17" s="414"/>
      <c r="QVH17" s="414"/>
      <c r="QVI17" s="414"/>
      <c r="QVJ17" s="414"/>
      <c r="QVK17" s="414"/>
      <c r="QVL17" s="414"/>
      <c r="QVM17" s="414"/>
      <c r="QVN17" s="414"/>
      <c r="QVO17" s="414"/>
      <c r="QVP17" s="414"/>
      <c r="QVQ17" s="414"/>
      <c r="QVR17" s="414"/>
      <c r="QVS17" s="414"/>
      <c r="QVT17" s="414"/>
      <c r="QVU17" s="414"/>
      <c r="QVV17" s="414"/>
      <c r="QVW17" s="414"/>
      <c r="QVX17" s="414"/>
      <c r="QVY17" s="414"/>
      <c r="QVZ17" s="414"/>
      <c r="QWA17" s="414"/>
      <c r="QWB17" s="414"/>
      <c r="QWC17" s="414"/>
      <c r="QWD17" s="414"/>
      <c r="QWE17" s="414"/>
      <c r="QWF17" s="414"/>
      <c r="QWG17" s="414"/>
      <c r="QWH17" s="414"/>
      <c r="QWI17" s="414"/>
      <c r="QWJ17" s="414"/>
      <c r="QWK17" s="414"/>
      <c r="QWL17" s="414"/>
      <c r="QWM17" s="414"/>
      <c r="QWN17" s="414"/>
      <c r="QWO17" s="414"/>
      <c r="QWP17" s="414"/>
      <c r="QWQ17" s="414"/>
      <c r="QWR17" s="414"/>
      <c r="QWS17" s="414"/>
      <c r="QWT17" s="414"/>
      <c r="QWU17" s="414"/>
      <c r="QWV17" s="414"/>
      <c r="QWW17" s="414"/>
      <c r="QWX17" s="414"/>
      <c r="QWY17" s="414"/>
      <c r="QWZ17" s="414"/>
      <c r="QXA17" s="414"/>
      <c r="QXB17" s="414"/>
      <c r="QXC17" s="414"/>
      <c r="QXD17" s="414"/>
      <c r="QXE17" s="414"/>
      <c r="QXF17" s="414"/>
      <c r="QXG17" s="414"/>
      <c r="QXH17" s="414"/>
      <c r="QXI17" s="414"/>
      <c r="QXJ17" s="414"/>
      <c r="QXK17" s="414"/>
      <c r="QXL17" s="414"/>
      <c r="QXM17" s="414"/>
      <c r="QXN17" s="414"/>
      <c r="QXO17" s="414"/>
      <c r="QXP17" s="414"/>
      <c r="QXQ17" s="414"/>
      <c r="QXR17" s="414"/>
      <c r="QXS17" s="414"/>
      <c r="QXT17" s="414"/>
      <c r="QXU17" s="414"/>
      <c r="QXV17" s="414"/>
      <c r="QXW17" s="414"/>
      <c r="QXX17" s="414"/>
      <c r="QXY17" s="414"/>
      <c r="QXZ17" s="414"/>
      <c r="QYA17" s="414"/>
      <c r="QYB17" s="414"/>
      <c r="QYC17" s="414"/>
      <c r="QYD17" s="414"/>
      <c r="QYE17" s="414"/>
      <c r="QYF17" s="414"/>
      <c r="QYG17" s="414"/>
      <c r="QYH17" s="414"/>
      <c r="QYI17" s="414"/>
      <c r="QYJ17" s="414"/>
      <c r="QYK17" s="414"/>
      <c r="QYL17" s="414"/>
      <c r="QYM17" s="414"/>
      <c r="QYN17" s="414"/>
      <c r="QYO17" s="414"/>
      <c r="QYP17" s="414"/>
      <c r="QYQ17" s="414"/>
      <c r="QYR17" s="414"/>
      <c r="QYS17" s="414"/>
      <c r="QYT17" s="414"/>
      <c r="QYU17" s="414"/>
      <c r="QYV17" s="414"/>
      <c r="QYW17" s="414"/>
      <c r="QYX17" s="414"/>
      <c r="QYY17" s="414"/>
      <c r="QYZ17" s="414"/>
      <c r="QZA17" s="414"/>
      <c r="QZB17" s="414"/>
      <c r="QZC17" s="414"/>
      <c r="QZD17" s="414"/>
      <c r="QZE17" s="414"/>
      <c r="QZF17" s="414"/>
      <c r="QZG17" s="414"/>
      <c r="QZH17" s="414"/>
      <c r="QZI17" s="414"/>
      <c r="QZJ17" s="414"/>
      <c r="QZK17" s="414"/>
      <c r="QZL17" s="414"/>
      <c r="QZM17" s="414"/>
      <c r="QZN17" s="414"/>
      <c r="QZO17" s="414"/>
      <c r="QZP17" s="414"/>
      <c r="QZQ17" s="414"/>
      <c r="QZR17" s="414"/>
      <c r="QZS17" s="414"/>
      <c r="QZT17" s="414"/>
      <c r="QZU17" s="414"/>
      <c r="QZV17" s="414"/>
      <c r="QZW17" s="414"/>
      <c r="QZX17" s="414"/>
      <c r="QZY17" s="414"/>
      <c r="QZZ17" s="414"/>
      <c r="RAA17" s="414"/>
      <c r="RAB17" s="414"/>
      <c r="RAC17" s="414"/>
      <c r="RAD17" s="414"/>
      <c r="RAE17" s="414"/>
      <c r="RAF17" s="414"/>
      <c r="RAG17" s="414"/>
      <c r="RAH17" s="414"/>
      <c r="RAI17" s="414"/>
      <c r="RAJ17" s="414"/>
      <c r="RAK17" s="414"/>
      <c r="RAL17" s="414"/>
      <c r="RAM17" s="414"/>
      <c r="RAN17" s="414"/>
      <c r="RAO17" s="414"/>
      <c r="RAP17" s="414"/>
      <c r="RAQ17" s="414"/>
      <c r="RAR17" s="414"/>
      <c r="RAS17" s="414"/>
      <c r="RAT17" s="414"/>
      <c r="RAU17" s="414"/>
      <c r="RAV17" s="414"/>
      <c r="RAW17" s="414"/>
      <c r="RAX17" s="414"/>
      <c r="RAY17" s="414"/>
      <c r="RAZ17" s="414"/>
      <c r="RBA17" s="414"/>
      <c r="RBB17" s="414"/>
      <c r="RBC17" s="414"/>
      <c r="RBD17" s="414"/>
      <c r="RBE17" s="414"/>
      <c r="RBF17" s="414"/>
      <c r="RBG17" s="414"/>
      <c r="RBH17" s="414"/>
      <c r="RBI17" s="414"/>
      <c r="RBJ17" s="414"/>
      <c r="RBK17" s="414"/>
      <c r="RBL17" s="414"/>
      <c r="RBM17" s="414"/>
      <c r="RBN17" s="414"/>
      <c r="RBO17" s="414"/>
      <c r="RBP17" s="414"/>
      <c r="RBQ17" s="414"/>
      <c r="RBR17" s="414"/>
      <c r="RBS17" s="414"/>
      <c r="RBT17" s="414"/>
      <c r="RBU17" s="414"/>
      <c r="RBV17" s="414"/>
      <c r="RBW17" s="414"/>
      <c r="RBX17" s="414"/>
      <c r="RBY17" s="414"/>
      <c r="RBZ17" s="414"/>
      <c r="RCA17" s="414"/>
      <c r="RCB17" s="414"/>
      <c r="RCC17" s="414"/>
      <c r="RCD17" s="414"/>
      <c r="RCE17" s="414"/>
      <c r="RCF17" s="414"/>
      <c r="RCG17" s="414"/>
      <c r="RCH17" s="414"/>
      <c r="RCI17" s="414"/>
      <c r="RCJ17" s="414"/>
      <c r="RCK17" s="414"/>
      <c r="RCL17" s="414"/>
      <c r="RCM17" s="414"/>
      <c r="RCN17" s="414"/>
      <c r="RCO17" s="414"/>
      <c r="RCP17" s="414"/>
      <c r="RCQ17" s="414"/>
      <c r="RCR17" s="414"/>
      <c r="RCS17" s="414"/>
      <c r="RCT17" s="414"/>
      <c r="RCU17" s="414"/>
      <c r="RCV17" s="414"/>
      <c r="RCW17" s="414"/>
      <c r="RCX17" s="414"/>
      <c r="RCY17" s="414"/>
      <c r="RCZ17" s="414"/>
      <c r="RDA17" s="414"/>
      <c r="RDB17" s="414"/>
      <c r="RDC17" s="414"/>
      <c r="RDD17" s="414"/>
      <c r="RDE17" s="414"/>
      <c r="RDF17" s="414"/>
      <c r="RDG17" s="414"/>
      <c r="RDH17" s="414"/>
      <c r="RDI17" s="414"/>
      <c r="RDJ17" s="414"/>
      <c r="RDK17" s="414"/>
      <c r="RDL17" s="414"/>
      <c r="RDM17" s="414"/>
      <c r="RDN17" s="414"/>
      <c r="RDO17" s="414"/>
      <c r="RDP17" s="414"/>
      <c r="RDQ17" s="414"/>
      <c r="RDR17" s="414"/>
      <c r="RDS17" s="414"/>
      <c r="RDT17" s="414"/>
      <c r="RDU17" s="414"/>
      <c r="RDV17" s="414"/>
      <c r="RDW17" s="414"/>
      <c r="RDX17" s="414"/>
      <c r="RDY17" s="414"/>
      <c r="RDZ17" s="414"/>
      <c r="REA17" s="414"/>
      <c r="REB17" s="414"/>
      <c r="REC17" s="414"/>
      <c r="RED17" s="414"/>
      <c r="REE17" s="414"/>
      <c r="REF17" s="414"/>
      <c r="REG17" s="414"/>
      <c r="REH17" s="414"/>
      <c r="REI17" s="414"/>
      <c r="REJ17" s="414"/>
      <c r="REK17" s="414"/>
      <c r="REL17" s="414"/>
      <c r="REM17" s="414"/>
      <c r="REN17" s="414"/>
      <c r="REO17" s="414"/>
      <c r="REP17" s="414"/>
      <c r="REQ17" s="414"/>
      <c r="RER17" s="414"/>
      <c r="RES17" s="414"/>
      <c r="RET17" s="414"/>
      <c r="REU17" s="414"/>
      <c r="REV17" s="414"/>
      <c r="REW17" s="414"/>
      <c r="REX17" s="414"/>
      <c r="REY17" s="414"/>
      <c r="REZ17" s="414"/>
      <c r="RFA17" s="414"/>
      <c r="RFB17" s="414"/>
      <c r="RFC17" s="414"/>
      <c r="RFD17" s="414"/>
      <c r="RFE17" s="414"/>
      <c r="RFF17" s="414"/>
      <c r="RFG17" s="414"/>
      <c r="RFH17" s="414"/>
      <c r="RFI17" s="414"/>
      <c r="RFJ17" s="414"/>
      <c r="RFK17" s="414"/>
      <c r="RFL17" s="414"/>
      <c r="RFM17" s="414"/>
      <c r="RFN17" s="414"/>
      <c r="RFO17" s="414"/>
      <c r="RFP17" s="414"/>
      <c r="RFQ17" s="414"/>
      <c r="RFR17" s="414"/>
      <c r="RFS17" s="414"/>
      <c r="RFT17" s="414"/>
      <c r="RFU17" s="414"/>
      <c r="RFV17" s="414"/>
      <c r="RFW17" s="414"/>
      <c r="RFX17" s="414"/>
      <c r="RFY17" s="414"/>
      <c r="RFZ17" s="414"/>
      <c r="RGA17" s="414"/>
      <c r="RGB17" s="414"/>
      <c r="RGC17" s="414"/>
      <c r="RGD17" s="414"/>
      <c r="RGE17" s="414"/>
      <c r="RGF17" s="414"/>
      <c r="RGG17" s="414"/>
      <c r="RGH17" s="414"/>
      <c r="RGI17" s="414"/>
      <c r="RGJ17" s="414"/>
      <c r="RGK17" s="414"/>
      <c r="RGL17" s="414"/>
      <c r="RGM17" s="414"/>
      <c r="RGN17" s="414"/>
      <c r="RGO17" s="414"/>
      <c r="RGP17" s="414"/>
      <c r="RGQ17" s="414"/>
      <c r="RGR17" s="414"/>
      <c r="RGS17" s="414"/>
      <c r="RGT17" s="414"/>
      <c r="RGU17" s="414"/>
      <c r="RGV17" s="414"/>
      <c r="RGW17" s="414"/>
      <c r="RGX17" s="414"/>
      <c r="RGY17" s="414"/>
      <c r="RGZ17" s="414"/>
      <c r="RHA17" s="414"/>
      <c r="RHB17" s="414"/>
      <c r="RHC17" s="414"/>
      <c r="RHD17" s="414"/>
      <c r="RHE17" s="414"/>
      <c r="RHF17" s="414"/>
      <c r="RHG17" s="414"/>
      <c r="RHH17" s="414"/>
      <c r="RHI17" s="414"/>
      <c r="RHJ17" s="414"/>
      <c r="RHK17" s="414"/>
      <c r="RHL17" s="414"/>
      <c r="RHM17" s="414"/>
      <c r="RHN17" s="414"/>
      <c r="RHO17" s="414"/>
      <c r="RHP17" s="414"/>
      <c r="RHQ17" s="414"/>
      <c r="RHR17" s="414"/>
      <c r="RHS17" s="414"/>
      <c r="RHT17" s="414"/>
      <c r="RHU17" s="414"/>
      <c r="RHV17" s="414"/>
      <c r="RHW17" s="414"/>
      <c r="RHX17" s="414"/>
      <c r="RHY17" s="414"/>
      <c r="RHZ17" s="414"/>
      <c r="RIA17" s="414"/>
      <c r="RIB17" s="414"/>
      <c r="RIC17" s="414"/>
      <c r="RID17" s="414"/>
      <c r="RIE17" s="414"/>
      <c r="RIF17" s="414"/>
      <c r="RIG17" s="414"/>
      <c r="RIH17" s="414"/>
      <c r="RII17" s="414"/>
      <c r="RIJ17" s="414"/>
      <c r="RIK17" s="414"/>
      <c r="RIL17" s="414"/>
      <c r="RIM17" s="414"/>
      <c r="RIN17" s="414"/>
      <c r="RIO17" s="414"/>
      <c r="RIP17" s="414"/>
      <c r="RIQ17" s="414"/>
      <c r="RIR17" s="414"/>
      <c r="RIS17" s="414"/>
      <c r="RIT17" s="414"/>
      <c r="RIU17" s="414"/>
      <c r="RIV17" s="414"/>
      <c r="RIW17" s="414"/>
      <c r="RIX17" s="414"/>
      <c r="RIY17" s="414"/>
      <c r="RIZ17" s="414"/>
      <c r="RJA17" s="414"/>
      <c r="RJB17" s="414"/>
      <c r="RJC17" s="414"/>
      <c r="RJD17" s="414"/>
      <c r="RJE17" s="414"/>
      <c r="RJF17" s="414"/>
      <c r="RJG17" s="414"/>
      <c r="RJH17" s="414"/>
      <c r="RJI17" s="414"/>
      <c r="RJJ17" s="414"/>
      <c r="RJK17" s="414"/>
      <c r="RJL17" s="414"/>
      <c r="RJM17" s="414"/>
      <c r="RJN17" s="414"/>
      <c r="RJO17" s="414"/>
      <c r="RJP17" s="414"/>
      <c r="RJQ17" s="414"/>
      <c r="RJR17" s="414"/>
      <c r="RJS17" s="414"/>
      <c r="RJT17" s="414"/>
      <c r="RJU17" s="414"/>
      <c r="RJV17" s="414"/>
      <c r="RJW17" s="414"/>
      <c r="RJX17" s="414"/>
      <c r="RJY17" s="414"/>
      <c r="RJZ17" s="414"/>
      <c r="RKA17" s="414"/>
      <c r="RKB17" s="414"/>
      <c r="RKC17" s="414"/>
      <c r="RKD17" s="414"/>
      <c r="RKE17" s="414"/>
      <c r="RKF17" s="414"/>
      <c r="RKG17" s="414"/>
      <c r="RKH17" s="414"/>
      <c r="RKI17" s="414"/>
      <c r="RKJ17" s="414"/>
      <c r="RKK17" s="414"/>
      <c r="RKL17" s="414"/>
      <c r="RKM17" s="414"/>
      <c r="RKN17" s="414"/>
      <c r="RKO17" s="414"/>
      <c r="RKP17" s="414"/>
      <c r="RKQ17" s="414"/>
      <c r="RKR17" s="414"/>
      <c r="RKS17" s="414"/>
      <c r="RKT17" s="414"/>
      <c r="RKU17" s="414"/>
      <c r="RKV17" s="414"/>
      <c r="RKW17" s="414"/>
      <c r="RKX17" s="414"/>
      <c r="RKY17" s="414"/>
      <c r="RKZ17" s="414"/>
      <c r="RLA17" s="414"/>
      <c r="RLB17" s="414"/>
      <c r="RLC17" s="414"/>
      <c r="RLD17" s="414"/>
      <c r="RLE17" s="414"/>
      <c r="RLF17" s="414"/>
      <c r="RLG17" s="414"/>
      <c r="RLH17" s="414"/>
      <c r="RLI17" s="414"/>
      <c r="RLJ17" s="414"/>
      <c r="RLK17" s="414"/>
      <c r="RLL17" s="414"/>
      <c r="RLM17" s="414"/>
      <c r="RLN17" s="414"/>
      <c r="RLO17" s="414"/>
      <c r="RLP17" s="414"/>
      <c r="RLQ17" s="414"/>
      <c r="RLR17" s="414"/>
      <c r="RLS17" s="414"/>
      <c r="RLT17" s="414"/>
      <c r="RLU17" s="414"/>
      <c r="RLV17" s="414"/>
      <c r="RLW17" s="414"/>
      <c r="RLX17" s="414"/>
      <c r="RLY17" s="414"/>
      <c r="RLZ17" s="414"/>
      <c r="RMA17" s="414"/>
      <c r="RMB17" s="414"/>
      <c r="RMC17" s="414"/>
      <c r="RMD17" s="414"/>
      <c r="RME17" s="414"/>
      <c r="RMF17" s="414"/>
      <c r="RMG17" s="414"/>
      <c r="RMH17" s="414"/>
      <c r="RMI17" s="414"/>
      <c r="RMJ17" s="414"/>
      <c r="RMK17" s="414"/>
      <c r="RML17" s="414"/>
      <c r="RMM17" s="414"/>
      <c r="RMN17" s="414"/>
      <c r="RMO17" s="414"/>
      <c r="RMP17" s="414"/>
      <c r="RMQ17" s="414"/>
      <c r="RMR17" s="414"/>
      <c r="RMS17" s="414"/>
      <c r="RMT17" s="414"/>
      <c r="RMU17" s="414"/>
      <c r="RMV17" s="414"/>
      <c r="RMW17" s="414"/>
      <c r="RMX17" s="414"/>
      <c r="RMY17" s="414"/>
      <c r="RMZ17" s="414"/>
      <c r="RNA17" s="414"/>
      <c r="RNB17" s="414"/>
      <c r="RNC17" s="414"/>
      <c r="RND17" s="414"/>
      <c r="RNE17" s="414"/>
      <c r="RNF17" s="414"/>
      <c r="RNG17" s="414"/>
      <c r="RNH17" s="414"/>
      <c r="RNI17" s="414"/>
      <c r="RNJ17" s="414"/>
      <c r="RNK17" s="414"/>
      <c r="RNL17" s="414"/>
      <c r="RNM17" s="414"/>
      <c r="RNN17" s="414"/>
      <c r="RNO17" s="414"/>
      <c r="RNP17" s="414"/>
      <c r="RNQ17" s="414"/>
      <c r="RNR17" s="414"/>
      <c r="RNS17" s="414"/>
      <c r="RNT17" s="414"/>
      <c r="RNU17" s="414"/>
      <c r="RNV17" s="414"/>
      <c r="RNW17" s="414"/>
      <c r="RNX17" s="414"/>
      <c r="RNY17" s="414"/>
      <c r="RNZ17" s="414"/>
      <c r="ROA17" s="414"/>
      <c r="ROB17" s="414"/>
      <c r="ROC17" s="414"/>
      <c r="ROD17" s="414"/>
      <c r="ROE17" s="414"/>
      <c r="ROF17" s="414"/>
      <c r="ROG17" s="414"/>
      <c r="ROH17" s="414"/>
      <c r="ROI17" s="414"/>
      <c r="ROJ17" s="414"/>
      <c r="ROK17" s="414"/>
      <c r="ROL17" s="414"/>
      <c r="ROM17" s="414"/>
      <c r="RON17" s="414"/>
      <c r="ROO17" s="414"/>
      <c r="ROP17" s="414"/>
      <c r="ROQ17" s="414"/>
      <c r="ROR17" s="414"/>
      <c r="ROS17" s="414"/>
      <c r="ROT17" s="414"/>
      <c r="ROU17" s="414"/>
      <c r="ROV17" s="414"/>
      <c r="ROW17" s="414"/>
      <c r="ROX17" s="414"/>
      <c r="ROY17" s="414"/>
      <c r="ROZ17" s="414"/>
      <c r="RPA17" s="414"/>
      <c r="RPB17" s="414"/>
      <c r="RPC17" s="414"/>
      <c r="RPD17" s="414"/>
      <c r="RPE17" s="414"/>
      <c r="RPF17" s="414"/>
      <c r="RPG17" s="414"/>
      <c r="RPH17" s="414"/>
      <c r="RPI17" s="414"/>
      <c r="RPJ17" s="414"/>
      <c r="RPK17" s="414"/>
      <c r="RPL17" s="414"/>
      <c r="RPM17" s="414"/>
      <c r="RPN17" s="414"/>
      <c r="RPO17" s="414"/>
      <c r="RPP17" s="414"/>
      <c r="RPQ17" s="414"/>
      <c r="RPR17" s="414"/>
      <c r="RPS17" s="414"/>
      <c r="RPT17" s="414"/>
      <c r="RPU17" s="414"/>
      <c r="RPV17" s="414"/>
      <c r="RPW17" s="414"/>
      <c r="RPX17" s="414"/>
      <c r="RPY17" s="414"/>
      <c r="RPZ17" s="414"/>
      <c r="RQA17" s="414"/>
      <c r="RQB17" s="414"/>
      <c r="RQC17" s="414"/>
      <c r="RQD17" s="414"/>
      <c r="RQE17" s="414"/>
      <c r="RQF17" s="414"/>
      <c r="RQG17" s="414"/>
      <c r="RQH17" s="414"/>
      <c r="RQI17" s="414"/>
      <c r="RQJ17" s="414"/>
      <c r="RQK17" s="414"/>
      <c r="RQL17" s="414"/>
      <c r="RQM17" s="414"/>
      <c r="RQN17" s="414"/>
      <c r="RQO17" s="414"/>
      <c r="RQP17" s="414"/>
      <c r="RQQ17" s="414"/>
      <c r="RQR17" s="414"/>
      <c r="RQS17" s="414"/>
      <c r="RQT17" s="414"/>
      <c r="RQU17" s="414"/>
      <c r="RQV17" s="414"/>
      <c r="RQW17" s="414"/>
      <c r="RQX17" s="414"/>
      <c r="RQY17" s="414"/>
      <c r="RQZ17" s="414"/>
      <c r="RRA17" s="414"/>
      <c r="RRB17" s="414"/>
      <c r="RRC17" s="414"/>
      <c r="RRD17" s="414"/>
      <c r="RRE17" s="414"/>
      <c r="RRF17" s="414"/>
      <c r="RRG17" s="414"/>
      <c r="RRH17" s="414"/>
      <c r="RRI17" s="414"/>
      <c r="RRJ17" s="414"/>
      <c r="RRK17" s="414"/>
      <c r="RRL17" s="414"/>
      <c r="RRM17" s="414"/>
      <c r="RRN17" s="414"/>
      <c r="RRO17" s="414"/>
      <c r="RRP17" s="414"/>
      <c r="RRQ17" s="414"/>
      <c r="RRR17" s="414"/>
      <c r="RRS17" s="414"/>
      <c r="RRT17" s="414"/>
      <c r="RRU17" s="414"/>
      <c r="RRV17" s="414"/>
      <c r="RRW17" s="414"/>
      <c r="RRX17" s="414"/>
      <c r="RRY17" s="414"/>
      <c r="RRZ17" s="414"/>
      <c r="RSA17" s="414"/>
      <c r="RSB17" s="414"/>
      <c r="RSC17" s="414"/>
      <c r="RSD17" s="414"/>
      <c r="RSE17" s="414"/>
      <c r="RSF17" s="414"/>
      <c r="RSG17" s="414"/>
      <c r="RSH17" s="414"/>
      <c r="RSI17" s="414"/>
      <c r="RSJ17" s="414"/>
      <c r="RSK17" s="414"/>
      <c r="RSL17" s="414"/>
      <c r="RSM17" s="414"/>
      <c r="RSN17" s="414"/>
      <c r="RSO17" s="414"/>
      <c r="RSP17" s="414"/>
      <c r="RSQ17" s="414"/>
      <c r="RSR17" s="414"/>
      <c r="RSS17" s="414"/>
      <c r="RST17" s="414"/>
      <c r="RSU17" s="414"/>
      <c r="RSV17" s="414"/>
      <c r="RSW17" s="414"/>
      <c r="RSX17" s="414"/>
      <c r="RSY17" s="414"/>
      <c r="RSZ17" s="414"/>
      <c r="RTA17" s="414"/>
      <c r="RTB17" s="414"/>
      <c r="RTC17" s="414"/>
      <c r="RTD17" s="414"/>
      <c r="RTE17" s="414"/>
      <c r="RTF17" s="414"/>
      <c r="RTG17" s="414"/>
      <c r="RTH17" s="414"/>
      <c r="RTI17" s="414"/>
      <c r="RTJ17" s="414"/>
      <c r="RTK17" s="414"/>
      <c r="RTL17" s="414"/>
      <c r="RTM17" s="414"/>
      <c r="RTN17" s="414"/>
      <c r="RTO17" s="414"/>
      <c r="RTP17" s="414"/>
      <c r="RTQ17" s="414"/>
      <c r="RTR17" s="414"/>
      <c r="RTS17" s="414"/>
      <c r="RTT17" s="414"/>
      <c r="RTU17" s="414"/>
      <c r="RTV17" s="414"/>
      <c r="RTW17" s="414"/>
      <c r="RTX17" s="414"/>
      <c r="RTY17" s="414"/>
      <c r="RTZ17" s="414"/>
      <c r="RUA17" s="414"/>
      <c r="RUB17" s="414"/>
      <c r="RUC17" s="414"/>
      <c r="RUD17" s="414"/>
      <c r="RUE17" s="414"/>
      <c r="RUF17" s="414"/>
      <c r="RUG17" s="414"/>
      <c r="RUH17" s="414"/>
      <c r="RUI17" s="414"/>
      <c r="RUJ17" s="414"/>
      <c r="RUK17" s="414"/>
      <c r="RUL17" s="414"/>
      <c r="RUM17" s="414"/>
      <c r="RUN17" s="414"/>
      <c r="RUO17" s="414"/>
      <c r="RUP17" s="414"/>
      <c r="RUQ17" s="414"/>
      <c r="RUR17" s="414"/>
      <c r="RUS17" s="414"/>
      <c r="RUT17" s="414"/>
      <c r="RUU17" s="414"/>
      <c r="RUV17" s="414"/>
      <c r="RUW17" s="414"/>
      <c r="RUX17" s="414"/>
      <c r="RUY17" s="414"/>
      <c r="RUZ17" s="414"/>
      <c r="RVA17" s="414"/>
      <c r="RVB17" s="414"/>
      <c r="RVC17" s="414"/>
      <c r="RVD17" s="414"/>
      <c r="RVE17" s="414"/>
      <c r="RVF17" s="414"/>
      <c r="RVG17" s="414"/>
      <c r="RVH17" s="414"/>
      <c r="RVI17" s="414"/>
      <c r="RVJ17" s="414"/>
      <c r="RVK17" s="414"/>
      <c r="RVL17" s="414"/>
      <c r="RVM17" s="414"/>
      <c r="RVN17" s="414"/>
      <c r="RVO17" s="414"/>
      <c r="RVP17" s="414"/>
      <c r="RVQ17" s="414"/>
      <c r="RVR17" s="414"/>
      <c r="RVS17" s="414"/>
      <c r="RVT17" s="414"/>
      <c r="RVU17" s="414"/>
      <c r="RVV17" s="414"/>
      <c r="RVW17" s="414"/>
      <c r="RVX17" s="414"/>
      <c r="RVY17" s="414"/>
      <c r="RVZ17" s="414"/>
      <c r="RWA17" s="414"/>
      <c r="RWB17" s="414"/>
      <c r="RWC17" s="414"/>
      <c r="RWD17" s="414"/>
      <c r="RWE17" s="414"/>
      <c r="RWF17" s="414"/>
      <c r="RWG17" s="414"/>
      <c r="RWH17" s="414"/>
      <c r="RWI17" s="414"/>
      <c r="RWJ17" s="414"/>
      <c r="RWK17" s="414"/>
      <c r="RWL17" s="414"/>
      <c r="RWM17" s="414"/>
      <c r="RWN17" s="414"/>
      <c r="RWO17" s="414"/>
      <c r="RWP17" s="414"/>
      <c r="RWQ17" s="414"/>
      <c r="RWR17" s="414"/>
      <c r="RWS17" s="414"/>
      <c r="RWT17" s="414"/>
      <c r="RWU17" s="414"/>
      <c r="RWV17" s="414"/>
      <c r="RWW17" s="414"/>
      <c r="RWX17" s="414"/>
      <c r="RWY17" s="414"/>
      <c r="RWZ17" s="414"/>
      <c r="RXA17" s="414"/>
      <c r="RXB17" s="414"/>
      <c r="RXC17" s="414"/>
      <c r="RXD17" s="414"/>
      <c r="RXE17" s="414"/>
      <c r="RXF17" s="414"/>
      <c r="RXG17" s="414"/>
      <c r="RXH17" s="414"/>
      <c r="RXI17" s="414"/>
      <c r="RXJ17" s="414"/>
      <c r="RXK17" s="414"/>
      <c r="RXL17" s="414"/>
      <c r="RXM17" s="414"/>
      <c r="RXN17" s="414"/>
      <c r="RXO17" s="414"/>
      <c r="RXP17" s="414"/>
      <c r="RXQ17" s="414"/>
      <c r="RXR17" s="414"/>
      <c r="RXS17" s="414"/>
      <c r="RXT17" s="414"/>
      <c r="RXU17" s="414"/>
      <c r="RXV17" s="414"/>
      <c r="RXW17" s="414"/>
      <c r="RXX17" s="414"/>
      <c r="RXY17" s="414"/>
      <c r="RXZ17" s="414"/>
      <c r="RYA17" s="414"/>
      <c r="RYB17" s="414"/>
      <c r="RYC17" s="414"/>
      <c r="RYD17" s="414"/>
      <c r="RYE17" s="414"/>
      <c r="RYF17" s="414"/>
      <c r="RYG17" s="414"/>
      <c r="RYH17" s="414"/>
      <c r="RYI17" s="414"/>
      <c r="RYJ17" s="414"/>
      <c r="RYK17" s="414"/>
      <c r="RYL17" s="414"/>
      <c r="RYM17" s="414"/>
      <c r="RYN17" s="414"/>
      <c r="RYO17" s="414"/>
      <c r="RYP17" s="414"/>
      <c r="RYQ17" s="414"/>
      <c r="RYR17" s="414"/>
      <c r="RYS17" s="414"/>
      <c r="RYT17" s="414"/>
      <c r="RYU17" s="414"/>
      <c r="RYV17" s="414"/>
      <c r="RYW17" s="414"/>
      <c r="RYX17" s="414"/>
      <c r="RYY17" s="414"/>
      <c r="RYZ17" s="414"/>
      <c r="RZA17" s="414"/>
      <c r="RZB17" s="414"/>
      <c r="RZC17" s="414"/>
      <c r="RZD17" s="414"/>
      <c r="RZE17" s="414"/>
      <c r="RZF17" s="414"/>
      <c r="RZG17" s="414"/>
      <c r="RZH17" s="414"/>
      <c r="RZI17" s="414"/>
      <c r="RZJ17" s="414"/>
      <c r="RZK17" s="414"/>
      <c r="RZL17" s="414"/>
      <c r="RZM17" s="414"/>
      <c r="RZN17" s="414"/>
      <c r="RZO17" s="414"/>
      <c r="RZP17" s="414"/>
      <c r="RZQ17" s="414"/>
      <c r="RZR17" s="414"/>
      <c r="RZS17" s="414"/>
      <c r="RZT17" s="414"/>
      <c r="RZU17" s="414"/>
      <c r="RZV17" s="414"/>
      <c r="RZW17" s="414"/>
      <c r="RZX17" s="414"/>
      <c r="RZY17" s="414"/>
      <c r="RZZ17" s="414"/>
      <c r="SAA17" s="414"/>
      <c r="SAB17" s="414"/>
      <c r="SAC17" s="414"/>
      <c r="SAD17" s="414"/>
      <c r="SAE17" s="414"/>
      <c r="SAF17" s="414"/>
      <c r="SAG17" s="414"/>
      <c r="SAH17" s="414"/>
      <c r="SAI17" s="414"/>
      <c r="SAJ17" s="414"/>
      <c r="SAK17" s="414"/>
      <c r="SAL17" s="414"/>
      <c r="SAM17" s="414"/>
      <c r="SAN17" s="414"/>
      <c r="SAO17" s="414"/>
      <c r="SAP17" s="414"/>
      <c r="SAQ17" s="414"/>
      <c r="SAR17" s="414"/>
      <c r="SAS17" s="414"/>
      <c r="SAT17" s="414"/>
      <c r="SAU17" s="414"/>
      <c r="SAV17" s="414"/>
      <c r="SAW17" s="414"/>
      <c r="SAX17" s="414"/>
      <c r="SAY17" s="414"/>
      <c r="SAZ17" s="414"/>
      <c r="SBA17" s="414"/>
      <c r="SBB17" s="414"/>
      <c r="SBC17" s="414"/>
      <c r="SBD17" s="414"/>
      <c r="SBE17" s="414"/>
      <c r="SBF17" s="414"/>
      <c r="SBG17" s="414"/>
      <c r="SBH17" s="414"/>
      <c r="SBI17" s="414"/>
      <c r="SBJ17" s="414"/>
      <c r="SBK17" s="414"/>
      <c r="SBL17" s="414"/>
      <c r="SBM17" s="414"/>
      <c r="SBN17" s="414"/>
      <c r="SBO17" s="414"/>
      <c r="SBP17" s="414"/>
      <c r="SBQ17" s="414"/>
      <c r="SBR17" s="414"/>
      <c r="SBS17" s="414"/>
      <c r="SBT17" s="414"/>
      <c r="SBU17" s="414"/>
      <c r="SBV17" s="414"/>
      <c r="SBW17" s="414"/>
      <c r="SBX17" s="414"/>
      <c r="SBY17" s="414"/>
      <c r="SBZ17" s="414"/>
      <c r="SCA17" s="414"/>
      <c r="SCB17" s="414"/>
      <c r="SCC17" s="414"/>
      <c r="SCD17" s="414"/>
      <c r="SCE17" s="414"/>
      <c r="SCF17" s="414"/>
      <c r="SCG17" s="414"/>
      <c r="SCH17" s="414"/>
      <c r="SCI17" s="414"/>
      <c r="SCJ17" s="414"/>
      <c r="SCK17" s="414"/>
      <c r="SCL17" s="414"/>
      <c r="SCM17" s="414"/>
      <c r="SCN17" s="414"/>
      <c r="SCO17" s="414"/>
      <c r="SCP17" s="414"/>
      <c r="SCQ17" s="414"/>
      <c r="SCR17" s="414"/>
      <c r="SCS17" s="414"/>
      <c r="SCT17" s="414"/>
      <c r="SCU17" s="414"/>
      <c r="SCV17" s="414"/>
      <c r="SCW17" s="414"/>
      <c r="SCX17" s="414"/>
      <c r="SCY17" s="414"/>
      <c r="SCZ17" s="414"/>
      <c r="SDA17" s="414"/>
      <c r="SDB17" s="414"/>
      <c r="SDC17" s="414"/>
      <c r="SDD17" s="414"/>
      <c r="SDE17" s="414"/>
      <c r="SDF17" s="414"/>
      <c r="SDG17" s="414"/>
      <c r="SDH17" s="414"/>
      <c r="SDI17" s="414"/>
      <c r="SDJ17" s="414"/>
      <c r="SDK17" s="414"/>
      <c r="SDL17" s="414"/>
      <c r="SDM17" s="414"/>
      <c r="SDN17" s="414"/>
      <c r="SDO17" s="414"/>
      <c r="SDP17" s="414"/>
      <c r="SDQ17" s="414"/>
      <c r="SDR17" s="414"/>
      <c r="SDS17" s="414"/>
      <c r="SDT17" s="414"/>
      <c r="SDU17" s="414"/>
      <c r="SDV17" s="414"/>
      <c r="SDW17" s="414"/>
      <c r="SDX17" s="414"/>
      <c r="SDY17" s="414"/>
      <c r="SDZ17" s="414"/>
      <c r="SEA17" s="414"/>
      <c r="SEB17" s="414"/>
      <c r="SEC17" s="414"/>
      <c r="SED17" s="414"/>
      <c r="SEE17" s="414"/>
      <c r="SEF17" s="414"/>
      <c r="SEG17" s="414"/>
      <c r="SEH17" s="414"/>
      <c r="SEI17" s="414"/>
      <c r="SEJ17" s="414"/>
      <c r="SEK17" s="414"/>
      <c r="SEL17" s="414"/>
      <c r="SEM17" s="414"/>
      <c r="SEN17" s="414"/>
      <c r="SEO17" s="414"/>
      <c r="SEP17" s="414"/>
      <c r="SEQ17" s="414"/>
      <c r="SER17" s="414"/>
      <c r="SES17" s="414"/>
      <c r="SET17" s="414"/>
      <c r="SEU17" s="414"/>
      <c r="SEV17" s="414"/>
      <c r="SEW17" s="414"/>
      <c r="SEX17" s="414"/>
      <c r="SEY17" s="414"/>
      <c r="SEZ17" s="414"/>
      <c r="SFA17" s="414"/>
      <c r="SFB17" s="414"/>
      <c r="SFC17" s="414"/>
      <c r="SFD17" s="414"/>
      <c r="SFE17" s="414"/>
      <c r="SFF17" s="414"/>
      <c r="SFG17" s="414"/>
      <c r="SFH17" s="414"/>
      <c r="SFI17" s="414"/>
      <c r="SFJ17" s="414"/>
      <c r="SFK17" s="414"/>
      <c r="SFL17" s="414"/>
      <c r="SFM17" s="414"/>
      <c r="SFN17" s="414"/>
      <c r="SFO17" s="414"/>
      <c r="SFP17" s="414"/>
      <c r="SFQ17" s="414"/>
      <c r="SFR17" s="414"/>
      <c r="SFS17" s="414"/>
      <c r="SFT17" s="414"/>
      <c r="SFU17" s="414"/>
      <c r="SFV17" s="414"/>
      <c r="SFW17" s="414"/>
      <c r="SFX17" s="414"/>
      <c r="SFY17" s="414"/>
      <c r="SFZ17" s="414"/>
      <c r="SGA17" s="414"/>
      <c r="SGB17" s="414"/>
      <c r="SGC17" s="414"/>
      <c r="SGD17" s="414"/>
      <c r="SGE17" s="414"/>
      <c r="SGF17" s="414"/>
      <c r="SGG17" s="414"/>
      <c r="SGH17" s="414"/>
      <c r="SGI17" s="414"/>
      <c r="SGJ17" s="414"/>
      <c r="SGK17" s="414"/>
      <c r="SGL17" s="414"/>
      <c r="SGM17" s="414"/>
      <c r="SGN17" s="414"/>
      <c r="SGO17" s="414"/>
      <c r="SGP17" s="414"/>
      <c r="SGQ17" s="414"/>
      <c r="SGR17" s="414"/>
      <c r="SGS17" s="414"/>
      <c r="SGT17" s="414"/>
      <c r="SGU17" s="414"/>
      <c r="SGV17" s="414"/>
      <c r="SGW17" s="414"/>
      <c r="SGX17" s="414"/>
      <c r="SGY17" s="414"/>
      <c r="SGZ17" s="414"/>
      <c r="SHA17" s="414"/>
      <c r="SHB17" s="414"/>
      <c r="SHC17" s="414"/>
      <c r="SHD17" s="414"/>
      <c r="SHE17" s="414"/>
      <c r="SHF17" s="414"/>
      <c r="SHG17" s="414"/>
      <c r="SHH17" s="414"/>
      <c r="SHI17" s="414"/>
      <c r="SHJ17" s="414"/>
      <c r="SHK17" s="414"/>
      <c r="SHL17" s="414"/>
      <c r="SHM17" s="414"/>
      <c r="SHN17" s="414"/>
      <c r="SHO17" s="414"/>
      <c r="SHP17" s="414"/>
      <c r="SHQ17" s="414"/>
      <c r="SHR17" s="414"/>
      <c r="SHS17" s="414"/>
      <c r="SHT17" s="414"/>
      <c r="SHU17" s="414"/>
      <c r="SHV17" s="414"/>
      <c r="SHW17" s="414"/>
      <c r="SHX17" s="414"/>
      <c r="SHY17" s="414"/>
      <c r="SHZ17" s="414"/>
      <c r="SIA17" s="414"/>
      <c r="SIB17" s="414"/>
      <c r="SIC17" s="414"/>
      <c r="SID17" s="414"/>
      <c r="SIE17" s="414"/>
      <c r="SIF17" s="414"/>
      <c r="SIG17" s="414"/>
      <c r="SIH17" s="414"/>
      <c r="SII17" s="414"/>
      <c r="SIJ17" s="414"/>
      <c r="SIK17" s="414"/>
      <c r="SIL17" s="414"/>
      <c r="SIM17" s="414"/>
      <c r="SIN17" s="414"/>
      <c r="SIO17" s="414"/>
      <c r="SIP17" s="414"/>
      <c r="SIQ17" s="414"/>
      <c r="SIR17" s="414"/>
      <c r="SIS17" s="414"/>
      <c r="SIT17" s="414"/>
      <c r="SIU17" s="414"/>
      <c r="SIV17" s="414"/>
      <c r="SIW17" s="414"/>
      <c r="SIX17" s="414"/>
      <c r="SIY17" s="414"/>
      <c r="SIZ17" s="414"/>
      <c r="SJA17" s="414"/>
      <c r="SJB17" s="414"/>
      <c r="SJC17" s="414"/>
      <c r="SJD17" s="414"/>
      <c r="SJE17" s="414"/>
      <c r="SJF17" s="414"/>
      <c r="SJG17" s="414"/>
      <c r="SJH17" s="414"/>
      <c r="SJI17" s="414"/>
      <c r="SJJ17" s="414"/>
      <c r="SJK17" s="414"/>
      <c r="SJL17" s="414"/>
      <c r="SJM17" s="414"/>
      <c r="SJN17" s="414"/>
      <c r="SJO17" s="414"/>
      <c r="SJP17" s="414"/>
      <c r="SJQ17" s="414"/>
      <c r="SJR17" s="414"/>
      <c r="SJS17" s="414"/>
      <c r="SJT17" s="414"/>
      <c r="SJU17" s="414"/>
      <c r="SJV17" s="414"/>
      <c r="SJW17" s="414"/>
      <c r="SJX17" s="414"/>
      <c r="SJY17" s="414"/>
      <c r="SJZ17" s="414"/>
      <c r="SKA17" s="414"/>
      <c r="SKB17" s="414"/>
      <c r="SKC17" s="414"/>
      <c r="SKD17" s="414"/>
      <c r="SKE17" s="414"/>
      <c r="SKF17" s="414"/>
      <c r="SKG17" s="414"/>
      <c r="SKH17" s="414"/>
      <c r="SKI17" s="414"/>
      <c r="SKJ17" s="414"/>
      <c r="SKK17" s="414"/>
      <c r="SKL17" s="414"/>
      <c r="SKM17" s="414"/>
      <c r="SKN17" s="414"/>
      <c r="SKO17" s="414"/>
      <c r="SKP17" s="414"/>
      <c r="SKQ17" s="414"/>
      <c r="SKR17" s="414"/>
      <c r="SKS17" s="414"/>
      <c r="SKT17" s="414"/>
      <c r="SKU17" s="414"/>
      <c r="SKV17" s="414"/>
      <c r="SKW17" s="414"/>
      <c r="SKX17" s="414"/>
      <c r="SKY17" s="414"/>
      <c r="SKZ17" s="414"/>
      <c r="SLA17" s="414"/>
      <c r="SLB17" s="414"/>
      <c r="SLC17" s="414"/>
      <c r="SLD17" s="414"/>
      <c r="SLE17" s="414"/>
      <c r="SLF17" s="414"/>
      <c r="SLG17" s="414"/>
      <c r="SLH17" s="414"/>
      <c r="SLI17" s="414"/>
      <c r="SLJ17" s="414"/>
      <c r="SLK17" s="414"/>
      <c r="SLL17" s="414"/>
      <c r="SLM17" s="414"/>
      <c r="SLN17" s="414"/>
      <c r="SLO17" s="414"/>
      <c r="SLP17" s="414"/>
      <c r="SLQ17" s="414"/>
      <c r="SLR17" s="414"/>
      <c r="SLS17" s="414"/>
      <c r="SLT17" s="414"/>
      <c r="SLU17" s="414"/>
      <c r="SLV17" s="414"/>
      <c r="SLW17" s="414"/>
      <c r="SLX17" s="414"/>
      <c r="SLY17" s="414"/>
      <c r="SLZ17" s="414"/>
      <c r="SMA17" s="414"/>
      <c r="SMB17" s="414"/>
      <c r="SMC17" s="414"/>
      <c r="SMD17" s="414"/>
      <c r="SME17" s="414"/>
      <c r="SMF17" s="414"/>
      <c r="SMG17" s="414"/>
      <c r="SMH17" s="414"/>
      <c r="SMI17" s="414"/>
      <c r="SMJ17" s="414"/>
      <c r="SMK17" s="414"/>
      <c r="SML17" s="414"/>
      <c r="SMM17" s="414"/>
      <c r="SMN17" s="414"/>
      <c r="SMO17" s="414"/>
      <c r="SMP17" s="414"/>
      <c r="SMQ17" s="414"/>
      <c r="SMR17" s="414"/>
      <c r="SMS17" s="414"/>
      <c r="SMT17" s="414"/>
      <c r="SMU17" s="414"/>
      <c r="SMV17" s="414"/>
      <c r="SMW17" s="414"/>
      <c r="SMX17" s="414"/>
      <c r="SMY17" s="414"/>
      <c r="SMZ17" s="414"/>
      <c r="SNA17" s="414"/>
      <c r="SNB17" s="414"/>
      <c r="SNC17" s="414"/>
      <c r="SND17" s="414"/>
      <c r="SNE17" s="414"/>
      <c r="SNF17" s="414"/>
      <c r="SNG17" s="414"/>
      <c r="SNH17" s="414"/>
      <c r="SNI17" s="414"/>
      <c r="SNJ17" s="414"/>
      <c r="SNK17" s="414"/>
      <c r="SNL17" s="414"/>
      <c r="SNM17" s="414"/>
      <c r="SNN17" s="414"/>
      <c r="SNO17" s="414"/>
      <c r="SNP17" s="414"/>
      <c r="SNQ17" s="414"/>
      <c r="SNR17" s="414"/>
      <c r="SNS17" s="414"/>
      <c r="SNT17" s="414"/>
      <c r="SNU17" s="414"/>
      <c r="SNV17" s="414"/>
      <c r="SNW17" s="414"/>
      <c r="SNX17" s="414"/>
      <c r="SNY17" s="414"/>
      <c r="SNZ17" s="414"/>
      <c r="SOA17" s="414"/>
      <c r="SOB17" s="414"/>
      <c r="SOC17" s="414"/>
      <c r="SOD17" s="414"/>
      <c r="SOE17" s="414"/>
      <c r="SOF17" s="414"/>
      <c r="SOG17" s="414"/>
      <c r="SOH17" s="414"/>
      <c r="SOI17" s="414"/>
      <c r="SOJ17" s="414"/>
      <c r="SOK17" s="414"/>
      <c r="SOL17" s="414"/>
      <c r="SOM17" s="414"/>
      <c r="SON17" s="414"/>
      <c r="SOO17" s="414"/>
      <c r="SOP17" s="414"/>
      <c r="SOQ17" s="414"/>
      <c r="SOR17" s="414"/>
      <c r="SOS17" s="414"/>
      <c r="SOT17" s="414"/>
      <c r="SOU17" s="414"/>
      <c r="SOV17" s="414"/>
      <c r="SOW17" s="414"/>
      <c r="SOX17" s="414"/>
      <c r="SOY17" s="414"/>
      <c r="SOZ17" s="414"/>
      <c r="SPA17" s="414"/>
      <c r="SPB17" s="414"/>
      <c r="SPC17" s="414"/>
      <c r="SPD17" s="414"/>
      <c r="SPE17" s="414"/>
      <c r="SPF17" s="414"/>
      <c r="SPG17" s="414"/>
      <c r="SPH17" s="414"/>
      <c r="SPI17" s="414"/>
      <c r="SPJ17" s="414"/>
      <c r="SPK17" s="414"/>
      <c r="SPL17" s="414"/>
      <c r="SPM17" s="414"/>
      <c r="SPN17" s="414"/>
      <c r="SPO17" s="414"/>
      <c r="SPP17" s="414"/>
      <c r="SPQ17" s="414"/>
      <c r="SPR17" s="414"/>
      <c r="SPS17" s="414"/>
      <c r="SPT17" s="414"/>
      <c r="SPU17" s="414"/>
      <c r="SPV17" s="414"/>
      <c r="SPW17" s="414"/>
      <c r="SPX17" s="414"/>
      <c r="SPY17" s="414"/>
      <c r="SPZ17" s="414"/>
      <c r="SQA17" s="414"/>
      <c r="SQB17" s="414"/>
      <c r="SQC17" s="414"/>
      <c r="SQD17" s="414"/>
      <c r="SQE17" s="414"/>
      <c r="SQF17" s="414"/>
      <c r="SQG17" s="414"/>
      <c r="SQH17" s="414"/>
      <c r="SQI17" s="414"/>
      <c r="SQJ17" s="414"/>
      <c r="SQK17" s="414"/>
      <c r="SQL17" s="414"/>
      <c r="SQM17" s="414"/>
      <c r="SQN17" s="414"/>
      <c r="SQO17" s="414"/>
      <c r="SQP17" s="414"/>
      <c r="SQQ17" s="414"/>
      <c r="SQR17" s="414"/>
      <c r="SQS17" s="414"/>
      <c r="SQT17" s="414"/>
      <c r="SQU17" s="414"/>
      <c r="SQV17" s="414"/>
      <c r="SQW17" s="414"/>
      <c r="SQX17" s="414"/>
      <c r="SQY17" s="414"/>
      <c r="SQZ17" s="414"/>
      <c r="SRA17" s="414"/>
      <c r="SRB17" s="414"/>
      <c r="SRC17" s="414"/>
      <c r="SRD17" s="414"/>
      <c r="SRE17" s="414"/>
      <c r="SRF17" s="414"/>
      <c r="SRG17" s="414"/>
      <c r="SRH17" s="414"/>
      <c r="SRI17" s="414"/>
      <c r="SRJ17" s="414"/>
      <c r="SRK17" s="414"/>
      <c r="SRL17" s="414"/>
      <c r="SRM17" s="414"/>
      <c r="SRN17" s="414"/>
      <c r="SRO17" s="414"/>
      <c r="SRP17" s="414"/>
      <c r="SRQ17" s="414"/>
      <c r="SRR17" s="414"/>
      <c r="SRS17" s="414"/>
      <c r="SRT17" s="414"/>
      <c r="SRU17" s="414"/>
      <c r="SRV17" s="414"/>
      <c r="SRW17" s="414"/>
      <c r="SRX17" s="414"/>
      <c r="SRY17" s="414"/>
      <c r="SRZ17" s="414"/>
      <c r="SSA17" s="414"/>
      <c r="SSB17" s="414"/>
      <c r="SSC17" s="414"/>
      <c r="SSD17" s="414"/>
      <c r="SSE17" s="414"/>
      <c r="SSF17" s="414"/>
      <c r="SSG17" s="414"/>
      <c r="SSH17" s="414"/>
      <c r="SSI17" s="414"/>
      <c r="SSJ17" s="414"/>
      <c r="SSK17" s="414"/>
      <c r="SSL17" s="414"/>
      <c r="SSM17" s="414"/>
      <c r="SSN17" s="414"/>
      <c r="SSO17" s="414"/>
      <c r="SSP17" s="414"/>
      <c r="SSQ17" s="414"/>
      <c r="SSR17" s="414"/>
      <c r="SSS17" s="414"/>
      <c r="SST17" s="414"/>
      <c r="SSU17" s="414"/>
      <c r="SSV17" s="414"/>
      <c r="SSW17" s="414"/>
      <c r="SSX17" s="414"/>
      <c r="SSY17" s="414"/>
      <c r="SSZ17" s="414"/>
      <c r="STA17" s="414"/>
      <c r="STB17" s="414"/>
      <c r="STC17" s="414"/>
      <c r="STD17" s="414"/>
      <c r="STE17" s="414"/>
      <c r="STF17" s="414"/>
      <c r="STG17" s="414"/>
      <c r="STH17" s="414"/>
      <c r="STI17" s="414"/>
      <c r="STJ17" s="414"/>
      <c r="STK17" s="414"/>
      <c r="STL17" s="414"/>
      <c r="STM17" s="414"/>
      <c r="STN17" s="414"/>
      <c r="STO17" s="414"/>
      <c r="STP17" s="414"/>
      <c r="STQ17" s="414"/>
      <c r="STR17" s="414"/>
      <c r="STS17" s="414"/>
      <c r="STT17" s="414"/>
      <c r="STU17" s="414"/>
      <c r="STV17" s="414"/>
      <c r="STW17" s="414"/>
      <c r="STX17" s="414"/>
      <c r="STY17" s="414"/>
      <c r="STZ17" s="414"/>
      <c r="SUA17" s="414"/>
      <c r="SUB17" s="414"/>
      <c r="SUC17" s="414"/>
      <c r="SUD17" s="414"/>
      <c r="SUE17" s="414"/>
      <c r="SUF17" s="414"/>
      <c r="SUG17" s="414"/>
      <c r="SUH17" s="414"/>
      <c r="SUI17" s="414"/>
      <c r="SUJ17" s="414"/>
      <c r="SUK17" s="414"/>
      <c r="SUL17" s="414"/>
      <c r="SUM17" s="414"/>
      <c r="SUN17" s="414"/>
      <c r="SUO17" s="414"/>
      <c r="SUP17" s="414"/>
      <c r="SUQ17" s="414"/>
      <c r="SUR17" s="414"/>
      <c r="SUS17" s="414"/>
      <c r="SUT17" s="414"/>
      <c r="SUU17" s="414"/>
      <c r="SUV17" s="414"/>
      <c r="SUW17" s="414"/>
      <c r="SUX17" s="414"/>
      <c r="SUY17" s="414"/>
      <c r="SUZ17" s="414"/>
      <c r="SVA17" s="414"/>
      <c r="SVB17" s="414"/>
      <c r="SVC17" s="414"/>
      <c r="SVD17" s="414"/>
      <c r="SVE17" s="414"/>
      <c r="SVF17" s="414"/>
      <c r="SVG17" s="414"/>
      <c r="SVH17" s="414"/>
      <c r="SVI17" s="414"/>
      <c r="SVJ17" s="414"/>
      <c r="SVK17" s="414"/>
      <c r="SVL17" s="414"/>
      <c r="SVM17" s="414"/>
      <c r="SVN17" s="414"/>
      <c r="SVO17" s="414"/>
      <c r="SVP17" s="414"/>
      <c r="SVQ17" s="414"/>
      <c r="SVR17" s="414"/>
      <c r="SVS17" s="414"/>
      <c r="SVT17" s="414"/>
      <c r="SVU17" s="414"/>
      <c r="SVV17" s="414"/>
      <c r="SVW17" s="414"/>
      <c r="SVX17" s="414"/>
      <c r="SVY17" s="414"/>
      <c r="SVZ17" s="414"/>
      <c r="SWA17" s="414"/>
      <c r="SWB17" s="414"/>
      <c r="SWC17" s="414"/>
      <c r="SWD17" s="414"/>
      <c r="SWE17" s="414"/>
      <c r="SWF17" s="414"/>
      <c r="SWG17" s="414"/>
      <c r="SWH17" s="414"/>
      <c r="SWI17" s="414"/>
      <c r="SWJ17" s="414"/>
      <c r="SWK17" s="414"/>
      <c r="SWL17" s="414"/>
      <c r="SWM17" s="414"/>
      <c r="SWN17" s="414"/>
      <c r="SWO17" s="414"/>
      <c r="SWP17" s="414"/>
      <c r="SWQ17" s="414"/>
      <c r="SWR17" s="414"/>
      <c r="SWS17" s="414"/>
      <c r="SWT17" s="414"/>
      <c r="SWU17" s="414"/>
      <c r="SWV17" s="414"/>
      <c r="SWW17" s="414"/>
      <c r="SWX17" s="414"/>
      <c r="SWY17" s="414"/>
      <c r="SWZ17" s="414"/>
      <c r="SXA17" s="414"/>
      <c r="SXB17" s="414"/>
      <c r="SXC17" s="414"/>
      <c r="SXD17" s="414"/>
      <c r="SXE17" s="414"/>
      <c r="SXF17" s="414"/>
      <c r="SXG17" s="414"/>
      <c r="SXH17" s="414"/>
      <c r="SXI17" s="414"/>
      <c r="SXJ17" s="414"/>
      <c r="SXK17" s="414"/>
      <c r="SXL17" s="414"/>
      <c r="SXM17" s="414"/>
      <c r="SXN17" s="414"/>
      <c r="SXO17" s="414"/>
      <c r="SXP17" s="414"/>
      <c r="SXQ17" s="414"/>
      <c r="SXR17" s="414"/>
      <c r="SXS17" s="414"/>
      <c r="SXT17" s="414"/>
      <c r="SXU17" s="414"/>
      <c r="SXV17" s="414"/>
      <c r="SXW17" s="414"/>
      <c r="SXX17" s="414"/>
      <c r="SXY17" s="414"/>
      <c r="SXZ17" s="414"/>
      <c r="SYA17" s="414"/>
      <c r="SYB17" s="414"/>
      <c r="SYC17" s="414"/>
      <c r="SYD17" s="414"/>
      <c r="SYE17" s="414"/>
      <c r="SYF17" s="414"/>
      <c r="SYG17" s="414"/>
      <c r="SYH17" s="414"/>
      <c r="SYI17" s="414"/>
      <c r="SYJ17" s="414"/>
      <c r="SYK17" s="414"/>
      <c r="SYL17" s="414"/>
      <c r="SYM17" s="414"/>
      <c r="SYN17" s="414"/>
      <c r="SYO17" s="414"/>
      <c r="SYP17" s="414"/>
      <c r="SYQ17" s="414"/>
      <c r="SYR17" s="414"/>
      <c r="SYS17" s="414"/>
      <c r="SYT17" s="414"/>
      <c r="SYU17" s="414"/>
      <c r="SYV17" s="414"/>
      <c r="SYW17" s="414"/>
      <c r="SYX17" s="414"/>
      <c r="SYY17" s="414"/>
      <c r="SYZ17" s="414"/>
      <c r="SZA17" s="414"/>
      <c r="SZB17" s="414"/>
      <c r="SZC17" s="414"/>
      <c r="SZD17" s="414"/>
      <c r="SZE17" s="414"/>
      <c r="SZF17" s="414"/>
      <c r="SZG17" s="414"/>
      <c r="SZH17" s="414"/>
      <c r="SZI17" s="414"/>
      <c r="SZJ17" s="414"/>
      <c r="SZK17" s="414"/>
      <c r="SZL17" s="414"/>
      <c r="SZM17" s="414"/>
      <c r="SZN17" s="414"/>
      <c r="SZO17" s="414"/>
      <c r="SZP17" s="414"/>
      <c r="SZQ17" s="414"/>
      <c r="SZR17" s="414"/>
      <c r="SZS17" s="414"/>
      <c r="SZT17" s="414"/>
      <c r="SZU17" s="414"/>
      <c r="SZV17" s="414"/>
      <c r="SZW17" s="414"/>
      <c r="SZX17" s="414"/>
      <c r="SZY17" s="414"/>
      <c r="SZZ17" s="414"/>
      <c r="TAA17" s="414"/>
      <c r="TAB17" s="414"/>
      <c r="TAC17" s="414"/>
      <c r="TAD17" s="414"/>
      <c r="TAE17" s="414"/>
      <c r="TAF17" s="414"/>
      <c r="TAG17" s="414"/>
      <c r="TAH17" s="414"/>
      <c r="TAI17" s="414"/>
      <c r="TAJ17" s="414"/>
      <c r="TAK17" s="414"/>
      <c r="TAL17" s="414"/>
      <c r="TAM17" s="414"/>
      <c r="TAN17" s="414"/>
      <c r="TAO17" s="414"/>
      <c r="TAP17" s="414"/>
      <c r="TAQ17" s="414"/>
      <c r="TAR17" s="414"/>
      <c r="TAS17" s="414"/>
      <c r="TAT17" s="414"/>
      <c r="TAU17" s="414"/>
      <c r="TAV17" s="414"/>
      <c r="TAW17" s="414"/>
      <c r="TAX17" s="414"/>
      <c r="TAY17" s="414"/>
      <c r="TAZ17" s="414"/>
      <c r="TBA17" s="414"/>
      <c r="TBB17" s="414"/>
      <c r="TBC17" s="414"/>
      <c r="TBD17" s="414"/>
      <c r="TBE17" s="414"/>
      <c r="TBF17" s="414"/>
      <c r="TBG17" s="414"/>
      <c r="TBH17" s="414"/>
      <c r="TBI17" s="414"/>
      <c r="TBJ17" s="414"/>
      <c r="TBK17" s="414"/>
      <c r="TBL17" s="414"/>
      <c r="TBM17" s="414"/>
      <c r="TBN17" s="414"/>
      <c r="TBO17" s="414"/>
      <c r="TBP17" s="414"/>
      <c r="TBQ17" s="414"/>
      <c r="TBR17" s="414"/>
      <c r="TBS17" s="414"/>
      <c r="TBT17" s="414"/>
      <c r="TBU17" s="414"/>
      <c r="TBV17" s="414"/>
      <c r="TBW17" s="414"/>
      <c r="TBX17" s="414"/>
      <c r="TBY17" s="414"/>
      <c r="TBZ17" s="414"/>
      <c r="TCA17" s="414"/>
      <c r="TCB17" s="414"/>
      <c r="TCC17" s="414"/>
      <c r="TCD17" s="414"/>
      <c r="TCE17" s="414"/>
      <c r="TCF17" s="414"/>
      <c r="TCG17" s="414"/>
      <c r="TCH17" s="414"/>
      <c r="TCI17" s="414"/>
      <c r="TCJ17" s="414"/>
      <c r="TCK17" s="414"/>
      <c r="TCL17" s="414"/>
      <c r="TCM17" s="414"/>
      <c r="TCN17" s="414"/>
      <c r="TCO17" s="414"/>
      <c r="TCP17" s="414"/>
      <c r="TCQ17" s="414"/>
      <c r="TCR17" s="414"/>
      <c r="TCS17" s="414"/>
      <c r="TCT17" s="414"/>
      <c r="TCU17" s="414"/>
      <c r="TCV17" s="414"/>
      <c r="TCW17" s="414"/>
      <c r="TCX17" s="414"/>
      <c r="TCY17" s="414"/>
      <c r="TCZ17" s="414"/>
      <c r="TDA17" s="414"/>
      <c r="TDB17" s="414"/>
      <c r="TDC17" s="414"/>
      <c r="TDD17" s="414"/>
      <c r="TDE17" s="414"/>
      <c r="TDF17" s="414"/>
      <c r="TDG17" s="414"/>
      <c r="TDH17" s="414"/>
      <c r="TDI17" s="414"/>
      <c r="TDJ17" s="414"/>
      <c r="TDK17" s="414"/>
      <c r="TDL17" s="414"/>
      <c r="TDM17" s="414"/>
      <c r="TDN17" s="414"/>
      <c r="TDO17" s="414"/>
      <c r="TDP17" s="414"/>
      <c r="TDQ17" s="414"/>
      <c r="TDR17" s="414"/>
      <c r="TDS17" s="414"/>
      <c r="TDT17" s="414"/>
      <c r="TDU17" s="414"/>
      <c r="TDV17" s="414"/>
      <c r="TDW17" s="414"/>
      <c r="TDX17" s="414"/>
      <c r="TDY17" s="414"/>
      <c r="TDZ17" s="414"/>
      <c r="TEA17" s="414"/>
      <c r="TEB17" s="414"/>
      <c r="TEC17" s="414"/>
      <c r="TED17" s="414"/>
      <c r="TEE17" s="414"/>
      <c r="TEF17" s="414"/>
      <c r="TEG17" s="414"/>
      <c r="TEH17" s="414"/>
      <c r="TEI17" s="414"/>
      <c r="TEJ17" s="414"/>
      <c r="TEK17" s="414"/>
      <c r="TEL17" s="414"/>
      <c r="TEM17" s="414"/>
      <c r="TEN17" s="414"/>
      <c r="TEO17" s="414"/>
      <c r="TEP17" s="414"/>
      <c r="TEQ17" s="414"/>
      <c r="TER17" s="414"/>
      <c r="TES17" s="414"/>
      <c r="TET17" s="414"/>
      <c r="TEU17" s="414"/>
      <c r="TEV17" s="414"/>
      <c r="TEW17" s="414"/>
      <c r="TEX17" s="414"/>
      <c r="TEY17" s="414"/>
      <c r="TEZ17" s="414"/>
      <c r="TFA17" s="414"/>
      <c r="TFB17" s="414"/>
      <c r="TFC17" s="414"/>
      <c r="TFD17" s="414"/>
      <c r="TFE17" s="414"/>
      <c r="TFF17" s="414"/>
      <c r="TFG17" s="414"/>
      <c r="TFH17" s="414"/>
      <c r="TFI17" s="414"/>
      <c r="TFJ17" s="414"/>
      <c r="TFK17" s="414"/>
      <c r="TFL17" s="414"/>
      <c r="TFM17" s="414"/>
      <c r="TFN17" s="414"/>
      <c r="TFO17" s="414"/>
      <c r="TFP17" s="414"/>
      <c r="TFQ17" s="414"/>
      <c r="TFR17" s="414"/>
      <c r="TFS17" s="414"/>
      <c r="TFT17" s="414"/>
      <c r="TFU17" s="414"/>
      <c r="TFV17" s="414"/>
      <c r="TFW17" s="414"/>
      <c r="TFX17" s="414"/>
      <c r="TFY17" s="414"/>
      <c r="TFZ17" s="414"/>
      <c r="TGA17" s="414"/>
      <c r="TGB17" s="414"/>
      <c r="TGC17" s="414"/>
      <c r="TGD17" s="414"/>
      <c r="TGE17" s="414"/>
      <c r="TGF17" s="414"/>
      <c r="TGG17" s="414"/>
      <c r="TGH17" s="414"/>
      <c r="TGI17" s="414"/>
      <c r="TGJ17" s="414"/>
      <c r="TGK17" s="414"/>
      <c r="TGL17" s="414"/>
      <c r="TGM17" s="414"/>
      <c r="TGN17" s="414"/>
      <c r="TGO17" s="414"/>
      <c r="TGP17" s="414"/>
      <c r="TGQ17" s="414"/>
      <c r="TGR17" s="414"/>
      <c r="TGS17" s="414"/>
      <c r="TGT17" s="414"/>
      <c r="TGU17" s="414"/>
      <c r="TGV17" s="414"/>
      <c r="TGW17" s="414"/>
      <c r="TGX17" s="414"/>
      <c r="TGY17" s="414"/>
      <c r="TGZ17" s="414"/>
      <c r="THA17" s="414"/>
      <c r="THB17" s="414"/>
      <c r="THC17" s="414"/>
      <c r="THD17" s="414"/>
      <c r="THE17" s="414"/>
      <c r="THF17" s="414"/>
      <c r="THG17" s="414"/>
      <c r="THH17" s="414"/>
      <c r="THI17" s="414"/>
      <c r="THJ17" s="414"/>
      <c r="THK17" s="414"/>
      <c r="THL17" s="414"/>
      <c r="THM17" s="414"/>
      <c r="THN17" s="414"/>
      <c r="THO17" s="414"/>
      <c r="THP17" s="414"/>
      <c r="THQ17" s="414"/>
      <c r="THR17" s="414"/>
      <c r="THS17" s="414"/>
      <c r="THT17" s="414"/>
      <c r="THU17" s="414"/>
      <c r="THV17" s="414"/>
      <c r="THW17" s="414"/>
      <c r="THX17" s="414"/>
      <c r="THY17" s="414"/>
      <c r="THZ17" s="414"/>
      <c r="TIA17" s="414"/>
      <c r="TIB17" s="414"/>
      <c r="TIC17" s="414"/>
      <c r="TID17" s="414"/>
      <c r="TIE17" s="414"/>
      <c r="TIF17" s="414"/>
      <c r="TIG17" s="414"/>
      <c r="TIH17" s="414"/>
      <c r="TII17" s="414"/>
      <c r="TIJ17" s="414"/>
      <c r="TIK17" s="414"/>
      <c r="TIL17" s="414"/>
      <c r="TIM17" s="414"/>
      <c r="TIN17" s="414"/>
      <c r="TIO17" s="414"/>
      <c r="TIP17" s="414"/>
      <c r="TIQ17" s="414"/>
      <c r="TIR17" s="414"/>
      <c r="TIS17" s="414"/>
      <c r="TIT17" s="414"/>
      <c r="TIU17" s="414"/>
      <c r="TIV17" s="414"/>
      <c r="TIW17" s="414"/>
      <c r="TIX17" s="414"/>
      <c r="TIY17" s="414"/>
      <c r="TIZ17" s="414"/>
      <c r="TJA17" s="414"/>
      <c r="TJB17" s="414"/>
      <c r="TJC17" s="414"/>
      <c r="TJD17" s="414"/>
      <c r="TJE17" s="414"/>
      <c r="TJF17" s="414"/>
      <c r="TJG17" s="414"/>
      <c r="TJH17" s="414"/>
      <c r="TJI17" s="414"/>
      <c r="TJJ17" s="414"/>
      <c r="TJK17" s="414"/>
      <c r="TJL17" s="414"/>
      <c r="TJM17" s="414"/>
      <c r="TJN17" s="414"/>
      <c r="TJO17" s="414"/>
      <c r="TJP17" s="414"/>
      <c r="TJQ17" s="414"/>
      <c r="TJR17" s="414"/>
      <c r="TJS17" s="414"/>
      <c r="TJT17" s="414"/>
      <c r="TJU17" s="414"/>
      <c r="TJV17" s="414"/>
      <c r="TJW17" s="414"/>
      <c r="TJX17" s="414"/>
      <c r="TJY17" s="414"/>
      <c r="TJZ17" s="414"/>
      <c r="TKA17" s="414"/>
      <c r="TKB17" s="414"/>
      <c r="TKC17" s="414"/>
      <c r="TKD17" s="414"/>
      <c r="TKE17" s="414"/>
      <c r="TKF17" s="414"/>
      <c r="TKG17" s="414"/>
      <c r="TKH17" s="414"/>
      <c r="TKI17" s="414"/>
      <c r="TKJ17" s="414"/>
      <c r="TKK17" s="414"/>
      <c r="TKL17" s="414"/>
      <c r="TKM17" s="414"/>
      <c r="TKN17" s="414"/>
      <c r="TKO17" s="414"/>
      <c r="TKP17" s="414"/>
      <c r="TKQ17" s="414"/>
      <c r="TKR17" s="414"/>
      <c r="TKS17" s="414"/>
      <c r="TKT17" s="414"/>
      <c r="TKU17" s="414"/>
      <c r="TKV17" s="414"/>
      <c r="TKW17" s="414"/>
      <c r="TKX17" s="414"/>
      <c r="TKY17" s="414"/>
      <c r="TKZ17" s="414"/>
      <c r="TLA17" s="414"/>
      <c r="TLB17" s="414"/>
      <c r="TLC17" s="414"/>
      <c r="TLD17" s="414"/>
      <c r="TLE17" s="414"/>
      <c r="TLF17" s="414"/>
      <c r="TLG17" s="414"/>
      <c r="TLH17" s="414"/>
      <c r="TLI17" s="414"/>
      <c r="TLJ17" s="414"/>
      <c r="TLK17" s="414"/>
      <c r="TLL17" s="414"/>
      <c r="TLM17" s="414"/>
      <c r="TLN17" s="414"/>
      <c r="TLO17" s="414"/>
      <c r="TLP17" s="414"/>
      <c r="TLQ17" s="414"/>
      <c r="TLR17" s="414"/>
      <c r="TLS17" s="414"/>
      <c r="TLT17" s="414"/>
      <c r="TLU17" s="414"/>
      <c r="TLV17" s="414"/>
      <c r="TLW17" s="414"/>
      <c r="TLX17" s="414"/>
      <c r="TLY17" s="414"/>
      <c r="TLZ17" s="414"/>
      <c r="TMA17" s="414"/>
      <c r="TMB17" s="414"/>
      <c r="TMC17" s="414"/>
      <c r="TMD17" s="414"/>
      <c r="TME17" s="414"/>
      <c r="TMF17" s="414"/>
      <c r="TMG17" s="414"/>
      <c r="TMH17" s="414"/>
      <c r="TMI17" s="414"/>
      <c r="TMJ17" s="414"/>
      <c r="TMK17" s="414"/>
      <c r="TML17" s="414"/>
      <c r="TMM17" s="414"/>
      <c r="TMN17" s="414"/>
      <c r="TMO17" s="414"/>
      <c r="TMP17" s="414"/>
      <c r="TMQ17" s="414"/>
      <c r="TMR17" s="414"/>
      <c r="TMS17" s="414"/>
      <c r="TMT17" s="414"/>
      <c r="TMU17" s="414"/>
      <c r="TMV17" s="414"/>
      <c r="TMW17" s="414"/>
      <c r="TMX17" s="414"/>
      <c r="TMY17" s="414"/>
      <c r="TMZ17" s="414"/>
      <c r="TNA17" s="414"/>
      <c r="TNB17" s="414"/>
      <c r="TNC17" s="414"/>
      <c r="TND17" s="414"/>
      <c r="TNE17" s="414"/>
      <c r="TNF17" s="414"/>
      <c r="TNG17" s="414"/>
      <c r="TNH17" s="414"/>
      <c r="TNI17" s="414"/>
      <c r="TNJ17" s="414"/>
      <c r="TNK17" s="414"/>
      <c r="TNL17" s="414"/>
      <c r="TNM17" s="414"/>
      <c r="TNN17" s="414"/>
      <c r="TNO17" s="414"/>
      <c r="TNP17" s="414"/>
      <c r="TNQ17" s="414"/>
      <c r="TNR17" s="414"/>
      <c r="TNS17" s="414"/>
      <c r="TNT17" s="414"/>
      <c r="TNU17" s="414"/>
      <c r="TNV17" s="414"/>
      <c r="TNW17" s="414"/>
      <c r="TNX17" s="414"/>
      <c r="TNY17" s="414"/>
      <c r="TNZ17" s="414"/>
      <c r="TOA17" s="414"/>
      <c r="TOB17" s="414"/>
      <c r="TOC17" s="414"/>
      <c r="TOD17" s="414"/>
      <c r="TOE17" s="414"/>
      <c r="TOF17" s="414"/>
      <c r="TOG17" s="414"/>
      <c r="TOH17" s="414"/>
      <c r="TOI17" s="414"/>
      <c r="TOJ17" s="414"/>
      <c r="TOK17" s="414"/>
      <c r="TOL17" s="414"/>
      <c r="TOM17" s="414"/>
      <c r="TON17" s="414"/>
      <c r="TOO17" s="414"/>
      <c r="TOP17" s="414"/>
      <c r="TOQ17" s="414"/>
      <c r="TOR17" s="414"/>
      <c r="TOS17" s="414"/>
      <c r="TOT17" s="414"/>
      <c r="TOU17" s="414"/>
      <c r="TOV17" s="414"/>
      <c r="TOW17" s="414"/>
      <c r="TOX17" s="414"/>
      <c r="TOY17" s="414"/>
      <c r="TOZ17" s="414"/>
      <c r="TPA17" s="414"/>
      <c r="TPB17" s="414"/>
      <c r="TPC17" s="414"/>
      <c r="TPD17" s="414"/>
      <c r="TPE17" s="414"/>
      <c r="TPF17" s="414"/>
      <c r="TPG17" s="414"/>
      <c r="TPH17" s="414"/>
      <c r="TPI17" s="414"/>
      <c r="TPJ17" s="414"/>
      <c r="TPK17" s="414"/>
      <c r="TPL17" s="414"/>
      <c r="TPM17" s="414"/>
      <c r="TPN17" s="414"/>
      <c r="TPO17" s="414"/>
      <c r="TPP17" s="414"/>
      <c r="TPQ17" s="414"/>
      <c r="TPR17" s="414"/>
      <c r="TPS17" s="414"/>
      <c r="TPT17" s="414"/>
      <c r="TPU17" s="414"/>
      <c r="TPV17" s="414"/>
      <c r="TPW17" s="414"/>
      <c r="TPX17" s="414"/>
      <c r="TPY17" s="414"/>
      <c r="TPZ17" s="414"/>
      <c r="TQA17" s="414"/>
      <c r="TQB17" s="414"/>
      <c r="TQC17" s="414"/>
      <c r="TQD17" s="414"/>
      <c r="TQE17" s="414"/>
      <c r="TQF17" s="414"/>
      <c r="TQG17" s="414"/>
      <c r="TQH17" s="414"/>
      <c r="TQI17" s="414"/>
      <c r="TQJ17" s="414"/>
      <c r="TQK17" s="414"/>
      <c r="TQL17" s="414"/>
      <c r="TQM17" s="414"/>
      <c r="TQN17" s="414"/>
      <c r="TQO17" s="414"/>
      <c r="TQP17" s="414"/>
      <c r="TQQ17" s="414"/>
      <c r="TQR17" s="414"/>
      <c r="TQS17" s="414"/>
      <c r="TQT17" s="414"/>
      <c r="TQU17" s="414"/>
      <c r="TQV17" s="414"/>
      <c r="TQW17" s="414"/>
      <c r="TQX17" s="414"/>
      <c r="TQY17" s="414"/>
      <c r="TQZ17" s="414"/>
      <c r="TRA17" s="414"/>
      <c r="TRB17" s="414"/>
      <c r="TRC17" s="414"/>
      <c r="TRD17" s="414"/>
      <c r="TRE17" s="414"/>
      <c r="TRF17" s="414"/>
      <c r="TRG17" s="414"/>
      <c r="TRH17" s="414"/>
      <c r="TRI17" s="414"/>
      <c r="TRJ17" s="414"/>
      <c r="TRK17" s="414"/>
      <c r="TRL17" s="414"/>
      <c r="TRM17" s="414"/>
      <c r="TRN17" s="414"/>
      <c r="TRO17" s="414"/>
      <c r="TRP17" s="414"/>
      <c r="TRQ17" s="414"/>
      <c r="TRR17" s="414"/>
      <c r="TRS17" s="414"/>
      <c r="TRT17" s="414"/>
      <c r="TRU17" s="414"/>
      <c r="TRV17" s="414"/>
      <c r="TRW17" s="414"/>
      <c r="TRX17" s="414"/>
      <c r="TRY17" s="414"/>
      <c r="TRZ17" s="414"/>
      <c r="TSA17" s="414"/>
      <c r="TSB17" s="414"/>
      <c r="TSC17" s="414"/>
      <c r="TSD17" s="414"/>
      <c r="TSE17" s="414"/>
      <c r="TSF17" s="414"/>
      <c r="TSG17" s="414"/>
      <c r="TSH17" s="414"/>
      <c r="TSI17" s="414"/>
      <c r="TSJ17" s="414"/>
      <c r="TSK17" s="414"/>
      <c r="TSL17" s="414"/>
      <c r="TSM17" s="414"/>
      <c r="TSN17" s="414"/>
      <c r="TSO17" s="414"/>
      <c r="TSP17" s="414"/>
      <c r="TSQ17" s="414"/>
      <c r="TSR17" s="414"/>
      <c r="TSS17" s="414"/>
      <c r="TST17" s="414"/>
      <c r="TSU17" s="414"/>
      <c r="TSV17" s="414"/>
      <c r="TSW17" s="414"/>
      <c r="TSX17" s="414"/>
      <c r="TSY17" s="414"/>
      <c r="TSZ17" s="414"/>
      <c r="TTA17" s="414"/>
      <c r="TTB17" s="414"/>
      <c r="TTC17" s="414"/>
      <c r="TTD17" s="414"/>
      <c r="TTE17" s="414"/>
      <c r="TTF17" s="414"/>
      <c r="TTG17" s="414"/>
      <c r="TTH17" s="414"/>
      <c r="TTI17" s="414"/>
      <c r="TTJ17" s="414"/>
      <c r="TTK17" s="414"/>
      <c r="TTL17" s="414"/>
      <c r="TTM17" s="414"/>
      <c r="TTN17" s="414"/>
      <c r="TTO17" s="414"/>
      <c r="TTP17" s="414"/>
      <c r="TTQ17" s="414"/>
      <c r="TTR17" s="414"/>
      <c r="TTS17" s="414"/>
      <c r="TTT17" s="414"/>
      <c r="TTU17" s="414"/>
      <c r="TTV17" s="414"/>
      <c r="TTW17" s="414"/>
      <c r="TTX17" s="414"/>
      <c r="TTY17" s="414"/>
      <c r="TTZ17" s="414"/>
      <c r="TUA17" s="414"/>
      <c r="TUB17" s="414"/>
      <c r="TUC17" s="414"/>
      <c r="TUD17" s="414"/>
      <c r="TUE17" s="414"/>
      <c r="TUF17" s="414"/>
      <c r="TUG17" s="414"/>
      <c r="TUH17" s="414"/>
      <c r="TUI17" s="414"/>
      <c r="TUJ17" s="414"/>
      <c r="TUK17" s="414"/>
      <c r="TUL17" s="414"/>
      <c r="TUM17" s="414"/>
      <c r="TUN17" s="414"/>
      <c r="TUO17" s="414"/>
      <c r="TUP17" s="414"/>
      <c r="TUQ17" s="414"/>
      <c r="TUR17" s="414"/>
      <c r="TUS17" s="414"/>
      <c r="TUT17" s="414"/>
      <c r="TUU17" s="414"/>
      <c r="TUV17" s="414"/>
      <c r="TUW17" s="414"/>
      <c r="TUX17" s="414"/>
      <c r="TUY17" s="414"/>
      <c r="TUZ17" s="414"/>
      <c r="TVA17" s="414"/>
      <c r="TVB17" s="414"/>
      <c r="TVC17" s="414"/>
      <c r="TVD17" s="414"/>
      <c r="TVE17" s="414"/>
      <c r="TVF17" s="414"/>
      <c r="TVG17" s="414"/>
      <c r="TVH17" s="414"/>
      <c r="TVI17" s="414"/>
      <c r="TVJ17" s="414"/>
      <c r="TVK17" s="414"/>
      <c r="TVL17" s="414"/>
      <c r="TVM17" s="414"/>
      <c r="TVN17" s="414"/>
      <c r="TVO17" s="414"/>
      <c r="TVP17" s="414"/>
      <c r="TVQ17" s="414"/>
      <c r="TVR17" s="414"/>
      <c r="TVS17" s="414"/>
      <c r="TVT17" s="414"/>
      <c r="TVU17" s="414"/>
      <c r="TVV17" s="414"/>
      <c r="TVW17" s="414"/>
      <c r="TVX17" s="414"/>
      <c r="TVY17" s="414"/>
      <c r="TVZ17" s="414"/>
      <c r="TWA17" s="414"/>
      <c r="TWB17" s="414"/>
      <c r="TWC17" s="414"/>
      <c r="TWD17" s="414"/>
      <c r="TWE17" s="414"/>
      <c r="TWF17" s="414"/>
      <c r="TWG17" s="414"/>
      <c r="TWH17" s="414"/>
      <c r="TWI17" s="414"/>
      <c r="TWJ17" s="414"/>
      <c r="TWK17" s="414"/>
      <c r="TWL17" s="414"/>
      <c r="TWM17" s="414"/>
      <c r="TWN17" s="414"/>
      <c r="TWO17" s="414"/>
      <c r="TWP17" s="414"/>
      <c r="TWQ17" s="414"/>
      <c r="TWR17" s="414"/>
      <c r="TWS17" s="414"/>
      <c r="TWT17" s="414"/>
      <c r="TWU17" s="414"/>
      <c r="TWV17" s="414"/>
      <c r="TWW17" s="414"/>
      <c r="TWX17" s="414"/>
      <c r="TWY17" s="414"/>
      <c r="TWZ17" s="414"/>
      <c r="TXA17" s="414"/>
      <c r="TXB17" s="414"/>
      <c r="TXC17" s="414"/>
      <c r="TXD17" s="414"/>
      <c r="TXE17" s="414"/>
      <c r="TXF17" s="414"/>
      <c r="TXG17" s="414"/>
      <c r="TXH17" s="414"/>
      <c r="TXI17" s="414"/>
      <c r="TXJ17" s="414"/>
      <c r="TXK17" s="414"/>
      <c r="TXL17" s="414"/>
      <c r="TXM17" s="414"/>
      <c r="TXN17" s="414"/>
      <c r="TXO17" s="414"/>
      <c r="TXP17" s="414"/>
      <c r="TXQ17" s="414"/>
      <c r="TXR17" s="414"/>
      <c r="TXS17" s="414"/>
      <c r="TXT17" s="414"/>
      <c r="TXU17" s="414"/>
      <c r="TXV17" s="414"/>
      <c r="TXW17" s="414"/>
      <c r="TXX17" s="414"/>
      <c r="TXY17" s="414"/>
      <c r="TXZ17" s="414"/>
      <c r="TYA17" s="414"/>
      <c r="TYB17" s="414"/>
      <c r="TYC17" s="414"/>
      <c r="TYD17" s="414"/>
      <c r="TYE17" s="414"/>
      <c r="TYF17" s="414"/>
      <c r="TYG17" s="414"/>
      <c r="TYH17" s="414"/>
      <c r="TYI17" s="414"/>
      <c r="TYJ17" s="414"/>
      <c r="TYK17" s="414"/>
      <c r="TYL17" s="414"/>
      <c r="TYM17" s="414"/>
      <c r="TYN17" s="414"/>
      <c r="TYO17" s="414"/>
      <c r="TYP17" s="414"/>
      <c r="TYQ17" s="414"/>
      <c r="TYR17" s="414"/>
      <c r="TYS17" s="414"/>
      <c r="TYT17" s="414"/>
      <c r="TYU17" s="414"/>
      <c r="TYV17" s="414"/>
      <c r="TYW17" s="414"/>
      <c r="TYX17" s="414"/>
      <c r="TYY17" s="414"/>
      <c r="TYZ17" s="414"/>
      <c r="TZA17" s="414"/>
      <c r="TZB17" s="414"/>
      <c r="TZC17" s="414"/>
      <c r="TZD17" s="414"/>
      <c r="TZE17" s="414"/>
      <c r="TZF17" s="414"/>
      <c r="TZG17" s="414"/>
      <c r="TZH17" s="414"/>
      <c r="TZI17" s="414"/>
      <c r="TZJ17" s="414"/>
      <c r="TZK17" s="414"/>
      <c r="TZL17" s="414"/>
      <c r="TZM17" s="414"/>
      <c r="TZN17" s="414"/>
      <c r="TZO17" s="414"/>
      <c r="TZP17" s="414"/>
      <c r="TZQ17" s="414"/>
      <c r="TZR17" s="414"/>
      <c r="TZS17" s="414"/>
      <c r="TZT17" s="414"/>
      <c r="TZU17" s="414"/>
      <c r="TZV17" s="414"/>
      <c r="TZW17" s="414"/>
      <c r="TZX17" s="414"/>
      <c r="TZY17" s="414"/>
      <c r="TZZ17" s="414"/>
      <c r="UAA17" s="414"/>
      <c r="UAB17" s="414"/>
      <c r="UAC17" s="414"/>
      <c r="UAD17" s="414"/>
      <c r="UAE17" s="414"/>
      <c r="UAF17" s="414"/>
      <c r="UAG17" s="414"/>
      <c r="UAH17" s="414"/>
      <c r="UAI17" s="414"/>
      <c r="UAJ17" s="414"/>
      <c r="UAK17" s="414"/>
      <c r="UAL17" s="414"/>
      <c r="UAM17" s="414"/>
      <c r="UAN17" s="414"/>
      <c r="UAO17" s="414"/>
      <c r="UAP17" s="414"/>
      <c r="UAQ17" s="414"/>
      <c r="UAR17" s="414"/>
      <c r="UAS17" s="414"/>
      <c r="UAT17" s="414"/>
      <c r="UAU17" s="414"/>
      <c r="UAV17" s="414"/>
      <c r="UAW17" s="414"/>
      <c r="UAX17" s="414"/>
      <c r="UAY17" s="414"/>
      <c r="UAZ17" s="414"/>
      <c r="UBA17" s="414"/>
      <c r="UBB17" s="414"/>
      <c r="UBC17" s="414"/>
      <c r="UBD17" s="414"/>
      <c r="UBE17" s="414"/>
      <c r="UBF17" s="414"/>
      <c r="UBG17" s="414"/>
      <c r="UBH17" s="414"/>
      <c r="UBI17" s="414"/>
      <c r="UBJ17" s="414"/>
      <c r="UBK17" s="414"/>
      <c r="UBL17" s="414"/>
      <c r="UBM17" s="414"/>
      <c r="UBN17" s="414"/>
      <c r="UBO17" s="414"/>
      <c r="UBP17" s="414"/>
      <c r="UBQ17" s="414"/>
      <c r="UBR17" s="414"/>
      <c r="UBS17" s="414"/>
      <c r="UBT17" s="414"/>
      <c r="UBU17" s="414"/>
      <c r="UBV17" s="414"/>
      <c r="UBW17" s="414"/>
      <c r="UBX17" s="414"/>
      <c r="UBY17" s="414"/>
      <c r="UBZ17" s="414"/>
      <c r="UCA17" s="414"/>
      <c r="UCB17" s="414"/>
      <c r="UCC17" s="414"/>
      <c r="UCD17" s="414"/>
      <c r="UCE17" s="414"/>
      <c r="UCF17" s="414"/>
      <c r="UCG17" s="414"/>
      <c r="UCH17" s="414"/>
      <c r="UCI17" s="414"/>
      <c r="UCJ17" s="414"/>
      <c r="UCK17" s="414"/>
      <c r="UCL17" s="414"/>
      <c r="UCM17" s="414"/>
      <c r="UCN17" s="414"/>
      <c r="UCO17" s="414"/>
      <c r="UCP17" s="414"/>
      <c r="UCQ17" s="414"/>
      <c r="UCR17" s="414"/>
      <c r="UCS17" s="414"/>
      <c r="UCT17" s="414"/>
      <c r="UCU17" s="414"/>
      <c r="UCV17" s="414"/>
      <c r="UCW17" s="414"/>
      <c r="UCX17" s="414"/>
      <c r="UCY17" s="414"/>
      <c r="UCZ17" s="414"/>
      <c r="UDA17" s="414"/>
      <c r="UDB17" s="414"/>
      <c r="UDC17" s="414"/>
      <c r="UDD17" s="414"/>
      <c r="UDE17" s="414"/>
      <c r="UDF17" s="414"/>
      <c r="UDG17" s="414"/>
      <c r="UDH17" s="414"/>
      <c r="UDI17" s="414"/>
      <c r="UDJ17" s="414"/>
      <c r="UDK17" s="414"/>
      <c r="UDL17" s="414"/>
      <c r="UDM17" s="414"/>
      <c r="UDN17" s="414"/>
      <c r="UDO17" s="414"/>
      <c r="UDP17" s="414"/>
      <c r="UDQ17" s="414"/>
      <c r="UDR17" s="414"/>
      <c r="UDS17" s="414"/>
      <c r="UDT17" s="414"/>
      <c r="UDU17" s="414"/>
      <c r="UDV17" s="414"/>
      <c r="UDW17" s="414"/>
      <c r="UDX17" s="414"/>
      <c r="UDY17" s="414"/>
      <c r="UDZ17" s="414"/>
      <c r="UEA17" s="414"/>
      <c r="UEB17" s="414"/>
      <c r="UEC17" s="414"/>
      <c r="UED17" s="414"/>
      <c r="UEE17" s="414"/>
      <c r="UEF17" s="414"/>
      <c r="UEG17" s="414"/>
      <c r="UEH17" s="414"/>
      <c r="UEI17" s="414"/>
      <c r="UEJ17" s="414"/>
      <c r="UEK17" s="414"/>
      <c r="UEL17" s="414"/>
      <c r="UEM17" s="414"/>
      <c r="UEN17" s="414"/>
      <c r="UEO17" s="414"/>
      <c r="UEP17" s="414"/>
      <c r="UEQ17" s="414"/>
      <c r="UER17" s="414"/>
      <c r="UES17" s="414"/>
      <c r="UET17" s="414"/>
      <c r="UEU17" s="414"/>
      <c r="UEV17" s="414"/>
      <c r="UEW17" s="414"/>
      <c r="UEX17" s="414"/>
      <c r="UEY17" s="414"/>
      <c r="UEZ17" s="414"/>
      <c r="UFA17" s="414"/>
      <c r="UFB17" s="414"/>
      <c r="UFC17" s="414"/>
      <c r="UFD17" s="414"/>
      <c r="UFE17" s="414"/>
      <c r="UFF17" s="414"/>
      <c r="UFG17" s="414"/>
      <c r="UFH17" s="414"/>
      <c r="UFI17" s="414"/>
      <c r="UFJ17" s="414"/>
      <c r="UFK17" s="414"/>
      <c r="UFL17" s="414"/>
      <c r="UFM17" s="414"/>
      <c r="UFN17" s="414"/>
      <c r="UFO17" s="414"/>
      <c r="UFP17" s="414"/>
      <c r="UFQ17" s="414"/>
      <c r="UFR17" s="414"/>
      <c r="UFS17" s="414"/>
      <c r="UFT17" s="414"/>
      <c r="UFU17" s="414"/>
      <c r="UFV17" s="414"/>
      <c r="UFW17" s="414"/>
      <c r="UFX17" s="414"/>
      <c r="UFY17" s="414"/>
      <c r="UFZ17" s="414"/>
      <c r="UGA17" s="414"/>
      <c r="UGB17" s="414"/>
      <c r="UGC17" s="414"/>
      <c r="UGD17" s="414"/>
      <c r="UGE17" s="414"/>
      <c r="UGF17" s="414"/>
      <c r="UGG17" s="414"/>
      <c r="UGH17" s="414"/>
      <c r="UGI17" s="414"/>
      <c r="UGJ17" s="414"/>
      <c r="UGK17" s="414"/>
      <c r="UGL17" s="414"/>
      <c r="UGM17" s="414"/>
      <c r="UGN17" s="414"/>
      <c r="UGO17" s="414"/>
      <c r="UGP17" s="414"/>
      <c r="UGQ17" s="414"/>
      <c r="UGR17" s="414"/>
      <c r="UGS17" s="414"/>
      <c r="UGT17" s="414"/>
      <c r="UGU17" s="414"/>
      <c r="UGV17" s="414"/>
      <c r="UGW17" s="414"/>
      <c r="UGX17" s="414"/>
      <c r="UGY17" s="414"/>
      <c r="UGZ17" s="414"/>
      <c r="UHA17" s="414"/>
      <c r="UHB17" s="414"/>
      <c r="UHC17" s="414"/>
      <c r="UHD17" s="414"/>
      <c r="UHE17" s="414"/>
      <c r="UHF17" s="414"/>
      <c r="UHG17" s="414"/>
      <c r="UHH17" s="414"/>
      <c r="UHI17" s="414"/>
      <c r="UHJ17" s="414"/>
      <c r="UHK17" s="414"/>
      <c r="UHL17" s="414"/>
      <c r="UHM17" s="414"/>
      <c r="UHN17" s="414"/>
      <c r="UHO17" s="414"/>
      <c r="UHP17" s="414"/>
      <c r="UHQ17" s="414"/>
      <c r="UHR17" s="414"/>
      <c r="UHS17" s="414"/>
      <c r="UHT17" s="414"/>
      <c r="UHU17" s="414"/>
      <c r="UHV17" s="414"/>
      <c r="UHW17" s="414"/>
      <c r="UHX17" s="414"/>
      <c r="UHY17" s="414"/>
      <c r="UHZ17" s="414"/>
      <c r="UIA17" s="414"/>
      <c r="UIB17" s="414"/>
      <c r="UIC17" s="414"/>
      <c r="UID17" s="414"/>
      <c r="UIE17" s="414"/>
      <c r="UIF17" s="414"/>
      <c r="UIG17" s="414"/>
      <c r="UIH17" s="414"/>
      <c r="UII17" s="414"/>
      <c r="UIJ17" s="414"/>
      <c r="UIK17" s="414"/>
      <c r="UIL17" s="414"/>
      <c r="UIM17" s="414"/>
      <c r="UIN17" s="414"/>
      <c r="UIO17" s="414"/>
      <c r="UIP17" s="414"/>
      <c r="UIQ17" s="414"/>
      <c r="UIR17" s="414"/>
      <c r="UIS17" s="414"/>
      <c r="UIT17" s="414"/>
      <c r="UIU17" s="414"/>
      <c r="UIV17" s="414"/>
      <c r="UIW17" s="414"/>
      <c r="UIX17" s="414"/>
      <c r="UIY17" s="414"/>
      <c r="UIZ17" s="414"/>
      <c r="UJA17" s="414"/>
      <c r="UJB17" s="414"/>
      <c r="UJC17" s="414"/>
      <c r="UJD17" s="414"/>
      <c r="UJE17" s="414"/>
      <c r="UJF17" s="414"/>
      <c r="UJG17" s="414"/>
      <c r="UJH17" s="414"/>
      <c r="UJI17" s="414"/>
      <c r="UJJ17" s="414"/>
      <c r="UJK17" s="414"/>
      <c r="UJL17" s="414"/>
      <c r="UJM17" s="414"/>
      <c r="UJN17" s="414"/>
      <c r="UJO17" s="414"/>
      <c r="UJP17" s="414"/>
      <c r="UJQ17" s="414"/>
      <c r="UJR17" s="414"/>
      <c r="UJS17" s="414"/>
      <c r="UJT17" s="414"/>
      <c r="UJU17" s="414"/>
      <c r="UJV17" s="414"/>
      <c r="UJW17" s="414"/>
      <c r="UJX17" s="414"/>
      <c r="UJY17" s="414"/>
      <c r="UJZ17" s="414"/>
      <c r="UKA17" s="414"/>
      <c r="UKB17" s="414"/>
      <c r="UKC17" s="414"/>
      <c r="UKD17" s="414"/>
      <c r="UKE17" s="414"/>
      <c r="UKF17" s="414"/>
      <c r="UKG17" s="414"/>
      <c r="UKH17" s="414"/>
      <c r="UKI17" s="414"/>
      <c r="UKJ17" s="414"/>
      <c r="UKK17" s="414"/>
      <c r="UKL17" s="414"/>
      <c r="UKM17" s="414"/>
      <c r="UKN17" s="414"/>
      <c r="UKO17" s="414"/>
      <c r="UKP17" s="414"/>
      <c r="UKQ17" s="414"/>
      <c r="UKR17" s="414"/>
      <c r="UKS17" s="414"/>
      <c r="UKT17" s="414"/>
      <c r="UKU17" s="414"/>
      <c r="UKV17" s="414"/>
      <c r="UKW17" s="414"/>
      <c r="UKX17" s="414"/>
      <c r="UKY17" s="414"/>
      <c r="UKZ17" s="414"/>
      <c r="ULA17" s="414"/>
      <c r="ULB17" s="414"/>
      <c r="ULC17" s="414"/>
      <c r="ULD17" s="414"/>
      <c r="ULE17" s="414"/>
      <c r="ULF17" s="414"/>
      <c r="ULG17" s="414"/>
      <c r="ULH17" s="414"/>
      <c r="ULI17" s="414"/>
      <c r="ULJ17" s="414"/>
      <c r="ULK17" s="414"/>
      <c r="ULL17" s="414"/>
      <c r="ULM17" s="414"/>
      <c r="ULN17" s="414"/>
      <c r="ULO17" s="414"/>
      <c r="ULP17" s="414"/>
      <c r="ULQ17" s="414"/>
      <c r="ULR17" s="414"/>
      <c r="ULS17" s="414"/>
      <c r="ULT17" s="414"/>
      <c r="ULU17" s="414"/>
      <c r="ULV17" s="414"/>
      <c r="ULW17" s="414"/>
      <c r="ULX17" s="414"/>
      <c r="ULY17" s="414"/>
      <c r="ULZ17" s="414"/>
      <c r="UMA17" s="414"/>
      <c r="UMB17" s="414"/>
      <c r="UMC17" s="414"/>
      <c r="UMD17" s="414"/>
      <c r="UME17" s="414"/>
      <c r="UMF17" s="414"/>
      <c r="UMG17" s="414"/>
      <c r="UMH17" s="414"/>
      <c r="UMI17" s="414"/>
      <c r="UMJ17" s="414"/>
      <c r="UMK17" s="414"/>
      <c r="UML17" s="414"/>
      <c r="UMM17" s="414"/>
      <c r="UMN17" s="414"/>
      <c r="UMO17" s="414"/>
      <c r="UMP17" s="414"/>
      <c r="UMQ17" s="414"/>
      <c r="UMR17" s="414"/>
      <c r="UMS17" s="414"/>
      <c r="UMT17" s="414"/>
      <c r="UMU17" s="414"/>
      <c r="UMV17" s="414"/>
      <c r="UMW17" s="414"/>
      <c r="UMX17" s="414"/>
      <c r="UMY17" s="414"/>
      <c r="UMZ17" s="414"/>
      <c r="UNA17" s="414"/>
      <c r="UNB17" s="414"/>
      <c r="UNC17" s="414"/>
      <c r="UND17" s="414"/>
      <c r="UNE17" s="414"/>
      <c r="UNF17" s="414"/>
      <c r="UNG17" s="414"/>
      <c r="UNH17" s="414"/>
      <c r="UNI17" s="414"/>
      <c r="UNJ17" s="414"/>
      <c r="UNK17" s="414"/>
      <c r="UNL17" s="414"/>
      <c r="UNM17" s="414"/>
      <c r="UNN17" s="414"/>
      <c r="UNO17" s="414"/>
      <c r="UNP17" s="414"/>
      <c r="UNQ17" s="414"/>
      <c r="UNR17" s="414"/>
      <c r="UNS17" s="414"/>
      <c r="UNT17" s="414"/>
      <c r="UNU17" s="414"/>
      <c r="UNV17" s="414"/>
      <c r="UNW17" s="414"/>
      <c r="UNX17" s="414"/>
      <c r="UNY17" s="414"/>
      <c r="UNZ17" s="414"/>
      <c r="UOA17" s="414"/>
      <c r="UOB17" s="414"/>
      <c r="UOC17" s="414"/>
      <c r="UOD17" s="414"/>
      <c r="UOE17" s="414"/>
      <c r="UOF17" s="414"/>
      <c r="UOG17" s="414"/>
      <c r="UOH17" s="414"/>
      <c r="UOI17" s="414"/>
      <c r="UOJ17" s="414"/>
      <c r="UOK17" s="414"/>
      <c r="UOL17" s="414"/>
      <c r="UOM17" s="414"/>
      <c r="UON17" s="414"/>
      <c r="UOO17" s="414"/>
      <c r="UOP17" s="414"/>
      <c r="UOQ17" s="414"/>
      <c r="UOR17" s="414"/>
      <c r="UOS17" s="414"/>
      <c r="UOT17" s="414"/>
      <c r="UOU17" s="414"/>
      <c r="UOV17" s="414"/>
      <c r="UOW17" s="414"/>
      <c r="UOX17" s="414"/>
      <c r="UOY17" s="414"/>
      <c r="UOZ17" s="414"/>
      <c r="UPA17" s="414"/>
      <c r="UPB17" s="414"/>
      <c r="UPC17" s="414"/>
      <c r="UPD17" s="414"/>
      <c r="UPE17" s="414"/>
      <c r="UPF17" s="414"/>
      <c r="UPG17" s="414"/>
      <c r="UPH17" s="414"/>
      <c r="UPI17" s="414"/>
      <c r="UPJ17" s="414"/>
      <c r="UPK17" s="414"/>
      <c r="UPL17" s="414"/>
      <c r="UPM17" s="414"/>
      <c r="UPN17" s="414"/>
      <c r="UPO17" s="414"/>
      <c r="UPP17" s="414"/>
      <c r="UPQ17" s="414"/>
      <c r="UPR17" s="414"/>
      <c r="UPS17" s="414"/>
      <c r="UPT17" s="414"/>
      <c r="UPU17" s="414"/>
      <c r="UPV17" s="414"/>
      <c r="UPW17" s="414"/>
      <c r="UPX17" s="414"/>
      <c r="UPY17" s="414"/>
      <c r="UPZ17" s="414"/>
      <c r="UQA17" s="414"/>
      <c r="UQB17" s="414"/>
      <c r="UQC17" s="414"/>
      <c r="UQD17" s="414"/>
      <c r="UQE17" s="414"/>
      <c r="UQF17" s="414"/>
      <c r="UQG17" s="414"/>
      <c r="UQH17" s="414"/>
      <c r="UQI17" s="414"/>
      <c r="UQJ17" s="414"/>
      <c r="UQK17" s="414"/>
      <c r="UQL17" s="414"/>
      <c r="UQM17" s="414"/>
      <c r="UQN17" s="414"/>
      <c r="UQO17" s="414"/>
      <c r="UQP17" s="414"/>
      <c r="UQQ17" s="414"/>
      <c r="UQR17" s="414"/>
      <c r="UQS17" s="414"/>
      <c r="UQT17" s="414"/>
      <c r="UQU17" s="414"/>
      <c r="UQV17" s="414"/>
      <c r="UQW17" s="414"/>
      <c r="UQX17" s="414"/>
      <c r="UQY17" s="414"/>
      <c r="UQZ17" s="414"/>
      <c r="URA17" s="414"/>
      <c r="URB17" s="414"/>
      <c r="URC17" s="414"/>
      <c r="URD17" s="414"/>
      <c r="URE17" s="414"/>
      <c r="URF17" s="414"/>
      <c r="URG17" s="414"/>
      <c r="URH17" s="414"/>
      <c r="URI17" s="414"/>
      <c r="URJ17" s="414"/>
      <c r="URK17" s="414"/>
      <c r="URL17" s="414"/>
      <c r="URM17" s="414"/>
      <c r="URN17" s="414"/>
      <c r="URO17" s="414"/>
      <c r="URP17" s="414"/>
      <c r="URQ17" s="414"/>
      <c r="URR17" s="414"/>
      <c r="URS17" s="414"/>
      <c r="URT17" s="414"/>
      <c r="URU17" s="414"/>
      <c r="URV17" s="414"/>
      <c r="URW17" s="414"/>
      <c r="URX17" s="414"/>
      <c r="URY17" s="414"/>
      <c r="URZ17" s="414"/>
      <c r="USA17" s="414"/>
      <c r="USB17" s="414"/>
      <c r="USC17" s="414"/>
      <c r="USD17" s="414"/>
      <c r="USE17" s="414"/>
      <c r="USF17" s="414"/>
      <c r="USG17" s="414"/>
      <c r="USH17" s="414"/>
      <c r="USI17" s="414"/>
      <c r="USJ17" s="414"/>
      <c r="USK17" s="414"/>
      <c r="USL17" s="414"/>
      <c r="USM17" s="414"/>
      <c r="USN17" s="414"/>
      <c r="USO17" s="414"/>
      <c r="USP17" s="414"/>
      <c r="USQ17" s="414"/>
      <c r="USR17" s="414"/>
      <c r="USS17" s="414"/>
      <c r="UST17" s="414"/>
      <c r="USU17" s="414"/>
      <c r="USV17" s="414"/>
      <c r="USW17" s="414"/>
      <c r="USX17" s="414"/>
      <c r="USY17" s="414"/>
      <c r="USZ17" s="414"/>
      <c r="UTA17" s="414"/>
      <c r="UTB17" s="414"/>
      <c r="UTC17" s="414"/>
      <c r="UTD17" s="414"/>
      <c r="UTE17" s="414"/>
      <c r="UTF17" s="414"/>
      <c r="UTG17" s="414"/>
      <c r="UTH17" s="414"/>
      <c r="UTI17" s="414"/>
      <c r="UTJ17" s="414"/>
      <c r="UTK17" s="414"/>
      <c r="UTL17" s="414"/>
      <c r="UTM17" s="414"/>
      <c r="UTN17" s="414"/>
      <c r="UTO17" s="414"/>
      <c r="UTP17" s="414"/>
      <c r="UTQ17" s="414"/>
      <c r="UTR17" s="414"/>
      <c r="UTS17" s="414"/>
      <c r="UTT17" s="414"/>
      <c r="UTU17" s="414"/>
      <c r="UTV17" s="414"/>
      <c r="UTW17" s="414"/>
      <c r="UTX17" s="414"/>
      <c r="UTY17" s="414"/>
      <c r="UTZ17" s="414"/>
      <c r="UUA17" s="414"/>
      <c r="UUB17" s="414"/>
      <c r="UUC17" s="414"/>
      <c r="UUD17" s="414"/>
      <c r="UUE17" s="414"/>
      <c r="UUF17" s="414"/>
      <c r="UUG17" s="414"/>
      <c r="UUH17" s="414"/>
      <c r="UUI17" s="414"/>
      <c r="UUJ17" s="414"/>
      <c r="UUK17" s="414"/>
      <c r="UUL17" s="414"/>
      <c r="UUM17" s="414"/>
      <c r="UUN17" s="414"/>
      <c r="UUO17" s="414"/>
      <c r="UUP17" s="414"/>
      <c r="UUQ17" s="414"/>
      <c r="UUR17" s="414"/>
      <c r="UUS17" s="414"/>
      <c r="UUT17" s="414"/>
      <c r="UUU17" s="414"/>
      <c r="UUV17" s="414"/>
      <c r="UUW17" s="414"/>
      <c r="UUX17" s="414"/>
      <c r="UUY17" s="414"/>
      <c r="UUZ17" s="414"/>
      <c r="UVA17" s="414"/>
      <c r="UVB17" s="414"/>
      <c r="UVC17" s="414"/>
      <c r="UVD17" s="414"/>
      <c r="UVE17" s="414"/>
      <c r="UVF17" s="414"/>
      <c r="UVG17" s="414"/>
      <c r="UVH17" s="414"/>
      <c r="UVI17" s="414"/>
      <c r="UVJ17" s="414"/>
      <c r="UVK17" s="414"/>
      <c r="UVL17" s="414"/>
      <c r="UVM17" s="414"/>
      <c r="UVN17" s="414"/>
      <c r="UVO17" s="414"/>
      <c r="UVP17" s="414"/>
      <c r="UVQ17" s="414"/>
      <c r="UVR17" s="414"/>
      <c r="UVS17" s="414"/>
      <c r="UVT17" s="414"/>
      <c r="UVU17" s="414"/>
      <c r="UVV17" s="414"/>
      <c r="UVW17" s="414"/>
      <c r="UVX17" s="414"/>
      <c r="UVY17" s="414"/>
      <c r="UVZ17" s="414"/>
      <c r="UWA17" s="414"/>
      <c r="UWB17" s="414"/>
      <c r="UWC17" s="414"/>
      <c r="UWD17" s="414"/>
      <c r="UWE17" s="414"/>
      <c r="UWF17" s="414"/>
      <c r="UWG17" s="414"/>
      <c r="UWH17" s="414"/>
      <c r="UWI17" s="414"/>
      <c r="UWJ17" s="414"/>
      <c r="UWK17" s="414"/>
      <c r="UWL17" s="414"/>
      <c r="UWM17" s="414"/>
      <c r="UWN17" s="414"/>
      <c r="UWO17" s="414"/>
      <c r="UWP17" s="414"/>
      <c r="UWQ17" s="414"/>
      <c r="UWR17" s="414"/>
      <c r="UWS17" s="414"/>
      <c r="UWT17" s="414"/>
      <c r="UWU17" s="414"/>
      <c r="UWV17" s="414"/>
      <c r="UWW17" s="414"/>
      <c r="UWX17" s="414"/>
      <c r="UWY17" s="414"/>
      <c r="UWZ17" s="414"/>
      <c r="UXA17" s="414"/>
      <c r="UXB17" s="414"/>
      <c r="UXC17" s="414"/>
      <c r="UXD17" s="414"/>
      <c r="UXE17" s="414"/>
      <c r="UXF17" s="414"/>
      <c r="UXG17" s="414"/>
      <c r="UXH17" s="414"/>
      <c r="UXI17" s="414"/>
      <c r="UXJ17" s="414"/>
      <c r="UXK17" s="414"/>
      <c r="UXL17" s="414"/>
      <c r="UXM17" s="414"/>
      <c r="UXN17" s="414"/>
      <c r="UXO17" s="414"/>
      <c r="UXP17" s="414"/>
      <c r="UXQ17" s="414"/>
      <c r="UXR17" s="414"/>
      <c r="UXS17" s="414"/>
      <c r="UXT17" s="414"/>
      <c r="UXU17" s="414"/>
      <c r="UXV17" s="414"/>
      <c r="UXW17" s="414"/>
      <c r="UXX17" s="414"/>
      <c r="UXY17" s="414"/>
      <c r="UXZ17" s="414"/>
      <c r="UYA17" s="414"/>
      <c r="UYB17" s="414"/>
      <c r="UYC17" s="414"/>
      <c r="UYD17" s="414"/>
      <c r="UYE17" s="414"/>
      <c r="UYF17" s="414"/>
      <c r="UYG17" s="414"/>
      <c r="UYH17" s="414"/>
      <c r="UYI17" s="414"/>
      <c r="UYJ17" s="414"/>
      <c r="UYK17" s="414"/>
      <c r="UYL17" s="414"/>
      <c r="UYM17" s="414"/>
      <c r="UYN17" s="414"/>
      <c r="UYO17" s="414"/>
      <c r="UYP17" s="414"/>
      <c r="UYQ17" s="414"/>
      <c r="UYR17" s="414"/>
      <c r="UYS17" s="414"/>
      <c r="UYT17" s="414"/>
      <c r="UYU17" s="414"/>
      <c r="UYV17" s="414"/>
      <c r="UYW17" s="414"/>
      <c r="UYX17" s="414"/>
      <c r="UYY17" s="414"/>
      <c r="UYZ17" s="414"/>
      <c r="UZA17" s="414"/>
      <c r="UZB17" s="414"/>
      <c r="UZC17" s="414"/>
      <c r="UZD17" s="414"/>
      <c r="UZE17" s="414"/>
      <c r="UZF17" s="414"/>
      <c r="UZG17" s="414"/>
      <c r="UZH17" s="414"/>
      <c r="UZI17" s="414"/>
      <c r="UZJ17" s="414"/>
      <c r="UZK17" s="414"/>
      <c r="UZL17" s="414"/>
      <c r="UZM17" s="414"/>
      <c r="UZN17" s="414"/>
      <c r="UZO17" s="414"/>
      <c r="UZP17" s="414"/>
      <c r="UZQ17" s="414"/>
      <c r="UZR17" s="414"/>
      <c r="UZS17" s="414"/>
      <c r="UZT17" s="414"/>
      <c r="UZU17" s="414"/>
      <c r="UZV17" s="414"/>
      <c r="UZW17" s="414"/>
      <c r="UZX17" s="414"/>
      <c r="UZY17" s="414"/>
      <c r="UZZ17" s="414"/>
      <c r="VAA17" s="414"/>
      <c r="VAB17" s="414"/>
      <c r="VAC17" s="414"/>
      <c r="VAD17" s="414"/>
      <c r="VAE17" s="414"/>
      <c r="VAF17" s="414"/>
      <c r="VAG17" s="414"/>
      <c r="VAH17" s="414"/>
      <c r="VAI17" s="414"/>
      <c r="VAJ17" s="414"/>
      <c r="VAK17" s="414"/>
      <c r="VAL17" s="414"/>
      <c r="VAM17" s="414"/>
      <c r="VAN17" s="414"/>
      <c r="VAO17" s="414"/>
      <c r="VAP17" s="414"/>
      <c r="VAQ17" s="414"/>
      <c r="VAR17" s="414"/>
      <c r="VAS17" s="414"/>
      <c r="VAT17" s="414"/>
      <c r="VAU17" s="414"/>
      <c r="VAV17" s="414"/>
      <c r="VAW17" s="414"/>
      <c r="VAX17" s="414"/>
      <c r="VAY17" s="414"/>
      <c r="VAZ17" s="414"/>
      <c r="VBA17" s="414"/>
      <c r="VBB17" s="414"/>
      <c r="VBC17" s="414"/>
      <c r="VBD17" s="414"/>
      <c r="VBE17" s="414"/>
      <c r="VBF17" s="414"/>
      <c r="VBG17" s="414"/>
      <c r="VBH17" s="414"/>
      <c r="VBI17" s="414"/>
      <c r="VBJ17" s="414"/>
      <c r="VBK17" s="414"/>
      <c r="VBL17" s="414"/>
      <c r="VBM17" s="414"/>
      <c r="VBN17" s="414"/>
      <c r="VBO17" s="414"/>
      <c r="VBP17" s="414"/>
      <c r="VBQ17" s="414"/>
      <c r="VBR17" s="414"/>
      <c r="VBS17" s="414"/>
      <c r="VBT17" s="414"/>
      <c r="VBU17" s="414"/>
      <c r="VBV17" s="414"/>
      <c r="VBW17" s="414"/>
      <c r="VBX17" s="414"/>
      <c r="VBY17" s="414"/>
      <c r="VBZ17" s="414"/>
      <c r="VCA17" s="414"/>
      <c r="VCB17" s="414"/>
      <c r="VCC17" s="414"/>
      <c r="VCD17" s="414"/>
      <c r="VCE17" s="414"/>
      <c r="VCF17" s="414"/>
      <c r="VCG17" s="414"/>
      <c r="VCH17" s="414"/>
      <c r="VCI17" s="414"/>
      <c r="VCJ17" s="414"/>
      <c r="VCK17" s="414"/>
      <c r="VCL17" s="414"/>
      <c r="VCM17" s="414"/>
      <c r="VCN17" s="414"/>
      <c r="VCO17" s="414"/>
      <c r="VCP17" s="414"/>
      <c r="VCQ17" s="414"/>
      <c r="VCR17" s="414"/>
      <c r="VCS17" s="414"/>
      <c r="VCT17" s="414"/>
      <c r="VCU17" s="414"/>
      <c r="VCV17" s="414"/>
      <c r="VCW17" s="414"/>
      <c r="VCX17" s="414"/>
      <c r="VCY17" s="414"/>
      <c r="VCZ17" s="414"/>
      <c r="VDA17" s="414"/>
      <c r="VDB17" s="414"/>
      <c r="VDC17" s="414"/>
      <c r="VDD17" s="414"/>
      <c r="VDE17" s="414"/>
      <c r="VDF17" s="414"/>
      <c r="VDG17" s="414"/>
      <c r="VDH17" s="414"/>
      <c r="VDI17" s="414"/>
      <c r="VDJ17" s="414"/>
      <c r="VDK17" s="414"/>
      <c r="VDL17" s="414"/>
      <c r="VDM17" s="414"/>
      <c r="VDN17" s="414"/>
      <c r="VDO17" s="414"/>
      <c r="VDP17" s="414"/>
      <c r="VDQ17" s="414"/>
      <c r="VDR17" s="414"/>
      <c r="VDS17" s="414"/>
      <c r="VDT17" s="414"/>
      <c r="VDU17" s="414"/>
      <c r="VDV17" s="414"/>
      <c r="VDW17" s="414"/>
      <c r="VDX17" s="414"/>
      <c r="VDY17" s="414"/>
      <c r="VDZ17" s="414"/>
      <c r="VEA17" s="414"/>
      <c r="VEB17" s="414"/>
      <c r="VEC17" s="414"/>
      <c r="VED17" s="414"/>
      <c r="VEE17" s="414"/>
      <c r="VEF17" s="414"/>
      <c r="VEG17" s="414"/>
      <c r="VEH17" s="414"/>
      <c r="VEI17" s="414"/>
      <c r="VEJ17" s="414"/>
      <c r="VEK17" s="414"/>
      <c r="VEL17" s="414"/>
      <c r="VEM17" s="414"/>
      <c r="VEN17" s="414"/>
      <c r="VEO17" s="414"/>
      <c r="VEP17" s="414"/>
      <c r="VEQ17" s="414"/>
      <c r="VER17" s="414"/>
      <c r="VES17" s="414"/>
      <c r="VET17" s="414"/>
      <c r="VEU17" s="414"/>
      <c r="VEV17" s="414"/>
      <c r="VEW17" s="414"/>
      <c r="VEX17" s="414"/>
      <c r="VEY17" s="414"/>
      <c r="VEZ17" s="414"/>
      <c r="VFA17" s="414"/>
      <c r="VFB17" s="414"/>
      <c r="VFC17" s="414"/>
      <c r="VFD17" s="414"/>
      <c r="VFE17" s="414"/>
      <c r="VFF17" s="414"/>
      <c r="VFG17" s="414"/>
      <c r="VFH17" s="414"/>
      <c r="VFI17" s="414"/>
      <c r="VFJ17" s="414"/>
      <c r="VFK17" s="414"/>
      <c r="VFL17" s="414"/>
      <c r="VFM17" s="414"/>
      <c r="VFN17" s="414"/>
      <c r="VFO17" s="414"/>
      <c r="VFP17" s="414"/>
      <c r="VFQ17" s="414"/>
      <c r="VFR17" s="414"/>
      <c r="VFS17" s="414"/>
      <c r="VFT17" s="414"/>
      <c r="VFU17" s="414"/>
      <c r="VFV17" s="414"/>
      <c r="VFW17" s="414"/>
      <c r="VFX17" s="414"/>
      <c r="VFY17" s="414"/>
      <c r="VFZ17" s="414"/>
      <c r="VGA17" s="414"/>
      <c r="VGB17" s="414"/>
      <c r="VGC17" s="414"/>
      <c r="VGD17" s="414"/>
      <c r="VGE17" s="414"/>
      <c r="VGF17" s="414"/>
      <c r="VGG17" s="414"/>
      <c r="VGH17" s="414"/>
      <c r="VGI17" s="414"/>
      <c r="VGJ17" s="414"/>
      <c r="VGK17" s="414"/>
      <c r="VGL17" s="414"/>
      <c r="VGM17" s="414"/>
      <c r="VGN17" s="414"/>
      <c r="VGO17" s="414"/>
      <c r="VGP17" s="414"/>
      <c r="VGQ17" s="414"/>
      <c r="VGR17" s="414"/>
      <c r="VGS17" s="414"/>
      <c r="VGT17" s="414"/>
      <c r="VGU17" s="414"/>
      <c r="VGV17" s="414"/>
      <c r="VGW17" s="414"/>
      <c r="VGX17" s="414"/>
      <c r="VGY17" s="414"/>
      <c r="VGZ17" s="414"/>
      <c r="VHA17" s="414"/>
      <c r="VHB17" s="414"/>
      <c r="VHC17" s="414"/>
      <c r="VHD17" s="414"/>
      <c r="VHE17" s="414"/>
      <c r="VHF17" s="414"/>
      <c r="VHG17" s="414"/>
      <c r="VHH17" s="414"/>
      <c r="VHI17" s="414"/>
      <c r="VHJ17" s="414"/>
      <c r="VHK17" s="414"/>
      <c r="VHL17" s="414"/>
      <c r="VHM17" s="414"/>
      <c r="VHN17" s="414"/>
      <c r="VHO17" s="414"/>
      <c r="VHP17" s="414"/>
      <c r="VHQ17" s="414"/>
      <c r="VHR17" s="414"/>
      <c r="VHS17" s="414"/>
      <c r="VHT17" s="414"/>
      <c r="VHU17" s="414"/>
      <c r="VHV17" s="414"/>
      <c r="VHW17" s="414"/>
      <c r="VHX17" s="414"/>
      <c r="VHY17" s="414"/>
      <c r="VHZ17" s="414"/>
      <c r="VIA17" s="414"/>
      <c r="VIB17" s="414"/>
      <c r="VIC17" s="414"/>
      <c r="VID17" s="414"/>
      <c r="VIE17" s="414"/>
      <c r="VIF17" s="414"/>
      <c r="VIG17" s="414"/>
      <c r="VIH17" s="414"/>
      <c r="VII17" s="414"/>
      <c r="VIJ17" s="414"/>
      <c r="VIK17" s="414"/>
      <c r="VIL17" s="414"/>
      <c r="VIM17" s="414"/>
      <c r="VIN17" s="414"/>
      <c r="VIO17" s="414"/>
      <c r="VIP17" s="414"/>
      <c r="VIQ17" s="414"/>
      <c r="VIR17" s="414"/>
      <c r="VIS17" s="414"/>
      <c r="VIT17" s="414"/>
      <c r="VIU17" s="414"/>
      <c r="VIV17" s="414"/>
      <c r="VIW17" s="414"/>
      <c r="VIX17" s="414"/>
      <c r="VIY17" s="414"/>
      <c r="VIZ17" s="414"/>
      <c r="VJA17" s="414"/>
      <c r="VJB17" s="414"/>
      <c r="VJC17" s="414"/>
      <c r="VJD17" s="414"/>
      <c r="VJE17" s="414"/>
      <c r="VJF17" s="414"/>
      <c r="VJG17" s="414"/>
      <c r="VJH17" s="414"/>
      <c r="VJI17" s="414"/>
      <c r="VJJ17" s="414"/>
      <c r="VJK17" s="414"/>
      <c r="VJL17" s="414"/>
      <c r="VJM17" s="414"/>
      <c r="VJN17" s="414"/>
      <c r="VJO17" s="414"/>
      <c r="VJP17" s="414"/>
      <c r="VJQ17" s="414"/>
      <c r="VJR17" s="414"/>
      <c r="VJS17" s="414"/>
      <c r="VJT17" s="414"/>
      <c r="VJU17" s="414"/>
      <c r="VJV17" s="414"/>
      <c r="VJW17" s="414"/>
      <c r="VJX17" s="414"/>
      <c r="VJY17" s="414"/>
      <c r="VJZ17" s="414"/>
      <c r="VKA17" s="414"/>
      <c r="VKB17" s="414"/>
      <c r="VKC17" s="414"/>
      <c r="VKD17" s="414"/>
      <c r="VKE17" s="414"/>
      <c r="VKF17" s="414"/>
      <c r="VKG17" s="414"/>
      <c r="VKH17" s="414"/>
      <c r="VKI17" s="414"/>
      <c r="VKJ17" s="414"/>
      <c r="VKK17" s="414"/>
      <c r="VKL17" s="414"/>
      <c r="VKM17" s="414"/>
      <c r="VKN17" s="414"/>
      <c r="VKO17" s="414"/>
      <c r="VKP17" s="414"/>
      <c r="VKQ17" s="414"/>
      <c r="VKR17" s="414"/>
      <c r="VKS17" s="414"/>
      <c r="VKT17" s="414"/>
      <c r="VKU17" s="414"/>
      <c r="VKV17" s="414"/>
      <c r="VKW17" s="414"/>
      <c r="VKX17" s="414"/>
      <c r="VKY17" s="414"/>
      <c r="VKZ17" s="414"/>
      <c r="VLA17" s="414"/>
      <c r="VLB17" s="414"/>
      <c r="VLC17" s="414"/>
      <c r="VLD17" s="414"/>
      <c r="VLE17" s="414"/>
      <c r="VLF17" s="414"/>
      <c r="VLG17" s="414"/>
      <c r="VLH17" s="414"/>
      <c r="VLI17" s="414"/>
      <c r="VLJ17" s="414"/>
      <c r="VLK17" s="414"/>
      <c r="VLL17" s="414"/>
      <c r="VLM17" s="414"/>
      <c r="VLN17" s="414"/>
      <c r="VLO17" s="414"/>
      <c r="VLP17" s="414"/>
      <c r="VLQ17" s="414"/>
      <c r="VLR17" s="414"/>
      <c r="VLS17" s="414"/>
      <c r="VLT17" s="414"/>
      <c r="VLU17" s="414"/>
      <c r="VLV17" s="414"/>
      <c r="VLW17" s="414"/>
      <c r="VLX17" s="414"/>
      <c r="VLY17" s="414"/>
      <c r="VLZ17" s="414"/>
      <c r="VMA17" s="414"/>
      <c r="VMB17" s="414"/>
      <c r="VMC17" s="414"/>
      <c r="VMD17" s="414"/>
      <c r="VME17" s="414"/>
      <c r="VMF17" s="414"/>
      <c r="VMG17" s="414"/>
      <c r="VMH17" s="414"/>
      <c r="VMI17" s="414"/>
      <c r="VMJ17" s="414"/>
      <c r="VMK17" s="414"/>
      <c r="VML17" s="414"/>
      <c r="VMM17" s="414"/>
      <c r="VMN17" s="414"/>
      <c r="VMO17" s="414"/>
      <c r="VMP17" s="414"/>
      <c r="VMQ17" s="414"/>
      <c r="VMR17" s="414"/>
      <c r="VMS17" s="414"/>
      <c r="VMT17" s="414"/>
      <c r="VMU17" s="414"/>
      <c r="VMV17" s="414"/>
      <c r="VMW17" s="414"/>
      <c r="VMX17" s="414"/>
      <c r="VMY17" s="414"/>
      <c r="VMZ17" s="414"/>
      <c r="VNA17" s="414"/>
      <c r="VNB17" s="414"/>
      <c r="VNC17" s="414"/>
      <c r="VND17" s="414"/>
      <c r="VNE17" s="414"/>
      <c r="VNF17" s="414"/>
      <c r="VNG17" s="414"/>
      <c r="VNH17" s="414"/>
      <c r="VNI17" s="414"/>
      <c r="VNJ17" s="414"/>
      <c r="VNK17" s="414"/>
      <c r="VNL17" s="414"/>
      <c r="VNM17" s="414"/>
      <c r="VNN17" s="414"/>
      <c r="VNO17" s="414"/>
      <c r="VNP17" s="414"/>
      <c r="VNQ17" s="414"/>
      <c r="VNR17" s="414"/>
      <c r="VNS17" s="414"/>
      <c r="VNT17" s="414"/>
      <c r="VNU17" s="414"/>
      <c r="VNV17" s="414"/>
      <c r="VNW17" s="414"/>
      <c r="VNX17" s="414"/>
      <c r="VNY17" s="414"/>
      <c r="VNZ17" s="414"/>
      <c r="VOA17" s="414"/>
      <c r="VOB17" s="414"/>
      <c r="VOC17" s="414"/>
      <c r="VOD17" s="414"/>
      <c r="VOE17" s="414"/>
      <c r="VOF17" s="414"/>
      <c r="VOG17" s="414"/>
      <c r="VOH17" s="414"/>
      <c r="VOI17" s="414"/>
      <c r="VOJ17" s="414"/>
      <c r="VOK17" s="414"/>
      <c r="VOL17" s="414"/>
      <c r="VOM17" s="414"/>
      <c r="VON17" s="414"/>
      <c r="VOO17" s="414"/>
      <c r="VOP17" s="414"/>
      <c r="VOQ17" s="414"/>
      <c r="VOR17" s="414"/>
      <c r="VOS17" s="414"/>
      <c r="VOT17" s="414"/>
      <c r="VOU17" s="414"/>
      <c r="VOV17" s="414"/>
      <c r="VOW17" s="414"/>
      <c r="VOX17" s="414"/>
      <c r="VOY17" s="414"/>
      <c r="VOZ17" s="414"/>
      <c r="VPA17" s="414"/>
      <c r="VPB17" s="414"/>
      <c r="VPC17" s="414"/>
      <c r="VPD17" s="414"/>
      <c r="VPE17" s="414"/>
      <c r="VPF17" s="414"/>
      <c r="VPG17" s="414"/>
      <c r="VPH17" s="414"/>
      <c r="VPI17" s="414"/>
      <c r="VPJ17" s="414"/>
      <c r="VPK17" s="414"/>
      <c r="VPL17" s="414"/>
      <c r="VPM17" s="414"/>
      <c r="VPN17" s="414"/>
      <c r="VPO17" s="414"/>
      <c r="VPP17" s="414"/>
      <c r="VPQ17" s="414"/>
      <c r="VPR17" s="414"/>
      <c r="VPS17" s="414"/>
      <c r="VPT17" s="414"/>
      <c r="VPU17" s="414"/>
      <c r="VPV17" s="414"/>
      <c r="VPW17" s="414"/>
      <c r="VPX17" s="414"/>
      <c r="VPY17" s="414"/>
      <c r="VPZ17" s="414"/>
      <c r="VQA17" s="414"/>
      <c r="VQB17" s="414"/>
      <c r="VQC17" s="414"/>
      <c r="VQD17" s="414"/>
      <c r="VQE17" s="414"/>
      <c r="VQF17" s="414"/>
      <c r="VQG17" s="414"/>
      <c r="VQH17" s="414"/>
      <c r="VQI17" s="414"/>
      <c r="VQJ17" s="414"/>
      <c r="VQK17" s="414"/>
      <c r="VQL17" s="414"/>
      <c r="VQM17" s="414"/>
      <c r="VQN17" s="414"/>
      <c r="VQO17" s="414"/>
      <c r="VQP17" s="414"/>
      <c r="VQQ17" s="414"/>
      <c r="VQR17" s="414"/>
      <c r="VQS17" s="414"/>
      <c r="VQT17" s="414"/>
      <c r="VQU17" s="414"/>
      <c r="VQV17" s="414"/>
      <c r="VQW17" s="414"/>
      <c r="VQX17" s="414"/>
      <c r="VQY17" s="414"/>
      <c r="VQZ17" s="414"/>
      <c r="VRA17" s="414"/>
      <c r="VRB17" s="414"/>
      <c r="VRC17" s="414"/>
      <c r="VRD17" s="414"/>
      <c r="VRE17" s="414"/>
      <c r="VRF17" s="414"/>
      <c r="VRG17" s="414"/>
      <c r="VRH17" s="414"/>
      <c r="VRI17" s="414"/>
      <c r="VRJ17" s="414"/>
      <c r="VRK17" s="414"/>
      <c r="VRL17" s="414"/>
      <c r="VRM17" s="414"/>
      <c r="VRN17" s="414"/>
      <c r="VRO17" s="414"/>
      <c r="VRP17" s="414"/>
      <c r="VRQ17" s="414"/>
      <c r="VRR17" s="414"/>
      <c r="VRS17" s="414"/>
      <c r="VRT17" s="414"/>
      <c r="VRU17" s="414"/>
      <c r="VRV17" s="414"/>
      <c r="VRW17" s="414"/>
      <c r="VRX17" s="414"/>
      <c r="VRY17" s="414"/>
      <c r="VRZ17" s="414"/>
      <c r="VSA17" s="414"/>
      <c r="VSB17" s="414"/>
      <c r="VSC17" s="414"/>
      <c r="VSD17" s="414"/>
      <c r="VSE17" s="414"/>
      <c r="VSF17" s="414"/>
      <c r="VSG17" s="414"/>
      <c r="VSH17" s="414"/>
      <c r="VSI17" s="414"/>
      <c r="VSJ17" s="414"/>
      <c r="VSK17" s="414"/>
      <c r="VSL17" s="414"/>
      <c r="VSM17" s="414"/>
      <c r="VSN17" s="414"/>
      <c r="VSO17" s="414"/>
      <c r="VSP17" s="414"/>
      <c r="VSQ17" s="414"/>
      <c r="VSR17" s="414"/>
      <c r="VSS17" s="414"/>
      <c r="VST17" s="414"/>
      <c r="VSU17" s="414"/>
      <c r="VSV17" s="414"/>
      <c r="VSW17" s="414"/>
      <c r="VSX17" s="414"/>
      <c r="VSY17" s="414"/>
      <c r="VSZ17" s="414"/>
      <c r="VTA17" s="414"/>
      <c r="VTB17" s="414"/>
      <c r="VTC17" s="414"/>
      <c r="VTD17" s="414"/>
      <c r="VTE17" s="414"/>
      <c r="VTF17" s="414"/>
      <c r="VTG17" s="414"/>
      <c r="VTH17" s="414"/>
      <c r="VTI17" s="414"/>
      <c r="VTJ17" s="414"/>
      <c r="VTK17" s="414"/>
      <c r="VTL17" s="414"/>
      <c r="VTM17" s="414"/>
      <c r="VTN17" s="414"/>
      <c r="VTO17" s="414"/>
      <c r="VTP17" s="414"/>
      <c r="VTQ17" s="414"/>
      <c r="VTR17" s="414"/>
      <c r="VTS17" s="414"/>
      <c r="VTT17" s="414"/>
      <c r="VTU17" s="414"/>
      <c r="VTV17" s="414"/>
      <c r="VTW17" s="414"/>
      <c r="VTX17" s="414"/>
      <c r="VTY17" s="414"/>
      <c r="VTZ17" s="414"/>
      <c r="VUA17" s="414"/>
      <c r="VUB17" s="414"/>
      <c r="VUC17" s="414"/>
      <c r="VUD17" s="414"/>
      <c r="VUE17" s="414"/>
      <c r="VUF17" s="414"/>
      <c r="VUG17" s="414"/>
      <c r="VUH17" s="414"/>
      <c r="VUI17" s="414"/>
      <c r="VUJ17" s="414"/>
      <c r="VUK17" s="414"/>
      <c r="VUL17" s="414"/>
      <c r="VUM17" s="414"/>
      <c r="VUN17" s="414"/>
      <c r="VUO17" s="414"/>
      <c r="VUP17" s="414"/>
      <c r="VUQ17" s="414"/>
      <c r="VUR17" s="414"/>
      <c r="VUS17" s="414"/>
      <c r="VUT17" s="414"/>
      <c r="VUU17" s="414"/>
      <c r="VUV17" s="414"/>
      <c r="VUW17" s="414"/>
      <c r="VUX17" s="414"/>
      <c r="VUY17" s="414"/>
      <c r="VUZ17" s="414"/>
      <c r="VVA17" s="414"/>
      <c r="VVB17" s="414"/>
      <c r="VVC17" s="414"/>
      <c r="VVD17" s="414"/>
      <c r="VVE17" s="414"/>
      <c r="VVF17" s="414"/>
      <c r="VVG17" s="414"/>
      <c r="VVH17" s="414"/>
      <c r="VVI17" s="414"/>
      <c r="VVJ17" s="414"/>
      <c r="VVK17" s="414"/>
      <c r="VVL17" s="414"/>
      <c r="VVM17" s="414"/>
      <c r="VVN17" s="414"/>
      <c r="VVO17" s="414"/>
      <c r="VVP17" s="414"/>
      <c r="VVQ17" s="414"/>
      <c r="VVR17" s="414"/>
      <c r="VVS17" s="414"/>
      <c r="VVT17" s="414"/>
      <c r="VVU17" s="414"/>
      <c r="VVV17" s="414"/>
      <c r="VVW17" s="414"/>
      <c r="VVX17" s="414"/>
      <c r="VVY17" s="414"/>
      <c r="VVZ17" s="414"/>
      <c r="VWA17" s="414"/>
      <c r="VWB17" s="414"/>
      <c r="VWC17" s="414"/>
      <c r="VWD17" s="414"/>
      <c r="VWE17" s="414"/>
      <c r="VWF17" s="414"/>
      <c r="VWG17" s="414"/>
      <c r="VWH17" s="414"/>
      <c r="VWI17" s="414"/>
      <c r="VWJ17" s="414"/>
      <c r="VWK17" s="414"/>
      <c r="VWL17" s="414"/>
      <c r="VWM17" s="414"/>
      <c r="VWN17" s="414"/>
      <c r="VWO17" s="414"/>
      <c r="VWP17" s="414"/>
      <c r="VWQ17" s="414"/>
      <c r="VWR17" s="414"/>
      <c r="VWS17" s="414"/>
      <c r="VWT17" s="414"/>
      <c r="VWU17" s="414"/>
      <c r="VWV17" s="414"/>
      <c r="VWW17" s="414"/>
      <c r="VWX17" s="414"/>
      <c r="VWY17" s="414"/>
      <c r="VWZ17" s="414"/>
      <c r="VXA17" s="414"/>
      <c r="VXB17" s="414"/>
      <c r="VXC17" s="414"/>
      <c r="VXD17" s="414"/>
      <c r="VXE17" s="414"/>
      <c r="VXF17" s="414"/>
      <c r="VXG17" s="414"/>
      <c r="VXH17" s="414"/>
      <c r="VXI17" s="414"/>
      <c r="VXJ17" s="414"/>
      <c r="VXK17" s="414"/>
      <c r="VXL17" s="414"/>
      <c r="VXM17" s="414"/>
      <c r="VXN17" s="414"/>
      <c r="VXO17" s="414"/>
      <c r="VXP17" s="414"/>
      <c r="VXQ17" s="414"/>
      <c r="VXR17" s="414"/>
      <c r="VXS17" s="414"/>
      <c r="VXT17" s="414"/>
      <c r="VXU17" s="414"/>
      <c r="VXV17" s="414"/>
      <c r="VXW17" s="414"/>
      <c r="VXX17" s="414"/>
      <c r="VXY17" s="414"/>
      <c r="VXZ17" s="414"/>
      <c r="VYA17" s="414"/>
      <c r="VYB17" s="414"/>
      <c r="VYC17" s="414"/>
      <c r="VYD17" s="414"/>
      <c r="VYE17" s="414"/>
      <c r="VYF17" s="414"/>
      <c r="VYG17" s="414"/>
      <c r="VYH17" s="414"/>
      <c r="VYI17" s="414"/>
      <c r="VYJ17" s="414"/>
      <c r="VYK17" s="414"/>
      <c r="VYL17" s="414"/>
      <c r="VYM17" s="414"/>
      <c r="VYN17" s="414"/>
      <c r="VYO17" s="414"/>
      <c r="VYP17" s="414"/>
      <c r="VYQ17" s="414"/>
      <c r="VYR17" s="414"/>
      <c r="VYS17" s="414"/>
      <c r="VYT17" s="414"/>
      <c r="VYU17" s="414"/>
      <c r="VYV17" s="414"/>
      <c r="VYW17" s="414"/>
      <c r="VYX17" s="414"/>
      <c r="VYY17" s="414"/>
      <c r="VYZ17" s="414"/>
      <c r="VZA17" s="414"/>
      <c r="VZB17" s="414"/>
      <c r="VZC17" s="414"/>
      <c r="VZD17" s="414"/>
      <c r="VZE17" s="414"/>
      <c r="VZF17" s="414"/>
      <c r="VZG17" s="414"/>
      <c r="VZH17" s="414"/>
      <c r="VZI17" s="414"/>
      <c r="VZJ17" s="414"/>
      <c r="VZK17" s="414"/>
      <c r="VZL17" s="414"/>
      <c r="VZM17" s="414"/>
      <c r="VZN17" s="414"/>
      <c r="VZO17" s="414"/>
      <c r="VZP17" s="414"/>
      <c r="VZQ17" s="414"/>
      <c r="VZR17" s="414"/>
      <c r="VZS17" s="414"/>
      <c r="VZT17" s="414"/>
      <c r="VZU17" s="414"/>
      <c r="VZV17" s="414"/>
      <c r="VZW17" s="414"/>
      <c r="VZX17" s="414"/>
      <c r="VZY17" s="414"/>
      <c r="VZZ17" s="414"/>
      <c r="WAA17" s="414"/>
      <c r="WAB17" s="414"/>
      <c r="WAC17" s="414"/>
      <c r="WAD17" s="414"/>
      <c r="WAE17" s="414"/>
      <c r="WAF17" s="414"/>
      <c r="WAG17" s="414"/>
      <c r="WAH17" s="414"/>
      <c r="WAI17" s="414"/>
      <c r="WAJ17" s="414"/>
      <c r="WAK17" s="414"/>
      <c r="WAL17" s="414"/>
      <c r="WAM17" s="414"/>
      <c r="WAN17" s="414"/>
      <c r="WAO17" s="414"/>
      <c r="WAP17" s="414"/>
      <c r="WAQ17" s="414"/>
      <c r="WAR17" s="414"/>
      <c r="WAS17" s="414"/>
      <c r="WAT17" s="414"/>
      <c r="WAU17" s="414"/>
      <c r="WAV17" s="414"/>
      <c r="WAW17" s="414"/>
      <c r="WAX17" s="414"/>
      <c r="WAY17" s="414"/>
      <c r="WAZ17" s="414"/>
      <c r="WBA17" s="414"/>
      <c r="WBB17" s="414"/>
      <c r="WBC17" s="414"/>
      <c r="WBD17" s="414"/>
      <c r="WBE17" s="414"/>
      <c r="WBF17" s="414"/>
      <c r="WBG17" s="414"/>
      <c r="WBH17" s="414"/>
      <c r="WBI17" s="414"/>
      <c r="WBJ17" s="414"/>
      <c r="WBK17" s="414"/>
      <c r="WBL17" s="414"/>
      <c r="WBM17" s="414"/>
      <c r="WBN17" s="414"/>
      <c r="WBO17" s="414"/>
      <c r="WBP17" s="414"/>
      <c r="WBQ17" s="414"/>
      <c r="WBR17" s="414"/>
      <c r="WBS17" s="414"/>
      <c r="WBT17" s="414"/>
      <c r="WBU17" s="414"/>
      <c r="WBV17" s="414"/>
      <c r="WBW17" s="414"/>
      <c r="WBX17" s="414"/>
      <c r="WBY17" s="414"/>
      <c r="WBZ17" s="414"/>
      <c r="WCA17" s="414"/>
      <c r="WCB17" s="414"/>
      <c r="WCC17" s="414"/>
      <c r="WCD17" s="414"/>
      <c r="WCE17" s="414"/>
      <c r="WCF17" s="414"/>
      <c r="WCG17" s="414"/>
      <c r="WCH17" s="414"/>
      <c r="WCI17" s="414"/>
      <c r="WCJ17" s="414"/>
      <c r="WCK17" s="414"/>
      <c r="WCL17" s="414"/>
      <c r="WCM17" s="414"/>
      <c r="WCN17" s="414"/>
      <c r="WCO17" s="414"/>
      <c r="WCP17" s="414"/>
      <c r="WCQ17" s="414"/>
      <c r="WCR17" s="414"/>
      <c r="WCS17" s="414"/>
      <c r="WCT17" s="414"/>
      <c r="WCU17" s="414"/>
      <c r="WCV17" s="414"/>
      <c r="WCW17" s="414"/>
      <c r="WCX17" s="414"/>
      <c r="WCY17" s="414"/>
      <c r="WCZ17" s="414"/>
      <c r="WDA17" s="414"/>
      <c r="WDB17" s="414"/>
      <c r="WDC17" s="414"/>
      <c r="WDD17" s="414"/>
      <c r="WDE17" s="414"/>
      <c r="WDF17" s="414"/>
      <c r="WDG17" s="414"/>
      <c r="WDH17" s="414"/>
      <c r="WDI17" s="414"/>
      <c r="WDJ17" s="414"/>
      <c r="WDK17" s="414"/>
      <c r="WDL17" s="414"/>
      <c r="WDM17" s="414"/>
      <c r="WDN17" s="414"/>
      <c r="WDO17" s="414"/>
      <c r="WDP17" s="414"/>
      <c r="WDQ17" s="414"/>
      <c r="WDR17" s="414"/>
      <c r="WDS17" s="414"/>
      <c r="WDT17" s="414"/>
      <c r="WDU17" s="414"/>
      <c r="WDV17" s="414"/>
      <c r="WDW17" s="414"/>
      <c r="WDX17" s="414"/>
      <c r="WDY17" s="414"/>
      <c r="WDZ17" s="414"/>
      <c r="WEA17" s="414"/>
      <c r="WEB17" s="414"/>
      <c r="WEC17" s="414"/>
      <c r="WED17" s="414"/>
      <c r="WEE17" s="414"/>
      <c r="WEF17" s="414"/>
      <c r="WEG17" s="414"/>
      <c r="WEH17" s="414"/>
      <c r="WEI17" s="414"/>
      <c r="WEJ17" s="414"/>
      <c r="WEK17" s="414"/>
      <c r="WEL17" s="414"/>
      <c r="WEM17" s="414"/>
      <c r="WEN17" s="414"/>
      <c r="WEO17" s="414"/>
      <c r="WEP17" s="414"/>
      <c r="WEQ17" s="414"/>
      <c r="WER17" s="414"/>
      <c r="WES17" s="414"/>
      <c r="WET17" s="414"/>
      <c r="WEU17" s="414"/>
      <c r="WEV17" s="414"/>
      <c r="WEW17" s="414"/>
      <c r="WEX17" s="414"/>
      <c r="WEY17" s="414"/>
      <c r="WEZ17" s="414"/>
      <c r="WFA17" s="414"/>
      <c r="WFB17" s="414"/>
      <c r="WFC17" s="414"/>
      <c r="WFD17" s="414"/>
      <c r="WFE17" s="414"/>
      <c r="WFF17" s="414"/>
      <c r="WFG17" s="414"/>
      <c r="WFH17" s="414"/>
      <c r="WFI17" s="414"/>
      <c r="WFJ17" s="414"/>
      <c r="WFK17" s="414"/>
      <c r="WFL17" s="414"/>
      <c r="WFM17" s="414"/>
      <c r="WFN17" s="414"/>
      <c r="WFO17" s="414"/>
      <c r="WFP17" s="414"/>
      <c r="WFQ17" s="414"/>
      <c r="WFR17" s="414"/>
      <c r="WFS17" s="414"/>
      <c r="WFT17" s="414"/>
      <c r="WFU17" s="414"/>
      <c r="WFV17" s="414"/>
      <c r="WFW17" s="414"/>
      <c r="WFX17" s="414"/>
      <c r="WFY17" s="414"/>
      <c r="WFZ17" s="414"/>
      <c r="WGA17" s="414"/>
      <c r="WGB17" s="414"/>
      <c r="WGC17" s="414"/>
      <c r="WGD17" s="414"/>
      <c r="WGE17" s="414"/>
      <c r="WGF17" s="414"/>
      <c r="WGG17" s="414"/>
      <c r="WGH17" s="414"/>
      <c r="WGI17" s="414"/>
      <c r="WGJ17" s="414"/>
      <c r="WGK17" s="414"/>
      <c r="WGL17" s="414"/>
      <c r="WGM17" s="414"/>
      <c r="WGN17" s="414"/>
      <c r="WGO17" s="414"/>
      <c r="WGP17" s="414"/>
      <c r="WGQ17" s="414"/>
      <c r="WGR17" s="414"/>
      <c r="WGS17" s="414"/>
      <c r="WGT17" s="414"/>
      <c r="WGU17" s="414"/>
      <c r="WGV17" s="414"/>
      <c r="WGW17" s="414"/>
      <c r="WGX17" s="414"/>
      <c r="WGY17" s="414"/>
      <c r="WGZ17" s="414"/>
      <c r="WHA17" s="414"/>
      <c r="WHB17" s="414"/>
      <c r="WHC17" s="414"/>
      <c r="WHD17" s="414"/>
      <c r="WHE17" s="414"/>
      <c r="WHF17" s="414"/>
      <c r="WHG17" s="414"/>
      <c r="WHH17" s="414"/>
      <c r="WHI17" s="414"/>
      <c r="WHJ17" s="414"/>
      <c r="WHK17" s="414"/>
      <c r="WHL17" s="414"/>
      <c r="WHM17" s="414"/>
      <c r="WHN17" s="414"/>
      <c r="WHO17" s="414"/>
      <c r="WHP17" s="414"/>
      <c r="WHQ17" s="414"/>
      <c r="WHR17" s="414"/>
      <c r="WHS17" s="414"/>
      <c r="WHT17" s="414"/>
      <c r="WHU17" s="414"/>
      <c r="WHV17" s="414"/>
      <c r="WHW17" s="414"/>
      <c r="WHX17" s="414"/>
      <c r="WHY17" s="414"/>
      <c r="WHZ17" s="414"/>
      <c r="WIA17" s="414"/>
      <c r="WIB17" s="414"/>
      <c r="WIC17" s="414"/>
      <c r="WID17" s="414"/>
      <c r="WIE17" s="414"/>
      <c r="WIF17" s="414"/>
      <c r="WIG17" s="414"/>
      <c r="WIH17" s="414"/>
      <c r="WII17" s="414"/>
      <c r="WIJ17" s="414"/>
      <c r="WIK17" s="414"/>
      <c r="WIL17" s="414"/>
      <c r="WIM17" s="414"/>
      <c r="WIN17" s="414"/>
      <c r="WIO17" s="414"/>
      <c r="WIP17" s="414"/>
      <c r="WIQ17" s="414"/>
      <c r="WIR17" s="414"/>
      <c r="WIS17" s="414"/>
      <c r="WIT17" s="414"/>
      <c r="WIU17" s="414"/>
      <c r="WIV17" s="414"/>
      <c r="WIW17" s="414"/>
      <c r="WIX17" s="414"/>
      <c r="WIY17" s="414"/>
      <c r="WIZ17" s="414"/>
      <c r="WJA17" s="414"/>
      <c r="WJB17" s="414"/>
      <c r="WJC17" s="414"/>
      <c r="WJD17" s="414"/>
      <c r="WJE17" s="414"/>
      <c r="WJF17" s="414"/>
      <c r="WJG17" s="414"/>
      <c r="WJH17" s="414"/>
      <c r="WJI17" s="414"/>
      <c r="WJJ17" s="414"/>
      <c r="WJK17" s="414"/>
      <c r="WJL17" s="414"/>
      <c r="WJM17" s="414"/>
      <c r="WJN17" s="414"/>
      <c r="WJO17" s="414"/>
      <c r="WJP17" s="414"/>
      <c r="WJQ17" s="414"/>
      <c r="WJR17" s="414"/>
      <c r="WJS17" s="414"/>
      <c r="WJT17" s="414"/>
      <c r="WJU17" s="414"/>
      <c r="WJV17" s="414"/>
      <c r="WJW17" s="414"/>
      <c r="WJX17" s="414"/>
      <c r="WJY17" s="414"/>
      <c r="WJZ17" s="414"/>
      <c r="WKA17" s="414"/>
      <c r="WKB17" s="414"/>
      <c r="WKC17" s="414"/>
      <c r="WKD17" s="414"/>
      <c r="WKE17" s="414"/>
      <c r="WKF17" s="414"/>
      <c r="WKG17" s="414"/>
      <c r="WKH17" s="414"/>
      <c r="WKI17" s="414"/>
      <c r="WKJ17" s="414"/>
      <c r="WKK17" s="414"/>
      <c r="WKL17" s="414"/>
      <c r="WKM17" s="414"/>
      <c r="WKN17" s="414"/>
      <c r="WKO17" s="414"/>
      <c r="WKP17" s="414"/>
      <c r="WKQ17" s="414"/>
      <c r="WKR17" s="414"/>
      <c r="WKS17" s="414"/>
      <c r="WKT17" s="414"/>
      <c r="WKU17" s="414"/>
      <c r="WKV17" s="414"/>
      <c r="WKW17" s="414"/>
      <c r="WKX17" s="414"/>
      <c r="WKY17" s="414"/>
      <c r="WKZ17" s="414"/>
      <c r="WLA17" s="414"/>
      <c r="WLB17" s="414"/>
      <c r="WLC17" s="414"/>
      <c r="WLD17" s="414"/>
      <c r="WLE17" s="414"/>
      <c r="WLF17" s="414"/>
      <c r="WLG17" s="414"/>
      <c r="WLH17" s="414"/>
      <c r="WLI17" s="414"/>
      <c r="WLJ17" s="414"/>
      <c r="WLK17" s="414"/>
      <c r="WLL17" s="414"/>
      <c r="WLM17" s="414"/>
      <c r="WLN17" s="414"/>
      <c r="WLO17" s="414"/>
      <c r="WLP17" s="414"/>
      <c r="WLQ17" s="414"/>
      <c r="WLR17" s="414"/>
      <c r="WLS17" s="414"/>
      <c r="WLT17" s="414"/>
      <c r="WLU17" s="414"/>
      <c r="WLV17" s="414"/>
      <c r="WLW17" s="414"/>
      <c r="WLX17" s="414"/>
      <c r="WLY17" s="414"/>
      <c r="WLZ17" s="414"/>
      <c r="WMA17" s="414"/>
      <c r="WMB17" s="414"/>
      <c r="WMC17" s="414"/>
      <c r="WMD17" s="414"/>
      <c r="WME17" s="414"/>
      <c r="WMF17" s="414"/>
      <c r="WMG17" s="414"/>
      <c r="WMH17" s="414"/>
      <c r="WMI17" s="414"/>
      <c r="WMJ17" s="414"/>
      <c r="WMK17" s="414"/>
      <c r="WML17" s="414"/>
      <c r="WMM17" s="414"/>
      <c r="WMN17" s="414"/>
      <c r="WMO17" s="414"/>
      <c r="WMP17" s="414"/>
      <c r="WMQ17" s="414"/>
      <c r="WMR17" s="414"/>
      <c r="WMS17" s="414"/>
      <c r="WMT17" s="414"/>
      <c r="WMU17" s="414"/>
      <c r="WMV17" s="414"/>
      <c r="WMW17" s="414"/>
      <c r="WMX17" s="414"/>
      <c r="WMY17" s="414"/>
      <c r="WMZ17" s="414"/>
      <c r="WNA17" s="414"/>
      <c r="WNB17" s="414"/>
      <c r="WNC17" s="414"/>
      <c r="WND17" s="414"/>
      <c r="WNE17" s="414"/>
      <c r="WNF17" s="414"/>
      <c r="WNG17" s="414"/>
      <c r="WNH17" s="414"/>
      <c r="WNI17" s="414"/>
      <c r="WNJ17" s="414"/>
      <c r="WNK17" s="414"/>
      <c r="WNL17" s="414"/>
      <c r="WNM17" s="414"/>
      <c r="WNN17" s="414"/>
      <c r="WNO17" s="414"/>
      <c r="WNP17" s="414"/>
      <c r="WNQ17" s="414"/>
      <c r="WNR17" s="414"/>
      <c r="WNS17" s="414"/>
      <c r="WNT17" s="414"/>
      <c r="WNU17" s="414"/>
      <c r="WNV17" s="414"/>
      <c r="WNW17" s="414"/>
      <c r="WNX17" s="414"/>
      <c r="WNY17" s="414"/>
      <c r="WNZ17" s="414"/>
      <c r="WOA17" s="414"/>
      <c r="WOB17" s="414"/>
      <c r="WOC17" s="414"/>
      <c r="WOD17" s="414"/>
      <c r="WOE17" s="414"/>
      <c r="WOF17" s="414"/>
      <c r="WOG17" s="414"/>
      <c r="WOH17" s="414"/>
      <c r="WOI17" s="414"/>
      <c r="WOJ17" s="414"/>
      <c r="WOK17" s="414"/>
      <c r="WOL17" s="414"/>
      <c r="WOM17" s="414"/>
      <c r="WON17" s="414"/>
      <c r="WOO17" s="414"/>
      <c r="WOP17" s="414"/>
      <c r="WOQ17" s="414"/>
      <c r="WOR17" s="414"/>
      <c r="WOS17" s="414"/>
      <c r="WOT17" s="414"/>
      <c r="WOU17" s="414"/>
      <c r="WOV17" s="414"/>
      <c r="WOW17" s="414"/>
      <c r="WOX17" s="414"/>
      <c r="WOY17" s="414"/>
      <c r="WOZ17" s="414"/>
      <c r="WPA17" s="414"/>
      <c r="WPB17" s="414"/>
      <c r="WPC17" s="414"/>
      <c r="WPD17" s="414"/>
      <c r="WPE17" s="414"/>
      <c r="WPF17" s="414"/>
      <c r="WPG17" s="414"/>
      <c r="WPH17" s="414"/>
      <c r="WPI17" s="414"/>
      <c r="WPJ17" s="414"/>
      <c r="WPK17" s="414"/>
      <c r="WPL17" s="414"/>
      <c r="WPM17" s="414"/>
      <c r="WPN17" s="414"/>
      <c r="WPO17" s="414"/>
      <c r="WPP17" s="414"/>
      <c r="WPQ17" s="414"/>
      <c r="WPR17" s="414"/>
      <c r="WPS17" s="414"/>
      <c r="WPT17" s="414"/>
      <c r="WPU17" s="414"/>
      <c r="WPV17" s="414"/>
      <c r="WPW17" s="414"/>
      <c r="WPX17" s="414"/>
      <c r="WPY17" s="414"/>
      <c r="WPZ17" s="414"/>
      <c r="WQA17" s="414"/>
      <c r="WQB17" s="414"/>
      <c r="WQC17" s="414"/>
      <c r="WQD17" s="414"/>
      <c r="WQE17" s="414"/>
      <c r="WQF17" s="414"/>
      <c r="WQG17" s="414"/>
      <c r="WQH17" s="414"/>
      <c r="WQI17" s="414"/>
      <c r="WQJ17" s="414"/>
      <c r="WQK17" s="414"/>
      <c r="WQL17" s="414"/>
      <c r="WQM17" s="414"/>
      <c r="WQN17" s="414"/>
      <c r="WQO17" s="414"/>
      <c r="WQP17" s="414"/>
      <c r="WQQ17" s="414"/>
      <c r="WQR17" s="414"/>
      <c r="WQS17" s="414"/>
      <c r="WQT17" s="414"/>
      <c r="WQU17" s="414"/>
      <c r="WQV17" s="414"/>
      <c r="WQW17" s="414"/>
      <c r="WQX17" s="414"/>
      <c r="WQY17" s="414"/>
      <c r="WQZ17" s="414"/>
      <c r="WRA17" s="414"/>
      <c r="WRB17" s="414"/>
      <c r="WRC17" s="414"/>
      <c r="WRD17" s="414"/>
      <c r="WRE17" s="414"/>
      <c r="WRF17" s="414"/>
      <c r="WRG17" s="414"/>
      <c r="WRH17" s="414"/>
      <c r="WRI17" s="414"/>
      <c r="WRJ17" s="414"/>
      <c r="WRK17" s="414"/>
      <c r="WRL17" s="414"/>
      <c r="WRM17" s="414"/>
      <c r="WRN17" s="414"/>
      <c r="WRO17" s="414"/>
      <c r="WRP17" s="414"/>
      <c r="WRQ17" s="414"/>
      <c r="WRR17" s="414"/>
      <c r="WRS17" s="414"/>
      <c r="WRT17" s="414"/>
      <c r="WRU17" s="414"/>
      <c r="WRV17" s="414"/>
      <c r="WRW17" s="414"/>
      <c r="WRX17" s="414"/>
      <c r="WRY17" s="414"/>
      <c r="WRZ17" s="414"/>
      <c r="WSA17" s="414"/>
      <c r="WSB17" s="414"/>
      <c r="WSC17" s="414"/>
      <c r="WSD17" s="414"/>
      <c r="WSE17" s="414"/>
      <c r="WSF17" s="414"/>
      <c r="WSG17" s="414"/>
      <c r="WSH17" s="414"/>
      <c r="WSI17" s="414"/>
      <c r="WSJ17" s="414"/>
      <c r="WSK17" s="414"/>
      <c r="WSL17" s="414"/>
      <c r="WSM17" s="414"/>
      <c r="WSN17" s="414"/>
      <c r="WSO17" s="414"/>
      <c r="WSP17" s="414"/>
      <c r="WSQ17" s="414"/>
      <c r="WSR17" s="414"/>
      <c r="WSS17" s="414"/>
      <c r="WST17" s="414"/>
      <c r="WSU17" s="414"/>
      <c r="WSV17" s="414"/>
      <c r="WSW17" s="414"/>
      <c r="WSX17" s="414"/>
      <c r="WSY17" s="414"/>
      <c r="WSZ17" s="414"/>
      <c r="WTA17" s="414"/>
      <c r="WTB17" s="414"/>
      <c r="WTC17" s="414"/>
      <c r="WTD17" s="414"/>
      <c r="WTE17" s="414"/>
      <c r="WTF17" s="414"/>
      <c r="WTG17" s="414"/>
      <c r="WTH17" s="414"/>
      <c r="WTI17" s="414"/>
      <c r="WTJ17" s="414"/>
      <c r="WTK17" s="414"/>
      <c r="WTL17" s="414"/>
      <c r="WTM17" s="414"/>
      <c r="WTN17" s="414"/>
      <c r="WTO17" s="414"/>
      <c r="WTP17" s="414"/>
      <c r="WTQ17" s="414"/>
      <c r="WTR17" s="414"/>
      <c r="WTS17" s="414"/>
      <c r="WTT17" s="414"/>
      <c r="WTU17" s="414"/>
      <c r="WTV17" s="414"/>
      <c r="WTW17" s="414"/>
      <c r="WTX17" s="414"/>
      <c r="WTY17" s="414"/>
      <c r="WTZ17" s="414"/>
      <c r="WUA17" s="414"/>
      <c r="WUB17" s="414"/>
      <c r="WUC17" s="414"/>
      <c r="WUD17" s="414"/>
      <c r="WUE17" s="414"/>
      <c r="WUF17" s="414"/>
      <c r="WUG17" s="414"/>
      <c r="WUH17" s="414"/>
      <c r="WUI17" s="414"/>
      <c r="WUJ17" s="414"/>
      <c r="WUK17" s="414"/>
      <c r="WUL17" s="414"/>
      <c r="WUM17" s="414"/>
      <c r="WUN17" s="414"/>
      <c r="WUO17" s="414"/>
      <c r="WUP17" s="414"/>
      <c r="WUQ17" s="414"/>
      <c r="WUR17" s="414"/>
      <c r="WUS17" s="414"/>
      <c r="WUT17" s="414"/>
      <c r="WUU17" s="414"/>
      <c r="WUV17" s="414"/>
      <c r="WUW17" s="414"/>
      <c r="WUX17" s="414"/>
      <c r="WUY17" s="414"/>
      <c r="WUZ17" s="414"/>
      <c r="WVA17" s="414"/>
      <c r="WVB17" s="414"/>
      <c r="WVC17" s="414"/>
      <c r="WVD17" s="414"/>
      <c r="WVE17" s="414"/>
      <c r="WVF17" s="414"/>
      <c r="WVG17" s="414"/>
      <c r="WVH17" s="414"/>
      <c r="WVI17" s="414"/>
      <c r="WVJ17" s="414"/>
      <c r="WVK17" s="414"/>
      <c r="WVL17" s="414"/>
      <c r="WVM17" s="414"/>
      <c r="WVN17" s="414"/>
      <c r="WVO17" s="414"/>
      <c r="WVP17" s="414"/>
      <c r="WVQ17" s="414"/>
      <c r="WVR17" s="414"/>
      <c r="WVS17" s="414"/>
      <c r="WVT17" s="414"/>
      <c r="WVU17" s="414"/>
      <c r="WVV17" s="414"/>
      <c r="WVW17" s="414"/>
      <c r="WVX17" s="414"/>
      <c r="WVY17" s="414"/>
      <c r="WVZ17" s="414"/>
      <c r="WWA17" s="414"/>
      <c r="WWB17" s="414"/>
      <c r="WWC17" s="414"/>
      <c r="WWD17" s="414"/>
      <c r="WWE17" s="414"/>
      <c r="WWF17" s="414"/>
      <c r="WWG17" s="414"/>
      <c r="WWH17" s="414"/>
      <c r="WWI17" s="414"/>
      <c r="WWJ17" s="414"/>
      <c r="WWK17" s="414"/>
      <c r="WWL17" s="414"/>
      <c r="WWM17" s="414"/>
      <c r="WWN17" s="414"/>
      <c r="WWO17" s="414"/>
      <c r="WWP17" s="414"/>
      <c r="WWQ17" s="414"/>
      <c r="WWR17" s="414"/>
      <c r="WWS17" s="414"/>
      <c r="WWT17" s="414"/>
      <c r="WWU17" s="414"/>
      <c r="WWV17" s="414"/>
      <c r="WWW17" s="414"/>
      <c r="WWX17" s="414"/>
      <c r="WWY17" s="414"/>
      <c r="WWZ17" s="414"/>
      <c r="WXA17" s="414"/>
      <c r="WXB17" s="414"/>
      <c r="WXC17" s="414"/>
      <c r="WXD17" s="414"/>
      <c r="WXE17" s="414"/>
      <c r="WXF17" s="414"/>
      <c r="WXG17" s="414"/>
      <c r="WXH17" s="414"/>
      <c r="WXI17" s="414"/>
      <c r="WXJ17" s="414"/>
      <c r="WXK17" s="414"/>
      <c r="WXL17" s="414"/>
      <c r="WXM17" s="414"/>
      <c r="WXN17" s="414"/>
      <c r="WXO17" s="414"/>
      <c r="WXP17" s="414"/>
      <c r="WXQ17" s="414"/>
      <c r="WXR17" s="414"/>
      <c r="WXS17" s="414"/>
      <c r="WXT17" s="414"/>
      <c r="WXU17" s="414"/>
      <c r="WXV17" s="414"/>
      <c r="WXW17" s="414"/>
      <c r="WXX17" s="414"/>
      <c r="WXY17" s="414"/>
      <c r="WXZ17" s="414"/>
      <c r="WYA17" s="414"/>
      <c r="WYB17" s="414"/>
      <c r="WYC17" s="414"/>
      <c r="WYD17" s="414"/>
      <c r="WYE17" s="414"/>
      <c r="WYF17" s="414"/>
      <c r="WYG17" s="414"/>
      <c r="WYH17" s="414"/>
      <c r="WYI17" s="414"/>
      <c r="WYJ17" s="414"/>
      <c r="WYK17" s="414"/>
      <c r="WYL17" s="414"/>
      <c r="WYM17" s="414"/>
      <c r="WYN17" s="414"/>
      <c r="WYO17" s="414"/>
      <c r="WYP17" s="414"/>
      <c r="WYQ17" s="414"/>
      <c r="WYR17" s="414"/>
      <c r="WYS17" s="414"/>
      <c r="WYT17" s="414"/>
      <c r="WYU17" s="414"/>
      <c r="WYV17" s="414"/>
      <c r="WYW17" s="414"/>
      <c r="WYX17" s="414"/>
      <c r="WYY17" s="414"/>
      <c r="WYZ17" s="414"/>
      <c r="WZA17" s="414"/>
      <c r="WZB17" s="414"/>
      <c r="WZC17" s="414"/>
      <c r="WZD17" s="414"/>
      <c r="WZE17" s="414"/>
      <c r="WZF17" s="414"/>
      <c r="WZG17" s="414"/>
      <c r="WZH17" s="414"/>
      <c r="WZI17" s="414"/>
      <c r="WZJ17" s="414"/>
      <c r="WZK17" s="414"/>
      <c r="WZL17" s="414"/>
      <c r="WZM17" s="414"/>
      <c r="WZN17" s="414"/>
      <c r="WZO17" s="414"/>
      <c r="WZP17" s="414"/>
      <c r="WZQ17" s="414"/>
      <c r="WZR17" s="414"/>
      <c r="WZS17" s="414"/>
      <c r="WZT17" s="414"/>
      <c r="WZU17" s="414"/>
      <c r="WZV17" s="414"/>
      <c r="WZW17" s="414"/>
      <c r="WZX17" s="414"/>
      <c r="WZY17" s="414"/>
      <c r="WZZ17" s="414"/>
      <c r="XAA17" s="414"/>
      <c r="XAB17" s="414"/>
      <c r="XAC17" s="414"/>
      <c r="XAD17" s="414"/>
      <c r="XAE17" s="414"/>
      <c r="XAF17" s="414"/>
      <c r="XAG17" s="414"/>
      <c r="XAH17" s="414"/>
      <c r="XAI17" s="414"/>
      <c r="XAJ17" s="414"/>
      <c r="XAK17" s="414"/>
      <c r="XAL17" s="414"/>
      <c r="XAM17" s="414"/>
      <c r="XAN17" s="414"/>
      <c r="XAO17" s="414"/>
      <c r="XAP17" s="414"/>
      <c r="XAQ17" s="414"/>
      <c r="XAR17" s="414"/>
      <c r="XAS17" s="414"/>
      <c r="XAT17" s="414"/>
      <c r="XAU17" s="414"/>
      <c r="XAV17" s="414"/>
      <c r="XAW17" s="414"/>
      <c r="XAX17" s="414"/>
      <c r="XAY17" s="414"/>
      <c r="XAZ17" s="414"/>
      <c r="XBA17" s="414"/>
      <c r="XBB17" s="414"/>
      <c r="XBC17" s="414"/>
      <c r="XBD17" s="414"/>
      <c r="XBE17" s="414"/>
      <c r="XBF17" s="414"/>
      <c r="XBG17" s="414"/>
      <c r="XBH17" s="414"/>
      <c r="XBI17" s="414"/>
      <c r="XBJ17" s="414"/>
      <c r="XBK17" s="414"/>
      <c r="XBL17" s="414"/>
      <c r="XBM17" s="414"/>
      <c r="XBN17" s="414"/>
      <c r="XBO17" s="414"/>
      <c r="XBP17" s="414"/>
      <c r="XBQ17" s="414"/>
      <c r="XBR17" s="414"/>
      <c r="XBS17" s="414"/>
      <c r="XBT17" s="414"/>
      <c r="XBU17" s="414"/>
      <c r="XBV17" s="414"/>
      <c r="XBW17" s="414"/>
      <c r="XBX17" s="414"/>
      <c r="XBY17" s="414"/>
      <c r="XBZ17" s="414"/>
      <c r="XCA17" s="414"/>
      <c r="XCB17" s="414"/>
      <c r="XCC17" s="414"/>
      <c r="XCD17" s="414"/>
      <c r="XCE17" s="414"/>
      <c r="XCF17" s="414"/>
      <c r="XCG17" s="414"/>
      <c r="XCH17" s="414"/>
      <c r="XCI17" s="414"/>
      <c r="XCJ17" s="414"/>
      <c r="XCK17" s="414"/>
      <c r="XCL17" s="414"/>
      <c r="XCM17" s="414"/>
      <c r="XCN17" s="414"/>
      <c r="XCO17" s="414"/>
      <c r="XCP17" s="414"/>
      <c r="XCQ17" s="414"/>
      <c r="XCR17" s="414"/>
      <c r="XCS17" s="414"/>
      <c r="XCT17" s="414"/>
      <c r="XCU17" s="414"/>
      <c r="XCV17" s="414"/>
      <c r="XCW17" s="414"/>
      <c r="XCX17" s="414"/>
      <c r="XCY17" s="414"/>
      <c r="XCZ17" s="414"/>
      <c r="XDA17" s="414"/>
      <c r="XDB17" s="414"/>
      <c r="XDC17" s="414"/>
      <c r="XDD17" s="414"/>
      <c r="XDE17" s="414"/>
      <c r="XDF17" s="414"/>
      <c r="XDG17" s="414"/>
      <c r="XDH17" s="414"/>
      <c r="XDI17" s="414"/>
      <c r="XDJ17" s="414"/>
      <c r="XDK17" s="414"/>
      <c r="XDL17" s="414"/>
      <c r="XDM17" s="414"/>
      <c r="XDN17" s="414"/>
      <c r="XDO17" s="414"/>
      <c r="XDP17" s="414"/>
      <c r="XDQ17" s="414"/>
      <c r="XDR17" s="414"/>
      <c r="XDS17" s="414"/>
      <c r="XDT17" s="414"/>
      <c r="XDU17" s="414"/>
      <c r="XDV17" s="414"/>
      <c r="XDW17" s="414"/>
      <c r="XDX17" s="414"/>
      <c r="XDY17" s="414"/>
      <c r="XDZ17" s="414"/>
      <c r="XEA17" s="414"/>
      <c r="XEB17" s="414"/>
      <c r="XEC17" s="414"/>
      <c r="XED17" s="414"/>
      <c r="XEE17" s="414"/>
      <c r="XEF17" s="414"/>
      <c r="XEG17" s="414"/>
      <c r="XEH17" s="414"/>
      <c r="XEI17" s="414"/>
      <c r="XEJ17" s="414"/>
      <c r="XEK17" s="414"/>
      <c r="XEL17" s="414"/>
      <c r="XEM17" s="414"/>
      <c r="XEN17" s="414"/>
      <c r="XEO17" s="414"/>
      <c r="XEP17" s="414"/>
      <c r="XEQ17" s="414"/>
      <c r="XER17" s="414"/>
      <c r="XES17" s="414"/>
      <c r="XET17" s="414"/>
      <c r="XEU17" s="414"/>
      <c r="XEV17" s="414"/>
      <c r="XEW17" s="414"/>
      <c r="XEX17" s="414"/>
      <c r="XEY17" s="414"/>
      <c r="XEZ17" s="414"/>
      <c r="XFA17" s="414"/>
      <c r="XFB17" s="414"/>
      <c r="XFC17" s="414"/>
      <c r="XFD17" s="414"/>
    </row>
    <row r="18" spans="1:16384" s="414" customFormat="1" ht="15" x14ac:dyDescent="0.25">
      <c r="A18" s="952"/>
      <c r="B18" s="591" t="s">
        <v>732</v>
      </c>
      <c r="C18" s="591" t="s">
        <v>213</v>
      </c>
      <c r="D18" s="157">
        <v>0.4</v>
      </c>
      <c r="E18" s="157">
        <v>0.39999999999999997</v>
      </c>
      <c r="F18" s="157">
        <v>0</v>
      </c>
      <c r="G18" s="157">
        <v>0.6</v>
      </c>
      <c r="H18" s="157">
        <v>0</v>
      </c>
      <c r="I18" s="157">
        <v>0</v>
      </c>
      <c r="J18" s="157">
        <v>0</v>
      </c>
      <c r="K18" s="157">
        <v>0</v>
      </c>
      <c r="L18" s="157">
        <v>1</v>
      </c>
      <c r="M18"/>
      <c r="N18" s="58"/>
      <c r="O18" s="58"/>
      <c r="P18" s="58"/>
    </row>
    <row r="19" spans="1:16384" s="414" customFormat="1" ht="15" x14ac:dyDescent="0.25">
      <c r="A19" s="951" t="s">
        <v>120</v>
      </c>
      <c r="B19" s="591" t="s">
        <v>314</v>
      </c>
      <c r="C19" s="591" t="s">
        <v>134</v>
      </c>
      <c r="D19" s="157">
        <v>1</v>
      </c>
      <c r="E19" s="157">
        <v>1</v>
      </c>
      <c r="F19" s="157">
        <v>1</v>
      </c>
      <c r="G19" s="157">
        <v>0.25</v>
      </c>
      <c r="H19" s="157">
        <v>1</v>
      </c>
      <c r="I19" s="157">
        <v>0</v>
      </c>
      <c r="J19" s="157">
        <v>1</v>
      </c>
      <c r="K19" s="157">
        <v>0</v>
      </c>
      <c r="L19" s="157">
        <v>0</v>
      </c>
      <c r="M19"/>
      <c r="N19" s="58"/>
      <c r="O19" s="58"/>
      <c r="P19" s="58"/>
    </row>
    <row r="20" spans="1:16384" s="414" customFormat="1" ht="15" x14ac:dyDescent="0.25">
      <c r="A20" s="952"/>
      <c r="B20" s="591" t="s">
        <v>313</v>
      </c>
      <c r="C20" s="591" t="s">
        <v>134</v>
      </c>
      <c r="D20" s="157">
        <v>1</v>
      </c>
      <c r="E20" s="157">
        <v>1</v>
      </c>
      <c r="F20" s="157">
        <v>1</v>
      </c>
      <c r="G20" s="157">
        <v>1</v>
      </c>
      <c r="H20" s="157">
        <v>1</v>
      </c>
      <c r="I20" s="157">
        <v>0</v>
      </c>
      <c r="J20" s="157">
        <v>1</v>
      </c>
      <c r="K20" s="157">
        <v>0</v>
      </c>
      <c r="L20" s="157">
        <v>0</v>
      </c>
      <c r="M20"/>
      <c r="N20" s="58"/>
      <c r="O20" s="58"/>
      <c r="P20" s="58"/>
    </row>
    <row r="21" spans="1:16384" s="414" customFormat="1" ht="30" x14ac:dyDescent="0.25">
      <c r="A21" s="952"/>
      <c r="B21" s="591" t="s">
        <v>475</v>
      </c>
      <c r="C21" s="591" t="s">
        <v>213</v>
      </c>
      <c r="D21" s="157">
        <v>2</v>
      </c>
      <c r="E21" s="157">
        <v>7</v>
      </c>
      <c r="F21" s="157">
        <v>2</v>
      </c>
      <c r="G21" s="157">
        <v>0</v>
      </c>
      <c r="H21" s="157">
        <v>2</v>
      </c>
      <c r="I21" s="157">
        <v>0</v>
      </c>
      <c r="J21" s="157">
        <v>2</v>
      </c>
      <c r="K21" s="157">
        <v>0</v>
      </c>
      <c r="L21" s="157">
        <v>0</v>
      </c>
      <c r="M21"/>
      <c r="N21" s="58"/>
      <c r="O21" s="58"/>
      <c r="P21" s="58"/>
    </row>
    <row r="22" spans="1:16384" s="414" customFormat="1" ht="15" x14ac:dyDescent="0.25">
      <c r="A22" s="951" t="s">
        <v>79</v>
      </c>
      <c r="B22" s="591" t="s">
        <v>316</v>
      </c>
      <c r="C22" s="591" t="s">
        <v>213</v>
      </c>
      <c r="D22" s="157">
        <v>1</v>
      </c>
      <c r="E22" s="157">
        <v>1</v>
      </c>
      <c r="F22" s="157">
        <v>0</v>
      </c>
      <c r="G22" s="157">
        <v>0</v>
      </c>
      <c r="H22" s="157">
        <v>0</v>
      </c>
      <c r="I22" s="157">
        <v>0</v>
      </c>
      <c r="J22" s="157">
        <v>0</v>
      </c>
      <c r="K22" s="157">
        <v>0</v>
      </c>
      <c r="L22" s="157">
        <v>0</v>
      </c>
      <c r="M22"/>
      <c r="N22" s="58"/>
      <c r="O22" s="58"/>
      <c r="P22" s="58"/>
    </row>
    <row r="23" spans="1:16384" s="414" customFormat="1" ht="15" x14ac:dyDescent="0.25">
      <c r="A23" s="952"/>
      <c r="B23" s="591" t="s">
        <v>315</v>
      </c>
      <c r="C23" s="591" t="s">
        <v>213</v>
      </c>
      <c r="D23" s="157">
        <v>0.6</v>
      </c>
      <c r="E23" s="157">
        <v>0.6</v>
      </c>
      <c r="F23" s="157">
        <v>0.4</v>
      </c>
      <c r="G23" s="157">
        <v>0.4</v>
      </c>
      <c r="H23" s="157">
        <v>0</v>
      </c>
      <c r="I23" s="157">
        <v>0</v>
      </c>
      <c r="J23" s="157">
        <v>0</v>
      </c>
      <c r="K23" s="157">
        <v>0</v>
      </c>
      <c r="L23" s="157">
        <v>0</v>
      </c>
      <c r="M23"/>
      <c r="N23" s="58"/>
      <c r="O23" s="58"/>
      <c r="P23" s="58"/>
    </row>
    <row r="24" spans="1:16384" s="414" customFormat="1" ht="15" x14ac:dyDescent="0.25">
      <c r="A24" s="952"/>
      <c r="B24" s="591" t="s">
        <v>729</v>
      </c>
      <c r="C24" s="591" t="s">
        <v>213</v>
      </c>
      <c r="D24" s="157">
        <v>0</v>
      </c>
      <c r="E24" s="157">
        <v>0</v>
      </c>
      <c r="F24" s="157">
        <v>1</v>
      </c>
      <c r="G24" s="157">
        <v>0.1</v>
      </c>
      <c r="H24" s="157">
        <v>0</v>
      </c>
      <c r="I24" s="157">
        <v>0</v>
      </c>
      <c r="J24" s="157">
        <v>0</v>
      </c>
      <c r="K24" s="157">
        <v>0</v>
      </c>
      <c r="L24" s="157">
        <v>0</v>
      </c>
      <c r="M24"/>
      <c r="N24" s="58"/>
      <c r="O24" s="58"/>
      <c r="P24" s="58"/>
    </row>
    <row r="25" spans="1:16384" s="414" customFormat="1" ht="15" x14ac:dyDescent="0.25">
      <c r="A25" s="951" t="s">
        <v>103</v>
      </c>
      <c r="B25" s="591" t="s">
        <v>335</v>
      </c>
      <c r="C25" s="591" t="s">
        <v>231</v>
      </c>
      <c r="D25" s="157">
        <v>0.3</v>
      </c>
      <c r="E25" s="157">
        <v>0.3</v>
      </c>
      <c r="F25" s="157">
        <v>0.6</v>
      </c>
      <c r="G25" s="157">
        <v>0.3</v>
      </c>
      <c r="H25" s="157">
        <v>1</v>
      </c>
      <c r="I25" s="157">
        <v>0</v>
      </c>
      <c r="J25" s="157">
        <v>0</v>
      </c>
      <c r="K25" s="157">
        <v>0</v>
      </c>
      <c r="L25" s="157">
        <v>0</v>
      </c>
      <c r="M25"/>
      <c r="N25" s="58"/>
      <c r="O25" s="58"/>
      <c r="P25" s="58"/>
    </row>
    <row r="26" spans="1:16384" s="414" customFormat="1" ht="30" x14ac:dyDescent="0.25">
      <c r="A26" s="952"/>
      <c r="B26" s="591" t="s">
        <v>347</v>
      </c>
      <c r="C26" s="591" t="s">
        <v>213</v>
      </c>
      <c r="D26" s="157">
        <v>1</v>
      </c>
      <c r="E26" s="157">
        <v>1</v>
      </c>
      <c r="F26" s="157">
        <v>0</v>
      </c>
      <c r="G26" s="157">
        <v>0</v>
      </c>
      <c r="H26" s="157">
        <v>0</v>
      </c>
      <c r="I26" s="157">
        <v>0</v>
      </c>
      <c r="J26" s="157">
        <v>0</v>
      </c>
      <c r="K26" s="157">
        <v>0</v>
      </c>
      <c r="L26" s="157">
        <v>1</v>
      </c>
      <c r="M26"/>
      <c r="N26" s="58"/>
      <c r="O26" s="58"/>
      <c r="P26" s="58"/>
    </row>
    <row r="27" spans="1:16384" s="414" customFormat="1" ht="15" x14ac:dyDescent="0.25">
      <c r="A27" s="952"/>
      <c r="B27" s="591" t="s">
        <v>337</v>
      </c>
      <c r="C27" s="591" t="s">
        <v>213</v>
      </c>
      <c r="D27" s="157">
        <v>1</v>
      </c>
      <c r="E27" s="157">
        <v>1</v>
      </c>
      <c r="F27" s="157">
        <v>0</v>
      </c>
      <c r="G27" s="157">
        <v>0</v>
      </c>
      <c r="H27" s="157">
        <v>0</v>
      </c>
      <c r="I27" s="157">
        <v>0</v>
      </c>
      <c r="J27" s="157">
        <v>0</v>
      </c>
      <c r="K27" s="157">
        <v>0</v>
      </c>
      <c r="L27" s="157">
        <v>1</v>
      </c>
      <c r="M27"/>
      <c r="N27" s="58"/>
      <c r="O27" s="58"/>
      <c r="P27" s="58"/>
    </row>
    <row r="28" spans="1:16384" s="414" customFormat="1" ht="15" x14ac:dyDescent="0.25">
      <c r="A28" s="952"/>
      <c r="B28" s="591" t="s">
        <v>336</v>
      </c>
      <c r="C28" s="591" t="s">
        <v>134</v>
      </c>
      <c r="D28" s="157">
        <v>0.8</v>
      </c>
      <c r="E28" s="157">
        <v>0.9</v>
      </c>
      <c r="F28" s="157">
        <v>0.8</v>
      </c>
      <c r="G28" s="157">
        <v>0.16</v>
      </c>
      <c r="H28" s="157">
        <v>0.8</v>
      </c>
      <c r="I28" s="157">
        <v>0</v>
      </c>
      <c r="J28" s="157">
        <v>0.8</v>
      </c>
      <c r="K28" s="157">
        <v>0</v>
      </c>
      <c r="L28" s="157">
        <v>0</v>
      </c>
      <c r="M28"/>
      <c r="N28" s="58"/>
      <c r="O28" s="58"/>
      <c r="P28" s="58"/>
    </row>
    <row r="29" spans="1:16384" s="414" customFormat="1" ht="15" x14ac:dyDescent="0.25">
      <c r="A29" s="951" t="s">
        <v>96</v>
      </c>
      <c r="B29" s="591" t="s">
        <v>344</v>
      </c>
      <c r="C29" s="591" t="s">
        <v>213</v>
      </c>
      <c r="D29" s="157">
        <v>1</v>
      </c>
      <c r="E29" s="157">
        <v>1</v>
      </c>
      <c r="F29" s="157">
        <v>0</v>
      </c>
      <c r="G29" s="157">
        <v>0</v>
      </c>
      <c r="H29" s="157">
        <v>0</v>
      </c>
      <c r="I29" s="157">
        <v>0</v>
      </c>
      <c r="J29" s="157">
        <v>0</v>
      </c>
      <c r="K29" s="157">
        <v>0</v>
      </c>
      <c r="L29" s="157">
        <v>0</v>
      </c>
      <c r="M29"/>
      <c r="N29" s="58"/>
      <c r="O29" s="58"/>
      <c r="P29" s="58"/>
    </row>
    <row r="30" spans="1:16384" s="414" customFormat="1" ht="15" x14ac:dyDescent="0.25">
      <c r="A30" s="952"/>
      <c r="B30" s="591" t="s">
        <v>342</v>
      </c>
      <c r="C30" s="591" t="s">
        <v>134</v>
      </c>
      <c r="D30" s="157">
        <v>1</v>
      </c>
      <c r="E30" s="157">
        <v>1</v>
      </c>
      <c r="F30" s="157">
        <v>1</v>
      </c>
      <c r="G30" s="157">
        <v>0.25</v>
      </c>
      <c r="H30" s="157">
        <v>1</v>
      </c>
      <c r="I30" s="157">
        <v>0</v>
      </c>
      <c r="J30" s="157">
        <v>1</v>
      </c>
      <c r="K30" s="157">
        <v>0</v>
      </c>
      <c r="L30" s="157">
        <v>0</v>
      </c>
      <c r="M30"/>
      <c r="N30" s="58"/>
      <c r="O30" s="58"/>
      <c r="P30" s="58"/>
    </row>
    <row r="31" spans="1:16384" s="414" customFormat="1" ht="15" x14ac:dyDescent="0.25">
      <c r="A31" s="952"/>
      <c r="B31" s="591" t="s">
        <v>411</v>
      </c>
      <c r="C31" s="591" t="s">
        <v>213</v>
      </c>
      <c r="D31" s="157">
        <v>8</v>
      </c>
      <c r="E31" s="157">
        <v>9</v>
      </c>
      <c r="F31" s="157">
        <v>8</v>
      </c>
      <c r="G31" s="157">
        <v>4</v>
      </c>
      <c r="H31" s="157">
        <v>8</v>
      </c>
      <c r="I31" s="157">
        <v>0</v>
      </c>
      <c r="J31" s="157">
        <v>8</v>
      </c>
      <c r="K31" s="157">
        <v>0</v>
      </c>
      <c r="L31" s="157">
        <v>0</v>
      </c>
      <c r="M31"/>
      <c r="N31" s="58"/>
      <c r="O31" s="58"/>
      <c r="P31" s="58"/>
    </row>
    <row r="32" spans="1:16384" s="414" customFormat="1" ht="15" x14ac:dyDescent="0.25">
      <c r="A32" s="951" t="s">
        <v>329</v>
      </c>
      <c r="B32" s="591" t="s">
        <v>503</v>
      </c>
      <c r="C32" s="591" t="s">
        <v>213</v>
      </c>
      <c r="D32" s="157">
        <v>0</v>
      </c>
      <c r="E32" s="157">
        <v>0.5</v>
      </c>
      <c r="F32" s="157">
        <v>0</v>
      </c>
      <c r="G32" s="157">
        <v>0</v>
      </c>
      <c r="H32" s="157">
        <v>0</v>
      </c>
      <c r="I32" s="157">
        <v>0</v>
      </c>
      <c r="J32" s="157">
        <v>0</v>
      </c>
      <c r="K32" s="157">
        <v>0</v>
      </c>
      <c r="L32" s="157">
        <v>1</v>
      </c>
      <c r="M32"/>
      <c r="N32" s="419"/>
      <c r="O32" s="58"/>
      <c r="P32" s="58"/>
    </row>
    <row r="33" spans="1:16" s="414" customFormat="1" ht="30" x14ac:dyDescent="0.25">
      <c r="A33" s="952"/>
      <c r="B33" s="591" t="s">
        <v>771</v>
      </c>
      <c r="C33" s="591" t="s">
        <v>231</v>
      </c>
      <c r="D33" s="157">
        <v>0.3</v>
      </c>
      <c r="E33" s="157">
        <v>0.3</v>
      </c>
      <c r="F33" s="157">
        <v>0.6</v>
      </c>
      <c r="G33" s="157">
        <v>0</v>
      </c>
      <c r="H33" s="157">
        <v>0.9</v>
      </c>
      <c r="I33" s="157">
        <v>0</v>
      </c>
      <c r="J33" s="157">
        <v>1</v>
      </c>
      <c r="K33" s="157">
        <v>0</v>
      </c>
      <c r="L33" s="157">
        <v>0</v>
      </c>
      <c r="M33"/>
      <c r="N33" s="58"/>
      <c r="O33" s="58"/>
      <c r="P33" s="58"/>
    </row>
    <row r="34" spans="1:16" s="414" customFormat="1" ht="30" x14ac:dyDescent="0.25">
      <c r="A34" s="952"/>
      <c r="B34" s="591" t="s">
        <v>770</v>
      </c>
      <c r="C34" s="591" t="s">
        <v>213</v>
      </c>
      <c r="D34" s="157">
        <v>0</v>
      </c>
      <c r="E34" s="157">
        <v>0</v>
      </c>
      <c r="F34" s="157">
        <v>1</v>
      </c>
      <c r="G34" s="157">
        <v>0</v>
      </c>
      <c r="H34" s="157">
        <v>1</v>
      </c>
      <c r="I34" s="157">
        <v>0</v>
      </c>
      <c r="J34" s="157">
        <v>0</v>
      </c>
      <c r="K34" s="157">
        <v>0</v>
      </c>
      <c r="L34" s="157">
        <v>0</v>
      </c>
      <c r="M34"/>
      <c r="N34" s="58"/>
      <c r="O34" s="58"/>
      <c r="P34" s="58"/>
    </row>
    <row r="35" spans="1:16" s="414" customFormat="1" ht="15" x14ac:dyDescent="0.25">
      <c r="A35" s="952"/>
      <c r="B35" s="591" t="s">
        <v>768</v>
      </c>
      <c r="C35" s="591" t="s">
        <v>213</v>
      </c>
      <c r="D35" s="157">
        <v>1</v>
      </c>
      <c r="E35" s="157">
        <v>1</v>
      </c>
      <c r="F35" s="157">
        <v>4</v>
      </c>
      <c r="G35" s="157">
        <v>0</v>
      </c>
      <c r="H35" s="157">
        <v>4</v>
      </c>
      <c r="I35" s="157">
        <v>0</v>
      </c>
      <c r="J35" s="157">
        <v>4</v>
      </c>
      <c r="K35" s="157">
        <v>0</v>
      </c>
      <c r="L35" s="157">
        <v>0</v>
      </c>
      <c r="M35"/>
      <c r="N35" s="58"/>
      <c r="O35" s="58"/>
      <c r="P35" s="58"/>
    </row>
    <row r="36" spans="1:16" s="414" customFormat="1" ht="15" x14ac:dyDescent="0.25">
      <c r="A36" s="951" t="s">
        <v>158</v>
      </c>
      <c r="B36" s="591" t="s">
        <v>250</v>
      </c>
      <c r="C36" s="591" t="s">
        <v>213</v>
      </c>
      <c r="D36" s="157">
        <v>0</v>
      </c>
      <c r="E36" s="157">
        <v>0</v>
      </c>
      <c r="F36" s="157">
        <v>0</v>
      </c>
      <c r="G36" s="157">
        <v>0</v>
      </c>
      <c r="H36" s="157">
        <v>0</v>
      </c>
      <c r="I36" s="157">
        <v>0</v>
      </c>
      <c r="J36" s="157">
        <v>0</v>
      </c>
      <c r="K36" s="157">
        <v>0</v>
      </c>
      <c r="L36" s="157">
        <v>1</v>
      </c>
      <c r="M36"/>
      <c r="N36" s="58"/>
      <c r="O36" s="58"/>
      <c r="P36" s="58"/>
    </row>
    <row r="37" spans="1:16" s="414" customFormat="1" ht="15" x14ac:dyDescent="0.25">
      <c r="A37" s="952"/>
      <c r="B37" s="591" t="s">
        <v>489</v>
      </c>
      <c r="C37" s="591" t="s">
        <v>213</v>
      </c>
      <c r="D37" s="157">
        <v>1</v>
      </c>
      <c r="E37" s="157">
        <v>1</v>
      </c>
      <c r="F37" s="157">
        <v>1</v>
      </c>
      <c r="G37" s="157">
        <v>0.16700000000000001</v>
      </c>
      <c r="H37" s="157">
        <v>1</v>
      </c>
      <c r="I37" s="157">
        <v>0</v>
      </c>
      <c r="J37" s="157">
        <v>1</v>
      </c>
      <c r="K37" s="157">
        <v>0</v>
      </c>
      <c r="L37" s="157">
        <v>0</v>
      </c>
      <c r="M37"/>
      <c r="N37" s="58"/>
      <c r="O37" s="58"/>
      <c r="P37" s="58"/>
    </row>
    <row r="38" spans="1:16" s="414" customFormat="1" ht="15" x14ac:dyDescent="0.25">
      <c r="A38" s="951" t="s">
        <v>116</v>
      </c>
      <c r="B38" s="591" t="s">
        <v>469</v>
      </c>
      <c r="C38" s="591" t="s">
        <v>213</v>
      </c>
      <c r="D38" s="157">
        <v>0.35</v>
      </c>
      <c r="E38" s="157">
        <v>0.35</v>
      </c>
      <c r="F38" s="157">
        <v>0.35</v>
      </c>
      <c r="G38" s="157">
        <v>0</v>
      </c>
      <c r="H38" s="157">
        <v>0.3</v>
      </c>
      <c r="I38" s="157">
        <v>0</v>
      </c>
      <c r="J38" s="157">
        <v>0</v>
      </c>
      <c r="K38" s="157">
        <v>0</v>
      </c>
      <c r="L38" s="157">
        <v>0</v>
      </c>
      <c r="M38"/>
      <c r="N38" s="58"/>
      <c r="O38" s="58"/>
      <c r="P38" s="58"/>
    </row>
    <row r="39" spans="1:16" s="414" customFormat="1" ht="15" customHeight="1" x14ac:dyDescent="0.25">
      <c r="A39" s="952"/>
      <c r="B39" s="591" t="s">
        <v>525</v>
      </c>
      <c r="C39" s="591" t="s">
        <v>213</v>
      </c>
      <c r="D39" s="157">
        <v>0.17</v>
      </c>
      <c r="E39" s="157">
        <v>0.14000000000000001</v>
      </c>
      <c r="F39" s="157">
        <v>0.3</v>
      </c>
      <c r="G39" s="157">
        <v>0.05</v>
      </c>
      <c r="H39" s="157">
        <v>0.3</v>
      </c>
      <c r="I39" s="157">
        <v>0</v>
      </c>
      <c r="J39" s="157">
        <v>0.2</v>
      </c>
      <c r="K39" s="157">
        <v>0</v>
      </c>
      <c r="L39" s="157">
        <v>0</v>
      </c>
      <c r="M39"/>
      <c r="N39" s="58"/>
      <c r="O39" s="58"/>
      <c r="P39" s="58"/>
    </row>
    <row r="40" spans="1:16" s="414" customFormat="1" ht="15" customHeight="1" x14ac:dyDescent="0.25">
      <c r="A40" s="952"/>
      <c r="B40" s="591" t="s">
        <v>570</v>
      </c>
      <c r="C40" s="591" t="s">
        <v>213</v>
      </c>
      <c r="D40" s="157">
        <v>0.1</v>
      </c>
      <c r="E40" s="157">
        <v>0.1</v>
      </c>
      <c r="F40" s="157">
        <v>0.4</v>
      </c>
      <c r="G40" s="157">
        <v>0</v>
      </c>
      <c r="H40" s="157">
        <v>0.25</v>
      </c>
      <c r="I40" s="157">
        <v>0</v>
      </c>
      <c r="J40" s="157">
        <v>0.25</v>
      </c>
      <c r="K40" s="157">
        <v>0</v>
      </c>
      <c r="L40" s="157">
        <v>0</v>
      </c>
      <c r="M40"/>
      <c r="N40" s="58"/>
      <c r="O40" s="58"/>
      <c r="P40" s="58"/>
    </row>
    <row r="41" spans="1:16" s="414" customFormat="1" ht="15" customHeight="1" x14ac:dyDescent="0.25">
      <c r="A41" s="951" t="s">
        <v>358</v>
      </c>
      <c r="B41" s="591" t="s">
        <v>360</v>
      </c>
      <c r="C41" s="591" t="s">
        <v>134</v>
      </c>
      <c r="D41" s="157">
        <v>0.95</v>
      </c>
      <c r="E41" s="157">
        <v>0.98</v>
      </c>
      <c r="F41" s="157">
        <v>0.95</v>
      </c>
      <c r="G41" s="157">
        <v>0</v>
      </c>
      <c r="H41" s="157">
        <v>0.95</v>
      </c>
      <c r="I41" s="157">
        <v>0</v>
      </c>
      <c r="J41" s="157">
        <v>0.95</v>
      </c>
      <c r="K41" s="157">
        <v>0</v>
      </c>
      <c r="L41" s="157">
        <v>0</v>
      </c>
      <c r="M41"/>
      <c r="N41" s="58"/>
      <c r="O41" s="58"/>
      <c r="P41" s="58"/>
    </row>
    <row r="42" spans="1:16" ht="15" x14ac:dyDescent="0.25">
      <c r="A42" s="952"/>
      <c r="B42" s="591" t="s">
        <v>359</v>
      </c>
      <c r="C42" s="591" t="s">
        <v>213</v>
      </c>
      <c r="D42" s="157">
        <v>0</v>
      </c>
      <c r="E42" s="157">
        <v>0</v>
      </c>
      <c r="F42" s="157">
        <v>0</v>
      </c>
      <c r="G42" s="157">
        <v>0</v>
      </c>
      <c r="H42" s="157">
        <v>1</v>
      </c>
      <c r="I42" s="157">
        <v>0</v>
      </c>
      <c r="J42" s="157">
        <v>0</v>
      </c>
      <c r="K42" s="157">
        <v>0</v>
      </c>
      <c r="L42" s="157">
        <v>0</v>
      </c>
      <c r="M42"/>
    </row>
    <row r="43" spans="1:16" ht="15" x14ac:dyDescent="0.25">
      <c r="A43" s="952"/>
      <c r="B43" s="591" t="s">
        <v>361</v>
      </c>
      <c r="C43" s="591" t="s">
        <v>134</v>
      </c>
      <c r="D43" s="157">
        <v>1</v>
      </c>
      <c r="E43" s="157">
        <v>1</v>
      </c>
      <c r="F43" s="157">
        <v>1</v>
      </c>
      <c r="G43" s="157">
        <v>0</v>
      </c>
      <c r="H43" s="157">
        <v>1</v>
      </c>
      <c r="I43" s="157">
        <v>0</v>
      </c>
      <c r="J43" s="157">
        <v>1</v>
      </c>
      <c r="K43" s="157">
        <v>0</v>
      </c>
      <c r="L43" s="157">
        <v>0</v>
      </c>
      <c r="M43"/>
    </row>
    <row r="44" spans="1:16" ht="15" x14ac:dyDescent="0.25">
      <c r="B44" s="58"/>
    </row>
    <row r="45" spans="1:16" ht="15" x14ac:dyDescent="0.25">
      <c r="B45" s="58"/>
    </row>
    <row r="46" spans="1:16" ht="15" x14ac:dyDescent="0.25">
      <c r="B46" s="58"/>
    </row>
    <row r="47" spans="1:16" ht="15" x14ac:dyDescent="0.25">
      <c r="B47" s="58"/>
    </row>
    <row r="48" spans="1:16" ht="15" x14ac:dyDescent="0.25">
      <c r="B48" s="58"/>
    </row>
    <row r="49" spans="2:2" ht="15" x14ac:dyDescent="0.25">
      <c r="B49" s="58"/>
    </row>
    <row r="50" spans="2:2" ht="15" x14ac:dyDescent="0.25">
      <c r="B50" s="58"/>
    </row>
    <row r="51" spans="2:2" ht="15" x14ac:dyDescent="0.25">
      <c r="B51" s="58"/>
    </row>
    <row r="52" spans="2:2" ht="15" x14ac:dyDescent="0.25">
      <c r="B52" s="58"/>
    </row>
    <row r="53" spans="2:2" ht="15" x14ac:dyDescent="0.25">
      <c r="B53" s="58"/>
    </row>
    <row r="54" spans="2:2" ht="15" x14ac:dyDescent="0.25">
      <c r="B54" s="58"/>
    </row>
    <row r="55" spans="2:2" ht="15" x14ac:dyDescent="0.25">
      <c r="B55" s="58"/>
    </row>
    <row r="56" spans="2:2" ht="15" x14ac:dyDescent="0.25">
      <c r="B56" s="58"/>
    </row>
    <row r="57" spans="2:2" ht="15" x14ac:dyDescent="0.25">
      <c r="B57" s="58"/>
    </row>
    <row r="58" spans="2:2" ht="15" x14ac:dyDescent="0.25">
      <c r="B58" s="58"/>
    </row>
    <row r="59" spans="2:2" ht="15" x14ac:dyDescent="0.25">
      <c r="B59" s="58"/>
    </row>
    <row r="60" spans="2:2" ht="15" x14ac:dyDescent="0.25">
      <c r="B60" s="58"/>
    </row>
    <row r="61" spans="2:2" ht="15" x14ac:dyDescent="0.25">
      <c r="B61" s="58"/>
    </row>
    <row r="62" spans="2:2" ht="15" x14ac:dyDescent="0.25">
      <c r="B62" s="58"/>
    </row>
    <row r="63" spans="2:2" ht="15" x14ac:dyDescent="0.25">
      <c r="B63" s="58"/>
    </row>
    <row r="64" spans="2:2" ht="15" x14ac:dyDescent="0.25">
      <c r="B64" s="58"/>
    </row>
    <row r="65" spans="2:2" ht="15" x14ac:dyDescent="0.25">
      <c r="B65" s="58"/>
    </row>
    <row r="66" spans="2:2" ht="15" x14ac:dyDescent="0.25">
      <c r="B66" s="58"/>
    </row>
    <row r="67" spans="2:2" ht="15" x14ac:dyDescent="0.25">
      <c r="B67" s="58"/>
    </row>
    <row r="68" spans="2:2" ht="15" x14ac:dyDescent="0.25">
      <c r="B68" s="58"/>
    </row>
    <row r="69" spans="2:2" ht="15" x14ac:dyDescent="0.25">
      <c r="B69" s="58"/>
    </row>
    <row r="70" spans="2:2" ht="15" x14ac:dyDescent="0.25">
      <c r="B70" s="58"/>
    </row>
    <row r="71" spans="2:2" ht="15" x14ac:dyDescent="0.25">
      <c r="B71" s="58"/>
    </row>
    <row r="72" spans="2:2" ht="15" x14ac:dyDescent="0.25">
      <c r="B72" s="58"/>
    </row>
    <row r="73" spans="2:2" ht="15" x14ac:dyDescent="0.25">
      <c r="B73" s="58"/>
    </row>
    <row r="74" spans="2:2" ht="15" x14ac:dyDescent="0.25">
      <c r="B74" s="58"/>
    </row>
    <row r="75" spans="2:2" ht="15" x14ac:dyDescent="0.25">
      <c r="B75" s="58"/>
    </row>
    <row r="76" spans="2:2" ht="15" x14ac:dyDescent="0.25">
      <c r="B76" s="58"/>
    </row>
    <row r="77" spans="2:2" ht="15" x14ac:dyDescent="0.25">
      <c r="B77" s="58"/>
    </row>
    <row r="78" spans="2:2" ht="15" x14ac:dyDescent="0.25">
      <c r="B78" s="58"/>
    </row>
    <row r="79" spans="2:2" ht="15" x14ac:dyDescent="0.25">
      <c r="B79" s="58"/>
    </row>
    <row r="80" spans="2:2" ht="15" x14ac:dyDescent="0.25">
      <c r="B80" s="58"/>
    </row>
    <row r="81" spans="2:2" ht="15" x14ac:dyDescent="0.25">
      <c r="B81" s="58"/>
    </row>
    <row r="82" spans="2:2" ht="15" x14ac:dyDescent="0.25">
      <c r="B82" s="58"/>
    </row>
    <row r="83" spans="2:2" ht="15" x14ac:dyDescent="0.25">
      <c r="B83" s="58"/>
    </row>
    <row r="84" spans="2:2" ht="15" x14ac:dyDescent="0.25">
      <c r="B84" s="58"/>
    </row>
    <row r="85" spans="2:2" ht="15" x14ac:dyDescent="0.25">
      <c r="B85" s="58"/>
    </row>
    <row r="86" spans="2:2" ht="15" x14ac:dyDescent="0.25">
      <c r="B86" s="58"/>
    </row>
    <row r="87" spans="2:2" ht="15" x14ac:dyDescent="0.25">
      <c r="B87" s="58"/>
    </row>
    <row r="88" spans="2:2" ht="15" x14ac:dyDescent="0.25">
      <c r="B88" s="58"/>
    </row>
    <row r="89" spans="2:2" ht="15" x14ac:dyDescent="0.25">
      <c r="B89" s="58"/>
    </row>
    <row r="90" spans="2:2" ht="15" x14ac:dyDescent="0.25">
      <c r="B90" s="58"/>
    </row>
    <row r="91" spans="2:2" ht="15" x14ac:dyDescent="0.25">
      <c r="B91" s="58"/>
    </row>
    <row r="92" spans="2:2" ht="15" x14ac:dyDescent="0.25">
      <c r="B92" s="58"/>
    </row>
    <row r="93" spans="2:2" ht="15" x14ac:dyDescent="0.25">
      <c r="B93" s="58"/>
    </row>
    <row r="94" spans="2:2" ht="15" x14ac:dyDescent="0.25">
      <c r="B94" s="58"/>
    </row>
    <row r="95" spans="2:2" ht="15" x14ac:dyDescent="0.25">
      <c r="B95" s="58"/>
    </row>
    <row r="96" spans="2:2" ht="15" x14ac:dyDescent="0.25">
      <c r="B96" s="58"/>
    </row>
    <row r="97" spans="2:2" ht="15" x14ac:dyDescent="0.25">
      <c r="B97" s="58"/>
    </row>
    <row r="98" spans="2:2" ht="15" x14ac:dyDescent="0.25">
      <c r="B98" s="58"/>
    </row>
    <row r="99" spans="2:2" ht="15" x14ac:dyDescent="0.25">
      <c r="B99" s="58"/>
    </row>
    <row r="100" spans="2:2" ht="15" x14ac:dyDescent="0.25">
      <c r="B100" s="58"/>
    </row>
    <row r="101" spans="2:2" ht="15" x14ac:dyDescent="0.25">
      <c r="B101" s="58"/>
    </row>
    <row r="102" spans="2:2" ht="15" x14ac:dyDescent="0.25">
      <c r="B102" s="58"/>
    </row>
    <row r="103" spans="2:2" ht="15" x14ac:dyDescent="0.25">
      <c r="B103" s="58"/>
    </row>
    <row r="104" spans="2:2" ht="15" x14ac:dyDescent="0.25">
      <c r="B104" s="58"/>
    </row>
    <row r="105" spans="2:2" ht="15" x14ac:dyDescent="0.25">
      <c r="B105" s="58"/>
    </row>
    <row r="106" spans="2:2" ht="15" x14ac:dyDescent="0.25">
      <c r="B106" s="58"/>
    </row>
    <row r="107" spans="2:2" ht="15" x14ac:dyDescent="0.25">
      <c r="B107" s="58"/>
    </row>
    <row r="108" spans="2:2" ht="15" x14ac:dyDescent="0.25">
      <c r="B108" s="58"/>
    </row>
    <row r="109" spans="2:2" ht="15" x14ac:dyDescent="0.25">
      <c r="B109" s="58"/>
    </row>
    <row r="110" spans="2:2" ht="15" x14ac:dyDescent="0.25">
      <c r="B110" s="58"/>
    </row>
    <row r="111" spans="2:2" ht="15" x14ac:dyDescent="0.25">
      <c r="B111" s="58"/>
    </row>
    <row r="112" spans="2:2" ht="15" x14ac:dyDescent="0.25">
      <c r="B112" s="58"/>
    </row>
    <row r="113" spans="2:2" ht="15" x14ac:dyDescent="0.25">
      <c r="B113" s="58"/>
    </row>
    <row r="114" spans="2:2" ht="15" x14ac:dyDescent="0.25">
      <c r="B114" s="58"/>
    </row>
    <row r="115" spans="2:2" ht="15" x14ac:dyDescent="0.25">
      <c r="B115" s="58"/>
    </row>
    <row r="116" spans="2:2" ht="15" x14ac:dyDescent="0.25">
      <c r="B116" s="58"/>
    </row>
    <row r="117" spans="2:2" ht="15" x14ac:dyDescent="0.25">
      <c r="B117" s="58"/>
    </row>
    <row r="118" spans="2:2" ht="15" x14ac:dyDescent="0.25">
      <c r="B118" s="58"/>
    </row>
    <row r="119" spans="2:2" ht="15" x14ac:dyDescent="0.25">
      <c r="B119" s="58"/>
    </row>
    <row r="120" spans="2:2" ht="15" x14ac:dyDescent="0.25">
      <c r="B120" s="58"/>
    </row>
    <row r="121" spans="2:2" ht="15" x14ac:dyDescent="0.25">
      <c r="B121" s="58"/>
    </row>
    <row r="122" spans="2:2" ht="15" x14ac:dyDescent="0.25">
      <c r="B122" s="58"/>
    </row>
    <row r="123" spans="2:2" ht="15" x14ac:dyDescent="0.25">
      <c r="B123" s="58"/>
    </row>
    <row r="124" spans="2:2" ht="15" x14ac:dyDescent="0.25">
      <c r="B124" s="58"/>
    </row>
    <row r="125" spans="2:2" ht="15" x14ac:dyDescent="0.25">
      <c r="B125" s="58"/>
    </row>
    <row r="126" spans="2:2" ht="15" x14ac:dyDescent="0.25">
      <c r="B126" s="58"/>
    </row>
    <row r="127" spans="2:2" ht="15" x14ac:dyDescent="0.25">
      <c r="B127" s="58"/>
    </row>
    <row r="128" spans="2:2" ht="15" x14ac:dyDescent="0.25">
      <c r="B128" s="58"/>
    </row>
    <row r="129" spans="2:2" ht="15" x14ac:dyDescent="0.25">
      <c r="B129" s="58"/>
    </row>
    <row r="130" spans="2:2" ht="15" x14ac:dyDescent="0.25">
      <c r="B130" s="58"/>
    </row>
    <row r="131" spans="2:2" ht="15" x14ac:dyDescent="0.25">
      <c r="B131" s="58"/>
    </row>
    <row r="132" spans="2:2" ht="15" x14ac:dyDescent="0.25">
      <c r="B132" s="58"/>
    </row>
    <row r="133" spans="2:2" ht="15" x14ac:dyDescent="0.25">
      <c r="B133" s="58"/>
    </row>
    <row r="134" spans="2:2" ht="15" x14ac:dyDescent="0.25">
      <c r="B134" s="58"/>
    </row>
    <row r="135" spans="2:2" ht="15" x14ac:dyDescent="0.25">
      <c r="B135" s="58"/>
    </row>
    <row r="136" spans="2:2" ht="15" x14ac:dyDescent="0.25">
      <c r="B136" s="58"/>
    </row>
    <row r="137" spans="2:2" ht="15" x14ac:dyDescent="0.25">
      <c r="B137" s="58"/>
    </row>
    <row r="138" spans="2:2" ht="15" x14ac:dyDescent="0.25">
      <c r="B138" s="58"/>
    </row>
    <row r="139" spans="2:2" ht="15" x14ac:dyDescent="0.25">
      <c r="B139" s="58"/>
    </row>
    <row r="140" spans="2:2" ht="15" x14ac:dyDescent="0.25">
      <c r="B140" s="58"/>
    </row>
    <row r="141" spans="2:2" ht="15" x14ac:dyDescent="0.25">
      <c r="B141" s="58"/>
    </row>
    <row r="142" spans="2:2" ht="15" x14ac:dyDescent="0.25">
      <c r="B142" s="58"/>
    </row>
    <row r="143" spans="2:2" ht="15" x14ac:dyDescent="0.25">
      <c r="B143" s="58"/>
    </row>
    <row r="144" spans="2:2" ht="15" x14ac:dyDescent="0.25">
      <c r="B144" s="58"/>
    </row>
    <row r="145" spans="2:2" ht="15" x14ac:dyDescent="0.25">
      <c r="B145" s="58"/>
    </row>
    <row r="146" spans="2:2" ht="15" x14ac:dyDescent="0.25">
      <c r="B146" s="58"/>
    </row>
    <row r="147" spans="2:2" ht="15" x14ac:dyDescent="0.25">
      <c r="B147" s="58"/>
    </row>
    <row r="148" spans="2:2" ht="15" x14ac:dyDescent="0.25">
      <c r="B148" s="58"/>
    </row>
    <row r="149" spans="2:2" ht="15" x14ac:dyDescent="0.25">
      <c r="B149" s="58"/>
    </row>
    <row r="150" spans="2:2" ht="15" x14ac:dyDescent="0.25">
      <c r="B150" s="58"/>
    </row>
    <row r="151" spans="2:2" ht="15" x14ac:dyDescent="0.25">
      <c r="B151" s="58"/>
    </row>
    <row r="152" spans="2:2" ht="15" x14ac:dyDescent="0.25">
      <c r="B152" s="58"/>
    </row>
    <row r="153" spans="2:2" ht="15" x14ac:dyDescent="0.25">
      <c r="B153" s="58"/>
    </row>
    <row r="154" spans="2:2" ht="15" x14ac:dyDescent="0.25">
      <c r="B154" s="58"/>
    </row>
    <row r="155" spans="2:2" ht="15" x14ac:dyDescent="0.25">
      <c r="B155" s="58"/>
    </row>
    <row r="156" spans="2:2" ht="15" x14ac:dyDescent="0.25">
      <c r="B156" s="58"/>
    </row>
    <row r="157" spans="2:2" ht="15" x14ac:dyDescent="0.25">
      <c r="B157" s="58"/>
    </row>
    <row r="158" spans="2:2" ht="15" x14ac:dyDescent="0.25">
      <c r="B158" s="58"/>
    </row>
    <row r="159" spans="2:2" ht="15" x14ac:dyDescent="0.25">
      <c r="B159" s="58"/>
    </row>
    <row r="160" spans="2:2" ht="15" x14ac:dyDescent="0.25">
      <c r="B160" s="58"/>
    </row>
    <row r="161" spans="2:2" ht="15" x14ac:dyDescent="0.25">
      <c r="B161" s="58"/>
    </row>
    <row r="162" spans="2:2" ht="15" x14ac:dyDescent="0.25">
      <c r="B162" s="58"/>
    </row>
    <row r="163" spans="2:2" ht="15" x14ac:dyDescent="0.25">
      <c r="B163" s="58"/>
    </row>
    <row r="164" spans="2:2" ht="15" x14ac:dyDescent="0.25">
      <c r="B164" s="58"/>
    </row>
    <row r="165" spans="2:2" ht="15" x14ac:dyDescent="0.25">
      <c r="B165" s="58"/>
    </row>
    <row r="166" spans="2:2" ht="15" x14ac:dyDescent="0.25">
      <c r="B166" s="58"/>
    </row>
    <row r="167" spans="2:2" ht="15" x14ac:dyDescent="0.25">
      <c r="B167" s="58"/>
    </row>
    <row r="168" spans="2:2" ht="15" x14ac:dyDescent="0.25">
      <c r="B168" s="58"/>
    </row>
    <row r="169" spans="2:2" ht="15" x14ac:dyDescent="0.25">
      <c r="B169" s="58"/>
    </row>
    <row r="170" spans="2:2" ht="15" x14ac:dyDescent="0.25">
      <c r="B170" s="58"/>
    </row>
    <row r="171" spans="2:2" ht="15" x14ac:dyDescent="0.25">
      <c r="B171" s="58"/>
    </row>
    <row r="172" spans="2:2" ht="15" x14ac:dyDescent="0.25">
      <c r="B172" s="58"/>
    </row>
    <row r="173" spans="2:2" ht="15" x14ac:dyDescent="0.25">
      <c r="B173" s="58"/>
    </row>
    <row r="174" spans="2:2" ht="15" x14ac:dyDescent="0.25">
      <c r="B174" s="58"/>
    </row>
    <row r="175" spans="2:2" ht="15" x14ac:dyDescent="0.25">
      <c r="B175" s="58"/>
    </row>
    <row r="176" spans="2:2" ht="15" x14ac:dyDescent="0.25">
      <c r="B176" s="58"/>
    </row>
    <row r="177" spans="2:2" ht="15" x14ac:dyDescent="0.25">
      <c r="B177" s="58"/>
    </row>
    <row r="178" spans="2:2" ht="15" x14ac:dyDescent="0.25">
      <c r="B178" s="58"/>
    </row>
    <row r="179" spans="2:2" ht="15" x14ac:dyDescent="0.25">
      <c r="B179" s="58"/>
    </row>
    <row r="180" spans="2:2" ht="15" x14ac:dyDescent="0.25">
      <c r="B180" s="58"/>
    </row>
    <row r="181" spans="2:2" ht="15" x14ac:dyDescent="0.25">
      <c r="B181" s="58"/>
    </row>
    <row r="182" spans="2:2" ht="15" x14ac:dyDescent="0.25">
      <c r="B182" s="58"/>
    </row>
    <row r="183" spans="2:2" ht="15" x14ac:dyDescent="0.25">
      <c r="B183" s="58"/>
    </row>
    <row r="184" spans="2:2" ht="15" x14ac:dyDescent="0.25">
      <c r="B184" s="58"/>
    </row>
    <row r="185" spans="2:2" ht="15" x14ac:dyDescent="0.25">
      <c r="B185" s="58"/>
    </row>
    <row r="186" spans="2:2" ht="15" x14ac:dyDescent="0.25">
      <c r="B186" s="58"/>
    </row>
    <row r="187" spans="2:2" ht="15" x14ac:dyDescent="0.25">
      <c r="B187" s="58"/>
    </row>
    <row r="188" spans="2:2" ht="15" x14ac:dyDescent="0.25">
      <c r="B188" s="58"/>
    </row>
    <row r="189" spans="2:2" ht="15" x14ac:dyDescent="0.25">
      <c r="B189" s="58"/>
    </row>
    <row r="190" spans="2:2" ht="15" x14ac:dyDescent="0.25">
      <c r="B190" s="58"/>
    </row>
    <row r="191" spans="2:2" ht="15" x14ac:dyDescent="0.25">
      <c r="B191" s="58"/>
    </row>
    <row r="192" spans="2:2" ht="15" x14ac:dyDescent="0.25">
      <c r="B192" s="58"/>
    </row>
    <row r="193" spans="2:2" ht="15" x14ac:dyDescent="0.25">
      <c r="B193" s="58"/>
    </row>
    <row r="194" spans="2:2" ht="15" x14ac:dyDescent="0.25">
      <c r="B194" s="58"/>
    </row>
    <row r="195" spans="2:2" ht="15" x14ac:dyDescent="0.25">
      <c r="B195" s="58"/>
    </row>
  </sheetData>
  <sheetProtection selectLockedCells="1" selectUnlockedCells="1"/>
  <mergeCells count="10">
    <mergeCell ref="A38:A40"/>
    <mergeCell ref="A41:A43"/>
    <mergeCell ref="A7:A15"/>
    <mergeCell ref="A16:A18"/>
    <mergeCell ref="A19:A21"/>
    <mergeCell ref="A22:A24"/>
    <mergeCell ref="A25:A28"/>
    <mergeCell ref="A29:A31"/>
    <mergeCell ref="A32:A35"/>
    <mergeCell ref="A36:A37"/>
  </mergeCells>
  <pageMargins left="0.70866141732283472" right="0.70866141732283472" top="0.74803149606299213" bottom="0.74803149606299213" header="0.31496062992125984" footer="0.31496062992125984"/>
  <pageSetup scale="89" orientation="landscape" r:id="rId2"/>
  <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6">
    <pageSetUpPr fitToPage="1"/>
  </sheetPr>
  <dimension ref="A1:T97"/>
  <sheetViews>
    <sheetView showGridLines="0" showZeros="0" zoomScale="70" zoomScaleNormal="70" zoomScaleSheetLayoutView="100" workbookViewId="0">
      <selection activeCell="B6" sqref="B6:B7"/>
    </sheetView>
  </sheetViews>
  <sheetFormatPr baseColWidth="10" defaultColWidth="0" defaultRowHeight="21" zeroHeight="1" x14ac:dyDescent="0.35"/>
  <cols>
    <col min="1" max="1" width="7.5703125" style="160" customWidth="1"/>
    <col min="2" max="2" width="198.28515625" style="160" customWidth="1"/>
    <col min="3" max="3" width="19.28515625" style="160" customWidth="1"/>
    <col min="4" max="11" width="9.42578125" style="160" customWidth="1"/>
    <col min="12" max="12" width="3.7109375" style="609" customWidth="1"/>
    <col min="13" max="13" width="11.42578125" style="160" customWidth="1"/>
    <col min="14" max="14" width="11.42578125" style="160" hidden="1" customWidth="1"/>
    <col min="15" max="15" width="37.7109375" style="160" hidden="1" customWidth="1"/>
    <col min="16" max="16" width="30.42578125" style="160" hidden="1" customWidth="1"/>
    <col min="17" max="17" width="35.85546875" style="160" hidden="1" customWidth="1"/>
    <col min="18" max="16384" width="11.42578125" style="160" hidden="1"/>
  </cols>
  <sheetData>
    <row r="1" spans="2:20" s="158" customFormat="1" x14ac:dyDescent="0.35">
      <c r="B1" s="159"/>
      <c r="C1" s="159"/>
      <c r="D1" s="159"/>
      <c r="E1" s="159"/>
      <c r="F1" s="159"/>
      <c r="G1" s="159"/>
      <c r="H1" s="159"/>
      <c r="I1" s="159"/>
      <c r="J1" s="159"/>
      <c r="K1" s="159"/>
      <c r="L1" s="606"/>
    </row>
    <row r="2" spans="2:20" s="158" customFormat="1" ht="36" x14ac:dyDescent="0.55000000000000004">
      <c r="B2" s="956" t="s">
        <v>0</v>
      </c>
      <c r="C2" s="956"/>
      <c r="D2" s="956"/>
      <c r="E2" s="956"/>
      <c r="F2" s="956"/>
      <c r="G2" s="956"/>
      <c r="H2" s="956"/>
      <c r="I2" s="956"/>
      <c r="J2" s="956"/>
      <c r="K2" s="956"/>
      <c r="L2" s="606"/>
    </row>
    <row r="3" spans="2:20" s="158" customFormat="1" ht="15" customHeight="1" x14ac:dyDescent="0.35">
      <c r="B3" s="160"/>
      <c r="C3" s="160"/>
      <c r="D3" s="160"/>
      <c r="E3" s="160"/>
      <c r="F3" s="160"/>
      <c r="G3" s="160"/>
      <c r="H3" s="160"/>
      <c r="I3" s="160"/>
      <c r="J3" s="160"/>
      <c r="K3" s="160"/>
      <c r="L3" s="606"/>
    </row>
    <row r="4" spans="2:20" s="161" customFormat="1" x14ac:dyDescent="0.35">
      <c r="B4" s="160"/>
      <c r="C4" s="160"/>
      <c r="D4" s="160"/>
      <c r="E4" s="160"/>
      <c r="F4" s="160"/>
      <c r="G4" s="160"/>
      <c r="H4" s="160"/>
      <c r="I4" s="160"/>
      <c r="J4" s="160"/>
      <c r="K4" s="160"/>
      <c r="L4" s="605"/>
    </row>
    <row r="5" spans="2:20" s="158" customFormat="1" ht="35.25" customHeight="1" x14ac:dyDescent="0.25">
      <c r="B5" s="957" t="s">
        <v>577</v>
      </c>
      <c r="C5" s="957"/>
      <c r="D5" s="957"/>
      <c r="E5" s="957"/>
      <c r="F5" s="957"/>
      <c r="G5" s="957"/>
      <c r="H5" s="957"/>
      <c r="I5" s="957"/>
      <c r="J5" s="957"/>
      <c r="K5" s="957"/>
      <c r="L5" s="606"/>
    </row>
    <row r="6" spans="2:20" s="158" customFormat="1" ht="15.75" customHeight="1" x14ac:dyDescent="0.35">
      <c r="B6" s="958" t="s">
        <v>2</v>
      </c>
      <c r="C6" s="589"/>
      <c r="D6" s="959">
        <v>2017</v>
      </c>
      <c r="E6" s="959"/>
      <c r="F6" s="959">
        <v>2018</v>
      </c>
      <c r="G6" s="959"/>
      <c r="H6" s="959">
        <v>2019</v>
      </c>
      <c r="I6" s="959"/>
      <c r="J6" s="959">
        <v>2020</v>
      </c>
      <c r="K6" s="959"/>
      <c r="L6" s="606"/>
    </row>
    <row r="7" spans="2:20" s="162" customFormat="1" ht="18.75" customHeight="1" x14ac:dyDescent="0.35">
      <c r="B7" s="958"/>
      <c r="C7" s="593" t="s">
        <v>782</v>
      </c>
      <c r="D7" s="163" t="s">
        <v>409</v>
      </c>
      <c r="E7" s="163" t="s">
        <v>410</v>
      </c>
      <c r="F7" s="163" t="s">
        <v>409</v>
      </c>
      <c r="G7" s="163" t="s">
        <v>410</v>
      </c>
      <c r="H7" s="163" t="s">
        <v>409</v>
      </c>
      <c r="I7" s="163" t="s">
        <v>410</v>
      </c>
      <c r="J7" s="163" t="s">
        <v>409</v>
      </c>
      <c r="K7" s="163" t="s">
        <v>410</v>
      </c>
      <c r="L7" s="607"/>
      <c r="O7" s="162" t="s">
        <v>532</v>
      </c>
      <c r="P7" s="162" t="s">
        <v>535</v>
      </c>
      <c r="Q7" s="162" t="s">
        <v>536</v>
      </c>
    </row>
    <row r="8" spans="2:20" s="162" customFormat="1" x14ac:dyDescent="0.35">
      <c r="B8" s="164"/>
      <c r="C8" s="164"/>
      <c r="D8" s="164"/>
      <c r="E8" s="164"/>
      <c r="F8" s="164"/>
      <c r="G8" s="164"/>
      <c r="H8" s="164"/>
      <c r="I8" s="164"/>
      <c r="J8" s="164"/>
      <c r="K8" s="164"/>
      <c r="L8" s="607"/>
    </row>
    <row r="9" spans="2:20" s="158" customFormat="1" ht="30.75" customHeight="1" thickBot="1" x14ac:dyDescent="0.45">
      <c r="B9" s="167" t="str">
        <f>'TD P. ESTRATEGICO'!A6</f>
        <v>DESPACHO SECRETARÍA JURÍDICA</v>
      </c>
      <c r="C9" s="167"/>
      <c r="D9" s="165"/>
      <c r="E9" s="165"/>
      <c r="F9" s="165"/>
      <c r="G9" s="165"/>
      <c r="H9" s="165"/>
      <c r="I9" s="165"/>
      <c r="J9" s="165"/>
      <c r="K9" s="165"/>
      <c r="L9" s="606"/>
    </row>
    <row r="10" spans="2:20" s="158" customFormat="1" ht="21.75" thickBot="1" x14ac:dyDescent="0.4">
      <c r="B10" s="426" t="str">
        <f>'TD P. ESTRATEGICO'!B6</f>
        <v>PORCENTAJE DE CUMPLIMIENTO DEL PLAN DE COMUNICACIONES DE LA SECRETARÍA JURÍDICA DISTRITAL</v>
      </c>
      <c r="C10" s="425" t="str">
        <f>'TD P. ESTRATEGICO'!C6</f>
        <v>Constante</v>
      </c>
      <c r="D10" s="610">
        <f>'TD P. ESTRATEGICO'!D6</f>
        <v>1</v>
      </c>
      <c r="E10" s="640">
        <f>'TD P. ESTRATEGICO'!E6</f>
        <v>1</v>
      </c>
      <c r="F10" s="624">
        <f>'TD P. ESTRATEGICO'!F6</f>
        <v>1</v>
      </c>
      <c r="G10" s="640">
        <f>'TD P. ESTRATEGICO'!G6</f>
        <v>0.25</v>
      </c>
      <c r="H10" s="636">
        <f>'TD P. ESTRATEGICO'!H6</f>
        <v>1</v>
      </c>
      <c r="I10" s="640"/>
      <c r="J10" s="636">
        <f>'TD P. ESTRATEGICO'!J6</f>
        <v>1</v>
      </c>
      <c r="K10" s="640">
        <f>'TD P. ESTRATEGICO'!K6</f>
        <v>0</v>
      </c>
      <c r="L10" s="608" t="str">
        <f>IF('TD P. ESTRATEGICO'!L6=1,"CUMPLIDA","")</f>
        <v/>
      </c>
      <c r="O10" s="343">
        <f>IFERROR(E10/D10,"")</f>
        <v>1</v>
      </c>
      <c r="P10" s="343">
        <f>IFERROR(G10/F10,"")</f>
        <v>0.25</v>
      </c>
      <c r="Q10" s="343">
        <f>IFERROR(I10/H10,"")</f>
        <v>0</v>
      </c>
      <c r="R10" s="343"/>
      <c r="S10" s="343"/>
      <c r="T10" s="343"/>
    </row>
    <row r="11" spans="2:20" s="601" customFormat="1" x14ac:dyDescent="0.25">
      <c r="B11" s="600"/>
      <c r="C11" s="600"/>
      <c r="D11" s="611"/>
      <c r="E11" s="641"/>
      <c r="F11" s="611"/>
      <c r="G11" s="641"/>
      <c r="H11" s="611"/>
      <c r="I11" s="641"/>
      <c r="J11" s="611"/>
      <c r="K11" s="641"/>
      <c r="L11" s="608" t="str">
        <f>IF('TD P. ESTRATEGICO'!L7=1,"FINALIZADA","")</f>
        <v/>
      </c>
      <c r="O11" s="343" t="str">
        <f t="shared" ref="O11:O69" si="0">IFERROR(E11/D11,"")</f>
        <v/>
      </c>
      <c r="P11" s="602"/>
      <c r="Q11" s="343" t="str">
        <f t="shared" ref="Q11:Q68" si="1">IFERROR(I11/H11,"")</f>
        <v/>
      </c>
      <c r="R11" s="602"/>
      <c r="S11" s="602"/>
      <c r="T11" s="602"/>
    </row>
    <row r="12" spans="2:20" s="158" customFormat="1" ht="27" thickBot="1" x14ac:dyDescent="0.45">
      <c r="B12" s="167" t="str">
        <f>'TD P. ESTRATEGICO'!A7</f>
        <v>DIRECCIÓN DE GESTIÓN CORPORATIVA</v>
      </c>
      <c r="C12" s="167"/>
      <c r="D12" s="612"/>
      <c r="E12" s="642"/>
      <c r="F12" s="612"/>
      <c r="G12" s="642"/>
      <c r="H12" s="612"/>
      <c r="I12" s="642"/>
      <c r="J12" s="612"/>
      <c r="K12" s="642"/>
      <c r="L12" s="608" t="str">
        <f>IF('TD P. ESTRATEGICO'!L8=1,"FINALIZADA","")</f>
        <v/>
      </c>
      <c r="O12" s="343" t="str">
        <f t="shared" si="0"/>
        <v/>
      </c>
      <c r="P12" s="343" t="str">
        <f t="shared" ref="P12:P44" si="2">IFERROR(G12/F12,"")</f>
        <v/>
      </c>
      <c r="Q12" s="343" t="str">
        <f t="shared" si="1"/>
        <v/>
      </c>
      <c r="R12" s="343"/>
      <c r="S12" s="343"/>
      <c r="T12" s="343"/>
    </row>
    <row r="13" spans="2:20" s="158" customFormat="1" x14ac:dyDescent="0.35">
      <c r="B13" s="427" t="str">
        <f>'TD P. ESTRATEGICO'!B7</f>
        <v>IMPLEMENTACIÓN DEL MODELO DE GESTIÓN DOCUMENTAL DE LA SECRETARÍA JURÍDICA DISTRITAL</v>
      </c>
      <c r="C13" s="427" t="str">
        <f>'TD P. ESTRATEGICO'!C7</f>
        <v>Suma</v>
      </c>
      <c r="D13" s="613">
        <f>'TD P. ESTRATEGICO'!D7</f>
        <v>0.5</v>
      </c>
      <c r="E13" s="643">
        <f>'TD P. ESTRATEGICO'!E7</f>
        <v>0.5</v>
      </c>
      <c r="F13" s="625">
        <f>'TD P. ESTRATEGICO'!F7</f>
        <v>0.4</v>
      </c>
      <c r="G13" s="643">
        <f>'TD P. ESTRATEGICO'!G7</f>
        <v>0</v>
      </c>
      <c r="H13" s="625">
        <f>'TD P. ESTRATEGICO'!H7</f>
        <v>0.1</v>
      </c>
      <c r="I13" s="643">
        <f>'TD P. ESTRATEGICO'!I7</f>
        <v>0</v>
      </c>
      <c r="J13" s="625">
        <f>'TD P. ESTRATEGICO'!J7</f>
        <v>0</v>
      </c>
      <c r="K13" s="643">
        <f>'TD P. ESTRATEGICO'!K7</f>
        <v>0</v>
      </c>
      <c r="L13" s="608" t="str">
        <f>IF('TD P. ESTRATEGICO'!L7=1,"CUMPLIDA","")</f>
        <v/>
      </c>
      <c r="O13" s="343">
        <f t="shared" si="0"/>
        <v>1</v>
      </c>
      <c r="P13" s="343">
        <f t="shared" si="2"/>
        <v>0</v>
      </c>
      <c r="Q13" s="343">
        <f t="shared" si="1"/>
        <v>0</v>
      </c>
      <c r="R13" s="343"/>
      <c r="S13" s="343"/>
      <c r="T13" s="343"/>
    </row>
    <row r="14" spans="2:20" s="161" customFormat="1" x14ac:dyDescent="0.35">
      <c r="B14" s="423" t="str">
        <f>'TD P. ESTRATEGICO'!B8</f>
        <v>NIVEL DE SATISFACCIÓN DE LA GESTIÓN DEL TALENTO HUMANO EN LA SJD</v>
      </c>
      <c r="C14" s="423" t="str">
        <f>'TD P. ESTRATEGICO'!C8</f>
        <v>Constante</v>
      </c>
      <c r="D14" s="614">
        <f>'TD P. ESTRATEGICO'!D8</f>
        <v>0.9</v>
      </c>
      <c r="E14" s="644">
        <f>'TD P. ESTRATEGICO'!E8</f>
        <v>0.9</v>
      </c>
      <c r="F14" s="626">
        <f>'TD P. ESTRATEGICO'!F8</f>
        <v>0.91</v>
      </c>
      <c r="G14" s="644">
        <f>'TD P. ESTRATEGICO'!G8</f>
        <v>0</v>
      </c>
      <c r="H14" s="626">
        <f>'TD P. ESTRATEGICO'!H8</f>
        <v>0.92</v>
      </c>
      <c r="I14" s="644">
        <f>'TD P. ESTRATEGICO'!I8</f>
        <v>0</v>
      </c>
      <c r="J14" s="626">
        <f>'TD P. ESTRATEGICO'!J8</f>
        <v>0.93</v>
      </c>
      <c r="K14" s="644">
        <f>'TD P. ESTRATEGICO'!K8</f>
        <v>0</v>
      </c>
      <c r="L14" s="608" t="str">
        <f>IF('TD P. ESTRATEGICO'!L8=1,"CUMPLIDA","")</f>
        <v/>
      </c>
      <c r="O14" s="343">
        <f t="shared" si="0"/>
        <v>1</v>
      </c>
      <c r="P14" s="343">
        <f t="shared" si="2"/>
        <v>0</v>
      </c>
      <c r="Q14" s="343">
        <f t="shared" si="1"/>
        <v>0</v>
      </c>
      <c r="R14" s="343"/>
      <c r="S14" s="343"/>
      <c r="T14" s="343"/>
    </row>
    <row r="15" spans="2:20" s="158" customFormat="1" x14ac:dyDescent="0.35">
      <c r="B15" s="423" t="str">
        <f>'TD P. ESTRATEGICO'!B9</f>
        <v xml:space="preserve">PORCENTAJE DE ACTOS ADMINISTRATIVOS PUBLICADOS, COMUNICADOS Y/O NOTIFICADOS </v>
      </c>
      <c r="C15" s="423" t="str">
        <f>'TD P. ESTRATEGICO'!C9</f>
        <v>Constante</v>
      </c>
      <c r="D15" s="615">
        <f>'TD P. ESTRATEGICO'!D9</f>
        <v>1</v>
      </c>
      <c r="E15" s="645">
        <f>'TD P. ESTRATEGICO'!E9</f>
        <v>1</v>
      </c>
      <c r="F15" s="627">
        <f>'TD P. ESTRATEGICO'!F9</f>
        <v>1</v>
      </c>
      <c r="G15" s="645">
        <f>'TD P. ESTRATEGICO'!G9</f>
        <v>1</v>
      </c>
      <c r="H15" s="627">
        <f>'TD P. ESTRATEGICO'!H9</f>
        <v>1</v>
      </c>
      <c r="I15" s="645">
        <f>'TD P. ESTRATEGICO'!I9</f>
        <v>0</v>
      </c>
      <c r="J15" s="627">
        <f>'TD P. ESTRATEGICO'!J9</f>
        <v>1</v>
      </c>
      <c r="K15" s="645">
        <f>'TD P. ESTRATEGICO'!K9</f>
        <v>0</v>
      </c>
      <c r="L15" s="608" t="str">
        <f>IF('TD P. ESTRATEGICO'!L9=1,"CUMPLIDA","")</f>
        <v/>
      </c>
      <c r="O15" s="343">
        <f t="shared" si="0"/>
        <v>1</v>
      </c>
      <c r="P15" s="343">
        <f t="shared" si="2"/>
        <v>1</v>
      </c>
      <c r="Q15" s="343">
        <f t="shared" si="1"/>
        <v>0</v>
      </c>
      <c r="R15" s="343"/>
      <c r="S15" s="343"/>
      <c r="T15" s="343"/>
    </row>
    <row r="16" spans="2:20" s="158" customFormat="1" x14ac:dyDescent="0.35">
      <c r="B16" s="423" t="str">
        <f>'TD P. ESTRATEGICO'!B10</f>
        <v>AVANCE EN LA PROPUESTA DE MEJORA CONTINUA DE LA DIRECCIÓN DE GESTIÓN CORPORATIVA ELABORADA</v>
      </c>
      <c r="C16" s="423" t="str">
        <f>'TD P. ESTRATEGICO'!C10</f>
        <v>Suma</v>
      </c>
      <c r="D16" s="616">
        <f>'TD P. ESTRATEGICO'!D10</f>
        <v>1</v>
      </c>
      <c r="E16" s="645">
        <f>'TD P. ESTRATEGICO'!E10</f>
        <v>1</v>
      </c>
      <c r="F16" s="628">
        <f>'TD P. ESTRATEGICO'!F10</f>
        <v>0</v>
      </c>
      <c r="G16" s="645">
        <f>'TD P. ESTRATEGICO'!G10</f>
        <v>0</v>
      </c>
      <c r="H16" s="627">
        <f>'TD P. ESTRATEGICO'!H10</f>
        <v>0</v>
      </c>
      <c r="I16" s="645">
        <f>'TD P. ESTRATEGICO'!I10</f>
        <v>0</v>
      </c>
      <c r="J16" s="627">
        <f>'TD P. ESTRATEGICO'!J10</f>
        <v>0</v>
      </c>
      <c r="K16" s="645">
        <f>'TD P. ESTRATEGICO'!K10</f>
        <v>0</v>
      </c>
      <c r="L16" s="608" t="str">
        <f>IF('TD P. ESTRATEGICO'!L10=1,"CUMPLIDA","")</f>
        <v/>
      </c>
      <c r="O16" s="343">
        <f t="shared" si="0"/>
        <v>1</v>
      </c>
      <c r="P16" s="343" t="str">
        <f t="shared" si="2"/>
        <v/>
      </c>
      <c r="Q16" s="343" t="str">
        <f t="shared" si="1"/>
        <v/>
      </c>
      <c r="R16" s="343"/>
      <c r="S16" s="343"/>
      <c r="T16" s="343"/>
    </row>
    <row r="17" spans="2:20" x14ac:dyDescent="0.35">
      <c r="B17" s="423" t="str">
        <f>'TD P. ESTRATEGICO'!B11</f>
        <v>PORCENTAJE DE ASIGNACIÓN DE REQUERIMIENTOS A TRAVÉS DEL SDQS</v>
      </c>
      <c r="C17" s="423" t="str">
        <f>'TD P. ESTRATEGICO'!C11</f>
        <v>Constante</v>
      </c>
      <c r="D17" s="614">
        <f>'TD P. ESTRATEGICO'!D11</f>
        <v>1</v>
      </c>
      <c r="E17" s="644">
        <f>'TD P. ESTRATEGICO'!E11</f>
        <v>1</v>
      </c>
      <c r="F17" s="629">
        <f>'TD P. ESTRATEGICO'!F11</f>
        <v>1</v>
      </c>
      <c r="G17" s="644">
        <f>'TD P. ESTRATEGICO'!G11</f>
        <v>1</v>
      </c>
      <c r="H17" s="626">
        <f>'TD P. ESTRATEGICO'!H11</f>
        <v>1</v>
      </c>
      <c r="I17" s="644">
        <f>'TD P. ESTRATEGICO'!I11</f>
        <v>0</v>
      </c>
      <c r="J17" s="626">
        <f>'TD P. ESTRATEGICO'!J11</f>
        <v>1</v>
      </c>
      <c r="K17" s="644">
        <f>'TD P. ESTRATEGICO'!K11</f>
        <v>0</v>
      </c>
      <c r="L17" s="608" t="str">
        <f>IF('TD P. ESTRATEGICO'!L11=1,"CUMPLIDA","")</f>
        <v/>
      </c>
      <c r="O17" s="343">
        <f t="shared" si="0"/>
        <v>1</v>
      </c>
      <c r="P17" s="343">
        <f t="shared" si="2"/>
        <v>1</v>
      </c>
      <c r="Q17" s="343">
        <f t="shared" si="1"/>
        <v>0</v>
      </c>
      <c r="R17" s="343"/>
      <c r="S17" s="343"/>
      <c r="T17" s="343"/>
    </row>
    <row r="18" spans="2:20" s="161" customFormat="1" x14ac:dyDescent="0.35">
      <c r="B18" s="423" t="str">
        <f>'TD P. ESTRATEGICO'!B12</f>
        <v>PORCENTAJE DE AVANCE EN IMPLEMENTACIÓN DEL MODELO DE GESTIÓN DEL TALENTO HUMANO.</v>
      </c>
      <c r="C18" s="423" t="str">
        <f>'TD P. ESTRATEGICO'!C12</f>
        <v>Creciente</v>
      </c>
      <c r="D18" s="614">
        <f>'TD P. ESTRATEGICO'!D12</f>
        <v>0.25</v>
      </c>
      <c r="E18" s="644">
        <f>'TD P. ESTRATEGICO'!E12</f>
        <v>0.25</v>
      </c>
      <c r="F18" s="629">
        <f>'TD P. ESTRATEGICO'!F12</f>
        <v>0.75</v>
      </c>
      <c r="G18" s="644">
        <f>'TD P. ESTRATEGICO'!G12</f>
        <v>0</v>
      </c>
      <c r="H18" s="626">
        <f>'TD P. ESTRATEGICO'!H12</f>
        <v>0.9</v>
      </c>
      <c r="I18" s="644">
        <f>'TD P. ESTRATEGICO'!I12</f>
        <v>0</v>
      </c>
      <c r="J18" s="626">
        <f>'TD P. ESTRATEGICO'!J12</f>
        <v>1</v>
      </c>
      <c r="K18" s="644">
        <f>'TD P. ESTRATEGICO'!K12</f>
        <v>0</v>
      </c>
      <c r="L18" s="608" t="str">
        <f>IF('TD P. ESTRATEGICO'!L12=1,"CUMPLIDA","")</f>
        <v/>
      </c>
      <c r="O18" s="343">
        <f t="shared" si="0"/>
        <v>1</v>
      </c>
      <c r="P18" s="343">
        <f t="shared" si="2"/>
        <v>0</v>
      </c>
      <c r="Q18" s="343">
        <f t="shared" si="1"/>
        <v>0</v>
      </c>
      <c r="R18" s="343"/>
      <c r="S18" s="343"/>
      <c r="T18" s="343"/>
    </row>
    <row r="19" spans="2:20" s="158" customFormat="1" x14ac:dyDescent="0.35">
      <c r="B19" s="423" t="str">
        <f>'TD P. ESTRATEGICO'!B13</f>
        <v>NUMERO DE SOLICITUDES DE CONTRATACIÓN TRAMITADAS</v>
      </c>
      <c r="C19" s="423" t="str">
        <f>'TD P. ESTRATEGICO'!C13</f>
        <v>Constante</v>
      </c>
      <c r="D19" s="614">
        <f>'TD P. ESTRATEGICO'!D13</f>
        <v>1</v>
      </c>
      <c r="E19" s="644">
        <f>'TD P. ESTRATEGICO'!E13</f>
        <v>1</v>
      </c>
      <c r="F19" s="629">
        <f>'TD P. ESTRATEGICO'!F13</f>
        <v>1</v>
      </c>
      <c r="G19" s="644">
        <f>'TD P. ESTRATEGICO'!G13</f>
        <v>0.94</v>
      </c>
      <c r="H19" s="626">
        <f>'TD P. ESTRATEGICO'!H13</f>
        <v>1</v>
      </c>
      <c r="I19" s="644">
        <f>'TD P. ESTRATEGICO'!I13</f>
        <v>0</v>
      </c>
      <c r="J19" s="626">
        <f>'TD P. ESTRATEGICO'!J13</f>
        <v>1</v>
      </c>
      <c r="K19" s="644">
        <f>'TD P. ESTRATEGICO'!K13</f>
        <v>0</v>
      </c>
      <c r="L19" s="608" t="str">
        <f>IF('TD P. ESTRATEGICO'!L13=1,"CUMPLIDA","")</f>
        <v/>
      </c>
      <c r="O19" s="343">
        <f t="shared" si="0"/>
        <v>1</v>
      </c>
      <c r="P19" s="343">
        <f t="shared" si="2"/>
        <v>0.94</v>
      </c>
      <c r="Q19" s="343">
        <f t="shared" si="1"/>
        <v>0</v>
      </c>
      <c r="R19" s="343"/>
      <c r="S19" s="343"/>
      <c r="T19" s="343"/>
    </row>
    <row r="20" spans="2:20" s="158" customFormat="1" x14ac:dyDescent="0.35">
      <c r="B20" s="423" t="str">
        <f>'TD P. ESTRATEGICO'!B14</f>
        <v>PORCENTAJE SERVICIOS ADMINISTRATIVOS GESTIONADOS</v>
      </c>
      <c r="C20" s="423" t="str">
        <f>'TD P. ESTRATEGICO'!C14</f>
        <v>Constante</v>
      </c>
      <c r="D20" s="614">
        <f>'TD P. ESTRATEGICO'!D14</f>
        <v>1</v>
      </c>
      <c r="E20" s="644">
        <f>'TD P. ESTRATEGICO'!E14</f>
        <v>1</v>
      </c>
      <c r="F20" s="629">
        <f>'TD P. ESTRATEGICO'!F14</f>
        <v>1</v>
      </c>
      <c r="G20" s="644">
        <f>'TD P. ESTRATEGICO'!G14</f>
        <v>0.94</v>
      </c>
      <c r="H20" s="626">
        <f>'TD P. ESTRATEGICO'!H14</f>
        <v>1</v>
      </c>
      <c r="I20" s="644">
        <f>'TD P. ESTRATEGICO'!I14</f>
        <v>0</v>
      </c>
      <c r="J20" s="626">
        <f>'TD P. ESTRATEGICO'!J14</f>
        <v>1</v>
      </c>
      <c r="K20" s="644">
        <f>'TD P. ESTRATEGICO'!K14</f>
        <v>0</v>
      </c>
      <c r="L20" s="608" t="str">
        <f>IF('TD P. ESTRATEGICO'!L14=1,"CUMPLIDA","")</f>
        <v/>
      </c>
      <c r="O20" s="343">
        <f t="shared" si="0"/>
        <v>1</v>
      </c>
      <c r="P20" s="343">
        <f t="shared" si="2"/>
        <v>0.94</v>
      </c>
      <c r="Q20" s="343">
        <f t="shared" si="1"/>
        <v>0</v>
      </c>
      <c r="R20" s="343"/>
      <c r="S20" s="343"/>
      <c r="T20" s="343"/>
    </row>
    <row r="21" spans="2:20" s="158" customFormat="1" ht="21.75" thickBot="1" x14ac:dyDescent="0.4">
      <c r="B21" s="424" t="str">
        <f>'TD P. ESTRATEGICO'!B15</f>
        <v xml:space="preserve">PORCENTAJE DE EJECUCIÓN DE LOS RECURSOS DE FUNCIONAMIENTO </v>
      </c>
      <c r="C21" s="424" t="str">
        <f>'TD P. ESTRATEGICO'!C15</f>
        <v>Creciente</v>
      </c>
      <c r="D21" s="617">
        <f>'TD P. ESTRATEGICO'!D15</f>
        <v>0.9</v>
      </c>
      <c r="E21" s="646">
        <f>'TD P. ESTRATEGICO'!E15</f>
        <v>0.76890000000000003</v>
      </c>
      <c r="F21" s="630">
        <f>'TD P. ESTRATEGICO'!F15</f>
        <v>0.92</v>
      </c>
      <c r="G21" s="646">
        <f>'TD P. ESTRATEGICO'!G15</f>
        <v>0.35</v>
      </c>
      <c r="H21" s="637">
        <f>'TD P. ESTRATEGICO'!H15</f>
        <v>0.93</v>
      </c>
      <c r="I21" s="646">
        <f>'TD P. ESTRATEGICO'!I15</f>
        <v>0</v>
      </c>
      <c r="J21" s="637">
        <f>'TD P. ESTRATEGICO'!J15</f>
        <v>0.94</v>
      </c>
      <c r="K21" s="646">
        <f>'TD P. ESTRATEGICO'!K15</f>
        <v>0</v>
      </c>
      <c r="L21" s="608" t="str">
        <f>IF('TD P. ESTRATEGICO'!L15=1,"CUMPLIDA","")</f>
        <v/>
      </c>
      <c r="O21" s="343">
        <f t="shared" si="0"/>
        <v>0.85433333333333339</v>
      </c>
      <c r="P21" s="343">
        <f t="shared" si="2"/>
        <v>0.38043478260869562</v>
      </c>
      <c r="Q21" s="343">
        <f t="shared" si="1"/>
        <v>0</v>
      </c>
      <c r="R21" s="343"/>
      <c r="S21" s="343"/>
      <c r="T21" s="343"/>
    </row>
    <row r="22" spans="2:20" s="603" customFormat="1" x14ac:dyDescent="0.35">
      <c r="B22" s="600"/>
      <c r="C22" s="600"/>
      <c r="D22" s="618"/>
      <c r="E22" s="647"/>
      <c r="F22" s="618"/>
      <c r="G22" s="647"/>
      <c r="H22" s="618"/>
      <c r="I22" s="647"/>
      <c r="J22" s="618"/>
      <c r="K22" s="647"/>
      <c r="L22" s="608"/>
      <c r="O22" s="343" t="str">
        <f t="shared" si="0"/>
        <v/>
      </c>
      <c r="P22" s="602"/>
      <c r="Q22" s="343" t="str">
        <f t="shared" si="1"/>
        <v/>
      </c>
      <c r="R22" s="602"/>
      <c r="S22" s="602"/>
      <c r="T22" s="602"/>
    </row>
    <row r="23" spans="2:20" s="158" customFormat="1" ht="30.75" customHeight="1" thickBot="1" x14ac:dyDescent="0.45">
      <c r="B23" s="167" t="str">
        <f>'TD P. ESTRATEGICO'!A16</f>
        <v>DIRECCIÓN DISTRITAL DE ASUNTOS DISCIPLINARIOS</v>
      </c>
      <c r="C23" s="167"/>
      <c r="D23" s="165"/>
      <c r="E23" s="639"/>
      <c r="F23" s="165"/>
      <c r="G23" s="639"/>
      <c r="H23" s="165"/>
      <c r="I23" s="639"/>
      <c r="J23" s="165"/>
      <c r="K23" s="639"/>
      <c r="L23" s="608"/>
      <c r="O23" s="343" t="str">
        <f t="shared" si="0"/>
        <v/>
      </c>
      <c r="P23" s="343" t="str">
        <f t="shared" si="2"/>
        <v/>
      </c>
      <c r="Q23" s="343" t="str">
        <f t="shared" si="1"/>
        <v/>
      </c>
      <c r="R23" s="343"/>
      <c r="S23" s="343"/>
      <c r="T23" s="343"/>
    </row>
    <row r="24" spans="2:20" s="158" customFormat="1" x14ac:dyDescent="0.35">
      <c r="B24" s="427" t="str">
        <f>'TD P. ESTRATEGICO'!B16</f>
        <v xml:space="preserve">AVANCE EN LA HERRAMIENTA DE SEGUIMIENTO Y CONTROL A LAS DIRECTIVAS EN MATERIA DISCIPLINARIA. </v>
      </c>
      <c r="C24" s="427" t="str">
        <f>'TD P. ESTRATEGICO'!C16</f>
        <v>Suma</v>
      </c>
      <c r="D24" s="613">
        <f>'TD P. ESTRATEGICO'!D16</f>
        <v>0.6</v>
      </c>
      <c r="E24" s="643">
        <f>'TD P. ESTRATEGICO'!E16</f>
        <v>0.6</v>
      </c>
      <c r="F24" s="625">
        <f>'TD P. ESTRATEGICO'!F16</f>
        <v>0.4</v>
      </c>
      <c r="G24" s="643">
        <f>'TD P. ESTRATEGICO'!G16</f>
        <v>0.1</v>
      </c>
      <c r="H24" s="625">
        <f>'TD P. ESTRATEGICO'!H16</f>
        <v>0</v>
      </c>
      <c r="I24" s="643">
        <f>'TD P. ESTRATEGICO'!I16</f>
        <v>0</v>
      </c>
      <c r="J24" s="625">
        <f>'TD P. ESTRATEGICO'!J16</f>
        <v>0</v>
      </c>
      <c r="K24" s="643">
        <f>'TD P. ESTRATEGICO'!K16</f>
        <v>0</v>
      </c>
      <c r="L24" s="608" t="str">
        <f>IF('TD P. ESTRATEGICO'!L16=1,"CUMPLIDA","")</f>
        <v/>
      </c>
      <c r="O24" s="343">
        <f t="shared" si="0"/>
        <v>1</v>
      </c>
      <c r="P24" s="343">
        <f t="shared" si="2"/>
        <v>0.25</v>
      </c>
      <c r="Q24" s="343" t="str">
        <f t="shared" si="1"/>
        <v/>
      </c>
      <c r="R24" s="343"/>
      <c r="S24" s="343"/>
      <c r="T24" s="343"/>
    </row>
    <row r="25" spans="2:20" s="158" customFormat="1" x14ac:dyDescent="0.35">
      <c r="B25" s="423" t="str">
        <f>'TD P. ESTRATEGICO'!B17</f>
        <v xml:space="preserve">PORCENTAJE DE QUEJAS DISCIPLINARIAS RADICADAS EN LA DIRECCIÓN DISTRITAL DE ASUNTOS DISCIPLINARIOS </v>
      </c>
      <c r="C25" s="423" t="str">
        <f>'TD P. ESTRATEGICO'!C17</f>
        <v>Constante</v>
      </c>
      <c r="D25" s="614">
        <f>'TD P. ESTRATEGICO'!D17</f>
        <v>0</v>
      </c>
      <c r="E25" s="644">
        <f>'TD P. ESTRATEGICO'!E17</f>
        <v>0</v>
      </c>
      <c r="F25" s="626">
        <f>'TD P. ESTRATEGICO'!F17</f>
        <v>1</v>
      </c>
      <c r="G25" s="644">
        <f>'TD P. ESTRATEGICO'!G17</f>
        <v>0</v>
      </c>
      <c r="H25" s="626">
        <f>'TD P. ESTRATEGICO'!H17</f>
        <v>1</v>
      </c>
      <c r="I25" s="644">
        <f>'TD P. ESTRATEGICO'!I17</f>
        <v>0</v>
      </c>
      <c r="J25" s="626">
        <f>'TD P. ESTRATEGICO'!J17</f>
        <v>1</v>
      </c>
      <c r="K25" s="644">
        <f>'TD P. ESTRATEGICO'!K17</f>
        <v>0</v>
      </c>
      <c r="L25" s="608" t="str">
        <f>IF('TD P. ESTRATEGICO'!L17=1,"CUMPLIDA","")</f>
        <v/>
      </c>
      <c r="O25" s="343" t="str">
        <f t="shared" si="0"/>
        <v/>
      </c>
      <c r="P25" s="343">
        <f t="shared" si="2"/>
        <v>0</v>
      </c>
      <c r="Q25" s="343">
        <f t="shared" si="1"/>
        <v>0</v>
      </c>
      <c r="R25" s="343"/>
      <c r="S25" s="343"/>
      <c r="T25" s="343"/>
    </row>
    <row r="26" spans="2:20" s="158" customFormat="1" ht="21.75" thickBot="1" x14ac:dyDescent="0.4">
      <c r="B26" s="424" t="str">
        <f>'TD P. ESTRATEGICO'!B18</f>
        <v>AVANCE EN LA METODOLOGÍA DE VERIFICACIÓN Y ACTUALIZACIÓN DEL S.I.D. 3</v>
      </c>
      <c r="C26" s="424" t="str">
        <f>'TD P. ESTRATEGICO'!C18</f>
        <v>Suma</v>
      </c>
      <c r="D26" s="619">
        <f>'TD P. ESTRATEGICO'!D18</f>
        <v>0.4</v>
      </c>
      <c r="E26" s="648">
        <f>'TD P. ESTRATEGICO'!E18</f>
        <v>0.39999999999999997</v>
      </c>
      <c r="F26" s="631">
        <f>'TD P. ESTRATEGICO'!F18</f>
        <v>0</v>
      </c>
      <c r="G26" s="648">
        <f>'TD P. ESTRATEGICO'!G18</f>
        <v>0.6</v>
      </c>
      <c r="H26" s="631">
        <f>'TD P. ESTRATEGICO'!H18</f>
        <v>0</v>
      </c>
      <c r="I26" s="648">
        <f>'TD P. ESTRATEGICO'!I18</f>
        <v>0</v>
      </c>
      <c r="J26" s="631">
        <f>'TD P. ESTRATEGICO'!J18</f>
        <v>0</v>
      </c>
      <c r="K26" s="648">
        <f>'TD P. ESTRATEGICO'!K18</f>
        <v>0</v>
      </c>
      <c r="L26" s="608" t="str">
        <f>IF('TD P. ESTRATEGICO'!L18=1,"CUMPLIDA","")</f>
        <v>CUMPLIDA</v>
      </c>
      <c r="O26" s="343">
        <f t="shared" si="0"/>
        <v>0.99999999999999989</v>
      </c>
      <c r="P26" s="343" t="str">
        <f t="shared" si="2"/>
        <v/>
      </c>
      <c r="Q26" s="343" t="str">
        <f t="shared" si="1"/>
        <v/>
      </c>
      <c r="R26" s="343"/>
      <c r="S26" s="343"/>
      <c r="T26" s="343"/>
    </row>
    <row r="27" spans="2:20" s="601" customFormat="1" x14ac:dyDescent="0.25">
      <c r="B27" s="600"/>
      <c r="C27" s="600"/>
      <c r="D27" s="611"/>
      <c r="E27" s="641"/>
      <c r="F27" s="611"/>
      <c r="G27" s="641"/>
      <c r="H27" s="611"/>
      <c r="I27" s="641"/>
      <c r="J27" s="611"/>
      <c r="K27" s="641"/>
      <c r="L27" s="608" t="str">
        <f>IF('TD P. ESTRATEGICO'!L23=1,"FINALIZADA","")</f>
        <v/>
      </c>
      <c r="O27" s="343" t="str">
        <f t="shared" si="0"/>
        <v/>
      </c>
      <c r="P27" s="602"/>
      <c r="Q27" s="343" t="str">
        <f t="shared" si="1"/>
        <v/>
      </c>
      <c r="R27" s="602"/>
      <c r="S27" s="602"/>
      <c r="T27" s="602"/>
    </row>
    <row r="28" spans="2:20" s="158" customFormat="1" ht="30.75" customHeight="1" thickBot="1" x14ac:dyDescent="0.45">
      <c r="B28" s="167" t="str">
        <f>'TD P. ESTRATEGICO'!A19</f>
        <v>DIRECCIÓN DISTRITAL DE DEFENSA JUDICIAL Y PREVENCIÓN DEL DAÑO ANTIJURÍDICO</v>
      </c>
      <c r="C28" s="167"/>
      <c r="D28" s="165"/>
      <c r="E28" s="639"/>
      <c r="F28" s="165"/>
      <c r="G28" s="639"/>
      <c r="H28" s="165"/>
      <c r="I28" s="639"/>
      <c r="J28" s="165"/>
      <c r="K28" s="639"/>
      <c r="L28" s="608" t="str">
        <f>IF('TD P. ESTRATEGICO'!L24=1,"FINALIZADA","")</f>
        <v/>
      </c>
      <c r="O28" s="343" t="str">
        <f t="shared" si="0"/>
        <v/>
      </c>
      <c r="P28" s="343"/>
      <c r="Q28" s="343" t="str">
        <f t="shared" si="1"/>
        <v/>
      </c>
      <c r="R28" s="343"/>
      <c r="S28" s="343"/>
      <c r="T28" s="343"/>
    </row>
    <row r="29" spans="2:20" s="158" customFormat="1" x14ac:dyDescent="0.35">
      <c r="B29" s="427" t="str">
        <f>'TD P. ESTRATEGICO'!B19</f>
        <v>ENTIDADES DISTRITALES CON SEGUIMIENTO A LA INFORMACIÓN REGISTRADA EN SIPROJ</v>
      </c>
      <c r="C29" s="427" t="str">
        <f>'TD P. ESTRATEGICO'!C19</f>
        <v>Constante</v>
      </c>
      <c r="D29" s="613">
        <f>'TD P. ESTRATEGICO'!D19</f>
        <v>1</v>
      </c>
      <c r="E29" s="643">
        <f>'TD P. ESTRATEGICO'!E19</f>
        <v>1</v>
      </c>
      <c r="F29" s="625">
        <f>'TD P. ESTRATEGICO'!F19</f>
        <v>1</v>
      </c>
      <c r="G29" s="643">
        <f>'TD P. ESTRATEGICO'!G19</f>
        <v>0.25</v>
      </c>
      <c r="H29" s="625">
        <f>'TD P. ESTRATEGICO'!H19</f>
        <v>1</v>
      </c>
      <c r="I29" s="643">
        <f>'TD P. ESTRATEGICO'!I19</f>
        <v>0</v>
      </c>
      <c r="J29" s="625">
        <f>'TD P. ESTRATEGICO'!J19</f>
        <v>1</v>
      </c>
      <c r="K29" s="643">
        <f>'TD P. ESTRATEGICO'!K19</f>
        <v>0</v>
      </c>
      <c r="L29" s="608" t="str">
        <f>IF('TD P. ESTRATEGICO'!L19=1,"CUMPLIDA","")</f>
        <v/>
      </c>
      <c r="O29" s="343">
        <f t="shared" si="0"/>
        <v>1</v>
      </c>
      <c r="P29" s="343">
        <f t="shared" si="2"/>
        <v>0.25</v>
      </c>
      <c r="Q29" s="343">
        <f t="shared" si="1"/>
        <v>0</v>
      </c>
      <c r="R29" s="343"/>
      <c r="S29" s="343"/>
      <c r="T29" s="343"/>
    </row>
    <row r="30" spans="2:20" s="158" customFormat="1" x14ac:dyDescent="0.35">
      <c r="B30" s="423" t="str">
        <f>'TD P. ESTRATEGICO'!B20</f>
        <v>PROCESOS JUDICIALES Y EXTRAJUDICIALES DE LA D.D.D.J. REPRESENTADOS JURÍDICAMENTE</v>
      </c>
      <c r="C30" s="423" t="str">
        <f>'TD P. ESTRATEGICO'!C20</f>
        <v>Constante</v>
      </c>
      <c r="D30" s="614">
        <f>'TD P. ESTRATEGICO'!D20</f>
        <v>1</v>
      </c>
      <c r="E30" s="644">
        <f>'TD P. ESTRATEGICO'!E20</f>
        <v>1</v>
      </c>
      <c r="F30" s="626">
        <f>'TD P. ESTRATEGICO'!F20</f>
        <v>1</v>
      </c>
      <c r="G30" s="644">
        <f>'TD P. ESTRATEGICO'!G20</f>
        <v>1</v>
      </c>
      <c r="H30" s="626">
        <f>'TD P. ESTRATEGICO'!H20</f>
        <v>1</v>
      </c>
      <c r="I30" s="644">
        <f>'TD P. ESTRATEGICO'!I20</f>
        <v>0</v>
      </c>
      <c r="J30" s="626">
        <f>'TD P. ESTRATEGICO'!J20</f>
        <v>1</v>
      </c>
      <c r="K30" s="644">
        <f>'TD P. ESTRATEGICO'!K20</f>
        <v>0</v>
      </c>
      <c r="L30" s="608" t="str">
        <f>IF('TD P. ESTRATEGICO'!L20=1,"CUMPLIDA","")</f>
        <v/>
      </c>
      <c r="O30" s="343">
        <f t="shared" si="0"/>
        <v>1</v>
      </c>
      <c r="P30" s="343"/>
      <c r="Q30" s="343">
        <f t="shared" si="1"/>
        <v>0</v>
      </c>
      <c r="R30" s="343"/>
      <c r="S30" s="343"/>
      <c r="T30" s="343"/>
    </row>
    <row r="31" spans="2:20" s="161" customFormat="1" ht="21.75" thickBot="1" x14ac:dyDescent="0.4">
      <c r="B31" s="424" t="str">
        <f>'TD P. ESTRATEGICO'!B21</f>
        <v>DIRECTRICES O PROYECTOS NORMATIVOS ELABORADOS DE REPRESENTACIÓN JUDICIAL Y EXTRAJUDICIAL PARA LA ADMINISTRACIÓN DISTRITAL</v>
      </c>
      <c r="C31" s="424" t="str">
        <f>'TD P. ESTRATEGICO'!C21</f>
        <v>Suma</v>
      </c>
      <c r="D31" s="620">
        <f>'TD P. ESTRATEGICO'!D21</f>
        <v>2</v>
      </c>
      <c r="E31" s="649">
        <f>'TD P. ESTRATEGICO'!E21</f>
        <v>7</v>
      </c>
      <c r="F31" s="632">
        <f>'TD P. ESTRATEGICO'!F21</f>
        <v>2</v>
      </c>
      <c r="G31" s="649">
        <f>'TD P. ESTRATEGICO'!G21</f>
        <v>0</v>
      </c>
      <c r="H31" s="632">
        <f>'TD P. ESTRATEGICO'!H21</f>
        <v>2</v>
      </c>
      <c r="I31" s="649">
        <f>'TD P. ESTRATEGICO'!I21</f>
        <v>0</v>
      </c>
      <c r="J31" s="632">
        <f>'TD P. ESTRATEGICO'!J21</f>
        <v>2</v>
      </c>
      <c r="K31" s="649">
        <f>'TD P. ESTRATEGICO'!K21</f>
        <v>0</v>
      </c>
      <c r="L31" s="608" t="str">
        <f>IF('TD P. ESTRATEGICO'!L21=1,"CUMPLIDA","")</f>
        <v/>
      </c>
      <c r="O31" s="343">
        <f t="shared" si="0"/>
        <v>3.5</v>
      </c>
      <c r="P31" s="343">
        <f t="shared" si="2"/>
        <v>0</v>
      </c>
      <c r="Q31" s="343">
        <f t="shared" si="1"/>
        <v>0</v>
      </c>
      <c r="R31" s="343"/>
      <c r="S31" s="343"/>
      <c r="T31" s="343"/>
    </row>
    <row r="32" spans="2:20" s="601" customFormat="1" x14ac:dyDescent="0.25">
      <c r="B32" s="600"/>
      <c r="C32" s="600"/>
      <c r="D32" s="611"/>
      <c r="E32" s="641"/>
      <c r="F32" s="611"/>
      <c r="G32" s="641"/>
      <c r="H32" s="611"/>
      <c r="I32" s="641"/>
      <c r="J32" s="611"/>
      <c r="K32" s="641"/>
      <c r="L32" s="608" t="str">
        <f>IF('TD P. ESTRATEGICO'!L28=1,"FINALIZADA","")</f>
        <v/>
      </c>
      <c r="O32" s="343" t="str">
        <f t="shared" si="0"/>
        <v/>
      </c>
      <c r="P32" s="602"/>
      <c r="Q32" s="343" t="str">
        <f t="shared" si="1"/>
        <v/>
      </c>
      <c r="R32" s="602"/>
      <c r="S32" s="602"/>
      <c r="T32" s="602"/>
    </row>
    <row r="33" spans="2:20" s="158" customFormat="1" ht="30.75" customHeight="1" thickBot="1" x14ac:dyDescent="0.45">
      <c r="B33" s="167" t="str">
        <f>'TD P. ESTRATEGICO'!A22</f>
        <v>DIRECCIÓN DISTRITAL DE DOCTRINA Y ASUNTOS NORMATIVOS</v>
      </c>
      <c r="C33" s="167"/>
      <c r="D33" s="165"/>
      <c r="E33" s="639"/>
      <c r="F33" s="165"/>
      <c r="G33" s="639"/>
      <c r="H33" s="165"/>
      <c r="I33" s="639"/>
      <c r="J33" s="165"/>
      <c r="K33" s="639"/>
      <c r="L33" s="608" t="str">
        <f>IF('TD P. ESTRATEGICO'!L29=1,"FINALIZADA","")</f>
        <v/>
      </c>
      <c r="O33" s="343" t="str">
        <f t="shared" si="0"/>
        <v/>
      </c>
      <c r="P33" s="343"/>
      <c r="Q33" s="343" t="str">
        <f t="shared" si="1"/>
        <v/>
      </c>
      <c r="R33" s="343"/>
      <c r="S33" s="343"/>
      <c r="T33" s="343"/>
    </row>
    <row r="34" spans="2:20" s="158" customFormat="1" x14ac:dyDescent="0.35">
      <c r="B34" s="427" t="str">
        <f>'TD P. ESTRATEGICO'!B22</f>
        <v>CONSTRUCCIÓN Y PUESTA EN FUNCIONAMIENTO DEL COMITÉ DE DOCTRINA.</v>
      </c>
      <c r="C34" s="427" t="str">
        <f>'TD P. ESTRATEGICO'!C22</f>
        <v>Suma</v>
      </c>
      <c r="D34" s="613">
        <f>'TD P. ESTRATEGICO'!D22</f>
        <v>1</v>
      </c>
      <c r="E34" s="643">
        <f>'TD P. ESTRATEGICO'!E22</f>
        <v>1</v>
      </c>
      <c r="F34" s="625">
        <f>'TD P. ESTRATEGICO'!F22</f>
        <v>0</v>
      </c>
      <c r="G34" s="643">
        <f>'TD P. ESTRATEGICO'!G22</f>
        <v>0</v>
      </c>
      <c r="H34" s="625">
        <f>'TD P. ESTRATEGICO'!H22</f>
        <v>0</v>
      </c>
      <c r="I34" s="643">
        <f>'TD P. ESTRATEGICO'!I22</f>
        <v>0</v>
      </c>
      <c r="J34" s="625">
        <f>'TD P. ESTRATEGICO'!J22</f>
        <v>0</v>
      </c>
      <c r="K34" s="643">
        <f>'TD P. ESTRATEGICO'!K22</f>
        <v>0</v>
      </c>
      <c r="L34" s="608" t="str">
        <f>IF('TD P. ESTRATEGICO'!L22=1,"CUMPLIDA","")</f>
        <v/>
      </c>
      <c r="O34" s="343">
        <f t="shared" si="0"/>
        <v>1</v>
      </c>
      <c r="P34" s="343" t="str">
        <f t="shared" si="2"/>
        <v/>
      </c>
      <c r="Q34" s="343" t="str">
        <f t="shared" si="1"/>
        <v/>
      </c>
      <c r="R34" s="343"/>
      <c r="S34" s="343"/>
      <c r="T34" s="343"/>
    </row>
    <row r="35" spans="2:20" s="158" customFormat="1" x14ac:dyDescent="0.35">
      <c r="B35" s="423" t="str">
        <f>'TD P. ESTRATEGICO'!B23</f>
        <v>IMPLEMENTACIÓN DE LA HERRAMIENTA DE SEGUIMIENTO DE LA DDDAN</v>
      </c>
      <c r="C35" s="423" t="str">
        <f>'TD P. ESTRATEGICO'!C23</f>
        <v>Suma</v>
      </c>
      <c r="D35" s="614">
        <f>'TD P. ESTRATEGICO'!D23</f>
        <v>0.6</v>
      </c>
      <c r="E35" s="644">
        <f>'TD P. ESTRATEGICO'!E23</f>
        <v>0.6</v>
      </c>
      <c r="F35" s="626">
        <f>'TD P. ESTRATEGICO'!F23</f>
        <v>0.4</v>
      </c>
      <c r="G35" s="644">
        <f>'TD P. ESTRATEGICO'!G23</f>
        <v>0.4</v>
      </c>
      <c r="H35" s="626">
        <f>'TD P. ESTRATEGICO'!H23</f>
        <v>0</v>
      </c>
      <c r="I35" s="644">
        <f>'TD P. ESTRATEGICO'!I23</f>
        <v>0</v>
      </c>
      <c r="J35" s="626">
        <f>'TD P. ESTRATEGICO'!J23</f>
        <v>0</v>
      </c>
      <c r="K35" s="644">
        <f>'TD P. ESTRATEGICO'!K23</f>
        <v>0</v>
      </c>
      <c r="L35" s="608" t="str">
        <f>IF('TD P. ESTRATEGICO'!L23=1,"CUMPLIDA","")</f>
        <v/>
      </c>
      <c r="O35" s="343">
        <f t="shared" si="0"/>
        <v>1</v>
      </c>
      <c r="P35" s="343"/>
      <c r="Q35" s="343" t="str">
        <f t="shared" si="1"/>
        <v/>
      </c>
      <c r="R35" s="343"/>
      <c r="S35" s="343"/>
      <c r="T35" s="343"/>
    </row>
    <row r="36" spans="2:20" s="158" customFormat="1" ht="21.75" thickBot="1" x14ac:dyDescent="0.4">
      <c r="B36" s="424" t="str">
        <f>'TD P. ESTRATEGICO'!B24</f>
        <v>AVANCE EN LA CONSTRUCCIÓN Y PUESTA EN FUNCIONAMIENTO DEL ESPACIO DE DIÁLOGO JURÍDICO.</v>
      </c>
      <c r="C36" s="424" t="str">
        <f>'TD P. ESTRATEGICO'!C24</f>
        <v>Suma</v>
      </c>
      <c r="D36" s="619">
        <f>'TD P. ESTRATEGICO'!D24</f>
        <v>0</v>
      </c>
      <c r="E36" s="648">
        <f>'TD P. ESTRATEGICO'!E24</f>
        <v>0</v>
      </c>
      <c r="F36" s="631">
        <f>'TD P. ESTRATEGICO'!F24</f>
        <v>1</v>
      </c>
      <c r="G36" s="648">
        <f>'TD P. ESTRATEGICO'!G24</f>
        <v>0.1</v>
      </c>
      <c r="H36" s="631">
        <f>'TD P. ESTRATEGICO'!H24</f>
        <v>0</v>
      </c>
      <c r="I36" s="648">
        <f>'TD P. ESTRATEGICO'!I24</f>
        <v>0</v>
      </c>
      <c r="J36" s="631">
        <f>'TD P. ESTRATEGICO'!J24</f>
        <v>0</v>
      </c>
      <c r="K36" s="648">
        <f>'TD P. ESTRATEGICO'!K24</f>
        <v>0</v>
      </c>
      <c r="L36" s="608" t="str">
        <f>IF('TD P. ESTRATEGICO'!L24=1,"CUMPLIDA","")</f>
        <v/>
      </c>
      <c r="O36" s="343" t="str">
        <f t="shared" si="0"/>
        <v/>
      </c>
      <c r="P36" s="343"/>
      <c r="Q36" s="343" t="str">
        <f t="shared" si="1"/>
        <v/>
      </c>
      <c r="R36" s="343"/>
      <c r="S36" s="343"/>
      <c r="T36" s="343"/>
    </row>
    <row r="37" spans="2:20" s="158" customFormat="1" x14ac:dyDescent="0.35">
      <c r="B37" s="302"/>
      <c r="C37" s="302"/>
      <c r="D37" s="612"/>
      <c r="E37" s="642"/>
      <c r="F37" s="612"/>
      <c r="G37" s="642"/>
      <c r="H37" s="612"/>
      <c r="I37" s="642"/>
      <c r="J37" s="612"/>
      <c r="K37" s="642"/>
      <c r="L37" s="608" t="str">
        <f>IF('TD P. ESTRATEGICO'!L33=1,"FINALIZADA","")</f>
        <v/>
      </c>
      <c r="O37" s="343" t="str">
        <f t="shared" si="0"/>
        <v/>
      </c>
      <c r="P37" s="343"/>
      <c r="Q37" s="343" t="str">
        <f t="shared" si="1"/>
        <v/>
      </c>
      <c r="R37" s="343"/>
      <c r="S37" s="343"/>
      <c r="T37" s="343"/>
    </row>
    <row r="38" spans="2:20" s="158" customFormat="1" ht="30.75" customHeight="1" thickBot="1" x14ac:dyDescent="0.45">
      <c r="B38" s="167" t="str">
        <f>'TD P. ESTRATEGICO'!A25</f>
        <v>DIRECCIÓN DISTRITAL DE INSPECCIÓN, VIGILANCIA Y CONTROL DE PERSONAS JURÍDICAS SIN ÁNIMO DE LUCRO</v>
      </c>
      <c r="C38" s="167"/>
      <c r="D38" s="165"/>
      <c r="E38" s="639"/>
      <c r="F38" s="165"/>
      <c r="G38" s="639"/>
      <c r="H38" s="165"/>
      <c r="I38" s="639"/>
      <c r="J38" s="165"/>
      <c r="K38" s="639"/>
      <c r="L38" s="608" t="str">
        <f>IF('TD P. ESTRATEGICO'!L34=1,"FINALIZADA","")</f>
        <v/>
      </c>
      <c r="O38" s="343" t="str">
        <f t="shared" si="0"/>
        <v/>
      </c>
      <c r="P38" s="343" t="str">
        <f t="shared" si="2"/>
        <v/>
      </c>
      <c r="Q38" s="343" t="str">
        <f t="shared" si="1"/>
        <v/>
      </c>
      <c r="R38" s="343"/>
      <c r="S38" s="343"/>
      <c r="T38" s="343"/>
    </row>
    <row r="39" spans="2:20" x14ac:dyDescent="0.35">
      <c r="B39" s="422" t="str">
        <f>'TD P. ESTRATEGICO'!B25</f>
        <v>AVANCE DEL DOCUMENTO TÉCNICO PARA LA FORMULACIÓN DE POLÍTICA DE IVC EN EL DISTRITO CAPITAL</v>
      </c>
      <c r="C39" s="422" t="str">
        <f>'TD P. ESTRATEGICO'!C25</f>
        <v>Creciente</v>
      </c>
      <c r="D39" s="613">
        <f>'TD P. ESTRATEGICO'!D25</f>
        <v>0.3</v>
      </c>
      <c r="E39" s="643">
        <f>'TD P. ESTRATEGICO'!E25</f>
        <v>0.3</v>
      </c>
      <c r="F39" s="633">
        <f>'TD P. ESTRATEGICO'!F25</f>
        <v>0.6</v>
      </c>
      <c r="G39" s="643">
        <f>'TD P. ESTRATEGICO'!G25</f>
        <v>0.3</v>
      </c>
      <c r="H39" s="625">
        <f>'TD P. ESTRATEGICO'!H25</f>
        <v>1</v>
      </c>
      <c r="I39" s="643">
        <f>'TD P. ESTRATEGICO'!I25</f>
        <v>0</v>
      </c>
      <c r="J39" s="625">
        <f>'TD P. ESTRATEGICO'!J25</f>
        <v>0</v>
      </c>
      <c r="K39" s="643">
        <f>'TD P. ESTRATEGICO'!K25</f>
        <v>0</v>
      </c>
      <c r="L39" s="608" t="str">
        <f>IF('TD P. ESTRATEGICO'!L25=1,"CUMPLIDA","")</f>
        <v/>
      </c>
      <c r="O39" s="343">
        <f t="shared" si="0"/>
        <v>1</v>
      </c>
      <c r="P39" s="343">
        <f t="shared" si="2"/>
        <v>0.5</v>
      </c>
      <c r="Q39" s="343">
        <f t="shared" si="1"/>
        <v>0</v>
      </c>
      <c r="R39" s="343"/>
      <c r="S39" s="343"/>
      <c r="T39" s="343"/>
    </row>
    <row r="40" spans="2:20" s="161" customFormat="1" x14ac:dyDescent="0.35">
      <c r="B40" s="423" t="str">
        <f>'TD P. ESTRATEGICO'!B26</f>
        <v>AVANCE EN EL FORTALECMIENTO DE UN CANAL  DE COMUNICACIÓN QUE OPTIMICE LA ATENCIÓN A LA CIUDADANÍA</v>
      </c>
      <c r="C40" s="423" t="str">
        <f>'TD P. ESTRATEGICO'!C26</f>
        <v>Suma</v>
      </c>
      <c r="D40" s="614">
        <f>'TD P. ESTRATEGICO'!D26</f>
        <v>1</v>
      </c>
      <c r="E40" s="644">
        <f>'TD P. ESTRATEGICO'!E26</f>
        <v>1</v>
      </c>
      <c r="F40" s="629">
        <f>'TD P. ESTRATEGICO'!F26</f>
        <v>0</v>
      </c>
      <c r="G40" s="644">
        <f>'TD P. ESTRATEGICO'!G26</f>
        <v>0</v>
      </c>
      <c r="H40" s="626">
        <f>'TD P. ESTRATEGICO'!H26</f>
        <v>0</v>
      </c>
      <c r="I40" s="644">
        <f>'TD P. ESTRATEGICO'!I26</f>
        <v>0</v>
      </c>
      <c r="J40" s="626">
        <f>'TD P. ESTRATEGICO'!J26</f>
        <v>0</v>
      </c>
      <c r="K40" s="644">
        <f>'TD P. ESTRATEGICO'!K26</f>
        <v>0</v>
      </c>
      <c r="L40" s="608" t="str">
        <f>IF('TD P. ESTRATEGICO'!L26=1,"CUMPLIDA","")</f>
        <v>CUMPLIDA</v>
      </c>
      <c r="O40" s="343">
        <f t="shared" si="0"/>
        <v>1</v>
      </c>
      <c r="P40" s="343" t="str">
        <f t="shared" si="2"/>
        <v/>
      </c>
      <c r="Q40" s="343" t="str">
        <f t="shared" si="1"/>
        <v/>
      </c>
      <c r="R40" s="343"/>
      <c r="S40" s="343"/>
      <c r="T40" s="343"/>
    </row>
    <row r="41" spans="2:20" s="158" customFormat="1" x14ac:dyDescent="0.35">
      <c r="B41" s="423" t="str">
        <f>'TD P. ESTRATEGICO'!B27</f>
        <v>ESTRATEGIA PARA LA OPTIMIZACIÓN DEL SIPEJ</v>
      </c>
      <c r="C41" s="423" t="str">
        <f>'TD P. ESTRATEGICO'!C27</f>
        <v>Suma</v>
      </c>
      <c r="D41" s="614">
        <f>'TD P. ESTRATEGICO'!D27</f>
        <v>1</v>
      </c>
      <c r="E41" s="644">
        <f>'TD P. ESTRATEGICO'!E27</f>
        <v>1</v>
      </c>
      <c r="F41" s="629">
        <f>'TD P. ESTRATEGICO'!F27</f>
        <v>0</v>
      </c>
      <c r="G41" s="644">
        <f>'TD P. ESTRATEGICO'!G27</f>
        <v>0</v>
      </c>
      <c r="H41" s="626">
        <f>'TD P. ESTRATEGICO'!H27</f>
        <v>0</v>
      </c>
      <c r="I41" s="644">
        <f>'TD P. ESTRATEGICO'!I27</f>
        <v>0</v>
      </c>
      <c r="J41" s="626">
        <f>'TD P. ESTRATEGICO'!J27</f>
        <v>0</v>
      </c>
      <c r="K41" s="644">
        <f>'TD P. ESTRATEGICO'!K27</f>
        <v>0</v>
      </c>
      <c r="L41" s="608" t="str">
        <f>IF('TD P. ESTRATEGICO'!L27=1,"CUMPLIDA","")</f>
        <v>CUMPLIDA</v>
      </c>
      <c r="O41" s="343">
        <f t="shared" si="0"/>
        <v>1</v>
      </c>
      <c r="P41" s="343" t="str">
        <f t="shared" si="2"/>
        <v/>
      </c>
      <c r="Q41" s="343" t="str">
        <f t="shared" si="1"/>
        <v/>
      </c>
      <c r="R41" s="343"/>
      <c r="S41" s="343"/>
      <c r="T41" s="343"/>
    </row>
    <row r="42" spans="2:20" s="158" customFormat="1" ht="21.75" thickBot="1" x14ac:dyDescent="0.4">
      <c r="B42" s="424" t="str">
        <f>'TD P. ESTRATEGICO'!B28</f>
        <v>PROCESOS ADMINISTRATIVOS SANCIONATORIOS TERMINADOS</v>
      </c>
      <c r="C42" s="424" t="str">
        <f>'TD P. ESTRATEGICO'!C28</f>
        <v>Constante</v>
      </c>
      <c r="D42" s="617">
        <f>'TD P. ESTRATEGICO'!D28</f>
        <v>0.8</v>
      </c>
      <c r="E42" s="646">
        <f>'TD P. ESTRATEGICO'!E28</f>
        <v>0.9</v>
      </c>
      <c r="F42" s="630">
        <f>'TD P. ESTRATEGICO'!F28</f>
        <v>0.8</v>
      </c>
      <c r="G42" s="646">
        <f>'TD P. ESTRATEGICO'!G28</f>
        <v>0.16</v>
      </c>
      <c r="H42" s="637">
        <f>'TD P. ESTRATEGICO'!H28</f>
        <v>0.8</v>
      </c>
      <c r="I42" s="646">
        <f>'TD P. ESTRATEGICO'!I28</f>
        <v>0</v>
      </c>
      <c r="J42" s="637">
        <f>'TD P. ESTRATEGICO'!J28</f>
        <v>0.8</v>
      </c>
      <c r="K42" s="646">
        <f>'TD P. ESTRATEGICO'!K28</f>
        <v>0</v>
      </c>
      <c r="L42" s="608" t="str">
        <f>IF('TD P. ESTRATEGICO'!L28=1,"CUMPLIDA","")</f>
        <v/>
      </c>
      <c r="O42" s="343">
        <f t="shared" si="0"/>
        <v>1.125</v>
      </c>
      <c r="P42" s="343">
        <f t="shared" si="2"/>
        <v>0.19999999999999998</v>
      </c>
      <c r="Q42" s="343">
        <f t="shared" si="1"/>
        <v>0</v>
      </c>
      <c r="R42" s="343"/>
      <c r="S42" s="343"/>
      <c r="T42" s="343"/>
    </row>
    <row r="43" spans="2:20" s="158" customFormat="1" x14ac:dyDescent="0.25">
      <c r="B43" s="430"/>
      <c r="C43" s="430"/>
      <c r="D43" s="621"/>
      <c r="E43" s="650"/>
      <c r="F43" s="621"/>
      <c r="G43" s="650"/>
      <c r="H43" s="621"/>
      <c r="I43" s="650"/>
      <c r="J43" s="621"/>
      <c r="K43" s="650"/>
      <c r="L43" s="608" t="str">
        <f>IF('TD P. ESTRATEGICO'!L39=1,"FINALIZADA","")</f>
        <v/>
      </c>
      <c r="O43" s="343" t="str">
        <f t="shared" si="0"/>
        <v/>
      </c>
      <c r="P43" s="343"/>
      <c r="Q43" s="343" t="str">
        <f t="shared" si="1"/>
        <v/>
      </c>
      <c r="R43" s="343"/>
      <c r="S43" s="343"/>
      <c r="T43" s="343"/>
    </row>
    <row r="44" spans="2:20" s="158" customFormat="1" ht="30.75" customHeight="1" thickBot="1" x14ac:dyDescent="0.45">
      <c r="B44" s="167" t="str">
        <f>'TD P. ESTRATEGICO'!A29</f>
        <v>DIRECCIÓN DISTRITAL DE POLÍTICA E INFORMÁTICA JURÍDICA</v>
      </c>
      <c r="C44" s="167"/>
      <c r="D44" s="165"/>
      <c r="E44" s="639"/>
      <c r="F44" s="165"/>
      <c r="G44" s="639"/>
      <c r="H44" s="165"/>
      <c r="I44" s="639"/>
      <c r="J44" s="165"/>
      <c r="K44" s="639"/>
      <c r="L44" s="608" t="str">
        <f>IF('TD P. ESTRATEGICO'!L40=1,"FINALIZADA","")</f>
        <v/>
      </c>
      <c r="O44" s="343" t="str">
        <f t="shared" si="0"/>
        <v/>
      </c>
      <c r="P44" s="343" t="str">
        <f t="shared" si="2"/>
        <v/>
      </c>
      <c r="Q44" s="343" t="str">
        <f t="shared" si="1"/>
        <v/>
      </c>
      <c r="R44" s="343"/>
      <c r="S44" s="343"/>
      <c r="T44" s="343"/>
    </row>
    <row r="45" spans="2:20" s="158" customFormat="1" x14ac:dyDescent="0.35">
      <c r="B45" s="422" t="str">
        <f>'TD P. ESTRATEGICO'!B29</f>
        <v>DOCUMENTO PARA LA CONSTRUCCIÓN DE LA HERRAMIENTA TECNOLÓGICA</v>
      </c>
      <c r="C45" s="422" t="str">
        <f>'TD P. ESTRATEGICO'!C29</f>
        <v>Suma</v>
      </c>
      <c r="D45" s="613">
        <f>'TD P. ESTRATEGICO'!D29</f>
        <v>1</v>
      </c>
      <c r="E45" s="643">
        <f>'TD P. ESTRATEGICO'!E29</f>
        <v>1</v>
      </c>
      <c r="F45" s="633">
        <f>'TD P. ESTRATEGICO'!F29</f>
        <v>0</v>
      </c>
      <c r="G45" s="643">
        <f>'TD P. ESTRATEGICO'!G29</f>
        <v>0</v>
      </c>
      <c r="H45" s="625">
        <f>'TD P. ESTRATEGICO'!H29</f>
        <v>0</v>
      </c>
      <c r="I45" s="643">
        <f>'TD P. ESTRATEGICO'!I29</f>
        <v>0</v>
      </c>
      <c r="J45" s="625">
        <f>'TD P. ESTRATEGICO'!J29</f>
        <v>0</v>
      </c>
      <c r="K45" s="643">
        <f>'TD P. ESTRATEGICO'!K29</f>
        <v>0</v>
      </c>
      <c r="L45" s="608" t="str">
        <f>IF('TD P. ESTRATEGICO'!L29=1,"FINALIZADA","")</f>
        <v/>
      </c>
      <c r="O45" s="343">
        <f t="shared" si="0"/>
        <v>1</v>
      </c>
      <c r="P45" s="343" t="str">
        <f>IFERROR(G45/F45,"")</f>
        <v/>
      </c>
      <c r="Q45" s="343" t="str">
        <f t="shared" si="1"/>
        <v/>
      </c>
      <c r="R45" s="343"/>
      <c r="S45" s="343"/>
      <c r="T45" s="343"/>
    </row>
    <row r="46" spans="2:20" s="158" customFormat="1" x14ac:dyDescent="0.35">
      <c r="B46" s="423" t="str">
        <f>'TD P. ESTRATEGICO'!B30</f>
        <v>INCORPORACIÓN DE LA NORMATIVIDAD A REGIMEN LEGAL</v>
      </c>
      <c r="C46" s="423" t="str">
        <f>'TD P. ESTRATEGICO'!C30</f>
        <v>Constante</v>
      </c>
      <c r="D46" s="614">
        <f>'TD P. ESTRATEGICO'!D30</f>
        <v>1</v>
      </c>
      <c r="E46" s="644">
        <f>'TD P. ESTRATEGICO'!E30</f>
        <v>1</v>
      </c>
      <c r="F46" s="629">
        <f>'TD P. ESTRATEGICO'!F30</f>
        <v>1</v>
      </c>
      <c r="G46" s="644">
        <f>'TD P. ESTRATEGICO'!G30</f>
        <v>0.25</v>
      </c>
      <c r="H46" s="626">
        <f>'TD P. ESTRATEGICO'!H30</f>
        <v>1</v>
      </c>
      <c r="I46" s="644">
        <f>'TD P. ESTRATEGICO'!I30</f>
        <v>0</v>
      </c>
      <c r="J46" s="626">
        <f>'TD P. ESTRATEGICO'!J30</f>
        <v>1</v>
      </c>
      <c r="K46" s="644">
        <f>'TD P. ESTRATEGICO'!K30</f>
        <v>0</v>
      </c>
      <c r="L46" s="608" t="str">
        <f>IF('TD P. ESTRATEGICO'!L30=1,"FINALIZADA","")</f>
        <v/>
      </c>
      <c r="O46" s="343">
        <f t="shared" si="0"/>
        <v>1</v>
      </c>
      <c r="P46" s="343">
        <f t="shared" ref="P46:P53" si="3">IFERROR(G46/F46,"")</f>
        <v>0.25</v>
      </c>
      <c r="Q46" s="343">
        <f t="shared" si="1"/>
        <v>0</v>
      </c>
      <c r="R46" s="343"/>
      <c r="S46" s="343"/>
      <c r="T46" s="343"/>
    </row>
    <row r="47" spans="2:20" s="161" customFormat="1" ht="21.75" thickBot="1" x14ac:dyDescent="0.4">
      <c r="B47" s="424" t="str">
        <f>'TD P. ESTRATEGICO'!B31</f>
        <v>LINEAMIENTOS NORMATIVOS EXPEDIDOS Y PUBLICADOS EN REGIMEN LEGAL</v>
      </c>
      <c r="C47" s="424" t="str">
        <f>'TD P. ESTRATEGICO'!C31</f>
        <v>Suma</v>
      </c>
      <c r="D47" s="622">
        <f>'TD P. ESTRATEGICO'!D31</f>
        <v>8</v>
      </c>
      <c r="E47" s="651">
        <f>'TD P. ESTRATEGICO'!E31</f>
        <v>9</v>
      </c>
      <c r="F47" s="634">
        <f>'TD P. ESTRATEGICO'!F31</f>
        <v>8</v>
      </c>
      <c r="G47" s="651">
        <f>'TD P. ESTRATEGICO'!G31</f>
        <v>4</v>
      </c>
      <c r="H47" s="638">
        <f>'TD P. ESTRATEGICO'!H31</f>
        <v>8</v>
      </c>
      <c r="I47" s="651">
        <f>'TD P. ESTRATEGICO'!I31</f>
        <v>0</v>
      </c>
      <c r="J47" s="638">
        <f>'TD P. ESTRATEGICO'!J31</f>
        <v>8</v>
      </c>
      <c r="K47" s="651">
        <f>'TD P. ESTRATEGICO'!K31</f>
        <v>0</v>
      </c>
      <c r="L47" s="608" t="str">
        <f>IF('TD P. ESTRATEGICO'!L31=1,"FINALIZADA","")</f>
        <v/>
      </c>
      <c r="O47" s="343">
        <f t="shared" si="0"/>
        <v>1.125</v>
      </c>
      <c r="P47" s="343">
        <f t="shared" si="3"/>
        <v>0.5</v>
      </c>
      <c r="Q47" s="343">
        <f t="shared" si="1"/>
        <v>0</v>
      </c>
      <c r="R47" s="343"/>
      <c r="S47" s="343"/>
      <c r="T47" s="343"/>
    </row>
    <row r="48" spans="2:20" s="158" customFormat="1" x14ac:dyDescent="0.25">
      <c r="B48" s="430"/>
      <c r="C48" s="430"/>
      <c r="D48" s="621"/>
      <c r="E48" s="650"/>
      <c r="F48" s="621"/>
      <c r="G48" s="650"/>
      <c r="H48" s="621"/>
      <c r="I48" s="650"/>
      <c r="J48" s="621"/>
      <c r="K48" s="650"/>
      <c r="L48" s="608"/>
      <c r="O48" s="343"/>
      <c r="P48" s="343"/>
      <c r="Q48" s="343" t="str">
        <f t="shared" si="1"/>
        <v/>
      </c>
      <c r="R48" s="343"/>
      <c r="S48" s="343"/>
      <c r="T48" s="343"/>
    </row>
    <row r="49" spans="2:20" s="158" customFormat="1" ht="30.75" customHeight="1" thickBot="1" x14ac:dyDescent="0.45">
      <c r="B49" s="167" t="str">
        <f>'TD P. ESTRATEGICO'!A32</f>
        <v>OFICINA ASESORA DE PLANEACIÓN</v>
      </c>
      <c r="C49" s="167"/>
      <c r="D49" s="165"/>
      <c r="E49" s="639"/>
      <c r="F49" s="165"/>
      <c r="G49" s="639"/>
      <c r="H49" s="165"/>
      <c r="I49" s="639"/>
      <c r="J49" s="165"/>
      <c r="K49" s="639"/>
      <c r="L49" s="608" t="str">
        <f>IF('TD P. ESTRATEGICO'!L45=1,"FINALIZADA","")</f>
        <v/>
      </c>
      <c r="O49" s="343" t="str">
        <f t="shared" si="0"/>
        <v/>
      </c>
      <c r="P49" s="343" t="str">
        <f t="shared" si="3"/>
        <v/>
      </c>
      <c r="Q49" s="343" t="str">
        <f t="shared" si="1"/>
        <v/>
      </c>
      <c r="R49" s="343"/>
      <c r="S49" s="343"/>
      <c r="T49" s="343"/>
    </row>
    <row r="50" spans="2:20" s="158" customFormat="1" x14ac:dyDescent="0.35">
      <c r="B50" s="422" t="str">
        <f>'TD P. ESTRATEGICO'!B32</f>
        <v>PORCENTAJE DE CUMPLIMIENTO PARA LA CONSTRUCCIÓN DE LA PLATAFORMA ESTRATÉGICA DE LA SJD</v>
      </c>
      <c r="C50" s="422" t="str">
        <f>'TD P. ESTRATEGICO'!C32</f>
        <v>Suma</v>
      </c>
      <c r="D50" s="613">
        <f>'TD P. ESTRATEGICO'!D32</f>
        <v>0</v>
      </c>
      <c r="E50" s="643">
        <f>'TD P. ESTRATEGICO'!E32</f>
        <v>0.5</v>
      </c>
      <c r="F50" s="633">
        <f>'TD P. ESTRATEGICO'!F32</f>
        <v>0</v>
      </c>
      <c r="G50" s="643">
        <f>'TD P. ESTRATEGICO'!G32</f>
        <v>0</v>
      </c>
      <c r="H50" s="625">
        <f>'TD P. ESTRATEGICO'!H32</f>
        <v>0</v>
      </c>
      <c r="I50" s="643">
        <f>'TD P. ESTRATEGICO'!I32</f>
        <v>0</v>
      </c>
      <c r="J50" s="625">
        <f>'TD P. ESTRATEGICO'!J32</f>
        <v>0</v>
      </c>
      <c r="K50" s="643">
        <f>'TD P. ESTRATEGICO'!K32</f>
        <v>0</v>
      </c>
      <c r="L50" s="608" t="str">
        <f>IF('TD P. ESTRATEGICO'!L32=1,"CUMPLIDA","")</f>
        <v>CUMPLIDA</v>
      </c>
      <c r="O50" s="343" t="str">
        <f t="shared" si="0"/>
        <v/>
      </c>
      <c r="P50" s="343" t="str">
        <f t="shared" si="3"/>
        <v/>
      </c>
      <c r="Q50" s="343" t="str">
        <f t="shared" si="1"/>
        <v/>
      </c>
      <c r="R50" s="343"/>
      <c r="S50" s="343"/>
      <c r="T50" s="343"/>
    </row>
    <row r="51" spans="2:20" s="158" customFormat="1" x14ac:dyDescent="0.35">
      <c r="B51" s="423" t="str">
        <f>'TD P. ESTRATEGICO'!B33</f>
        <v>PORCENTAJE DE AVANCE EN LA ESTRATEGIA ORIENTADA A MEJORAR LAS PRÁCTICAS DE GESTIÓN INSTITUCIONAL</v>
      </c>
      <c r="C51" s="423" t="str">
        <f>'TD P. ESTRATEGICO'!C33</f>
        <v>Creciente</v>
      </c>
      <c r="D51" s="614">
        <f>'TD P. ESTRATEGICO'!D33</f>
        <v>0.3</v>
      </c>
      <c r="E51" s="644">
        <f>'TD P. ESTRATEGICO'!E33</f>
        <v>0.3</v>
      </c>
      <c r="F51" s="629">
        <f>'TD P. ESTRATEGICO'!F33</f>
        <v>0.6</v>
      </c>
      <c r="G51" s="644">
        <f>'TD P. ESTRATEGICO'!G33</f>
        <v>0</v>
      </c>
      <c r="H51" s="626">
        <f>'TD P. ESTRATEGICO'!H33</f>
        <v>0.9</v>
      </c>
      <c r="I51" s="644">
        <f>'TD P. ESTRATEGICO'!I33</f>
        <v>0</v>
      </c>
      <c r="J51" s="626">
        <f>'TD P. ESTRATEGICO'!J33</f>
        <v>1</v>
      </c>
      <c r="K51" s="644">
        <f>'TD P. ESTRATEGICO'!K33</f>
        <v>0</v>
      </c>
      <c r="L51" s="608" t="str">
        <f>IF('TD P. ESTRATEGICO'!L33=1,"CUMPLIDA","")</f>
        <v/>
      </c>
      <c r="O51" s="343">
        <f t="shared" si="0"/>
        <v>1</v>
      </c>
      <c r="P51" s="343">
        <f t="shared" si="3"/>
        <v>0</v>
      </c>
      <c r="Q51" s="343">
        <f t="shared" si="1"/>
        <v>0</v>
      </c>
      <c r="R51" s="343"/>
      <c r="S51" s="343"/>
      <c r="T51" s="343"/>
    </row>
    <row r="52" spans="2:20" s="158" customFormat="1" x14ac:dyDescent="0.35">
      <c r="B52" s="423" t="str">
        <f>'TD P. ESTRATEGICO'!B34</f>
        <v>PORCENTAJE DE AVANCE EN EL DISEÑO DE ESTRATEGIAS DE POSICIONAMIENTO PROPUESTAS POR LA OAP DE LA SJD</v>
      </c>
      <c r="C52" s="423" t="str">
        <f>'TD P. ESTRATEGICO'!C34</f>
        <v>Suma</v>
      </c>
      <c r="D52" s="623">
        <f>'TD P. ESTRATEGICO'!D34</f>
        <v>0</v>
      </c>
      <c r="E52" s="652">
        <f>'TD P. ESTRATEGICO'!E34</f>
        <v>0</v>
      </c>
      <c r="F52" s="629">
        <f>'TD P. ESTRATEGICO'!F34</f>
        <v>1</v>
      </c>
      <c r="G52" s="652">
        <f>'TD P. ESTRATEGICO'!G34</f>
        <v>0</v>
      </c>
      <c r="H52" s="626">
        <f>'TD P. ESTRATEGICO'!H34</f>
        <v>1</v>
      </c>
      <c r="I52" s="652">
        <f>'TD P. ESTRATEGICO'!I34</f>
        <v>0</v>
      </c>
      <c r="J52" s="626">
        <f>'TD P. ESTRATEGICO'!J34</f>
        <v>0</v>
      </c>
      <c r="K52" s="652">
        <f>'TD P. ESTRATEGICO'!K34</f>
        <v>0</v>
      </c>
      <c r="L52" s="608" t="str">
        <f>IF('TD P. ESTRATEGICO'!L34=1,"CUMPLIDA","")</f>
        <v/>
      </c>
      <c r="O52" s="343" t="str">
        <f t="shared" si="0"/>
        <v/>
      </c>
      <c r="P52" s="343">
        <f t="shared" si="3"/>
        <v>0</v>
      </c>
      <c r="Q52" s="343">
        <f t="shared" si="1"/>
        <v>0</v>
      </c>
      <c r="R52" s="343"/>
      <c r="S52" s="343"/>
      <c r="T52" s="343"/>
    </row>
    <row r="53" spans="2:20" s="158" customFormat="1" ht="21.75" thickBot="1" x14ac:dyDescent="0.4">
      <c r="B53" s="424" t="str">
        <f>'TD P. ESTRATEGICO'!B35</f>
        <v xml:space="preserve">NÚMERO DE INFORMES DE SEGUIMIENTO DE LA GESTIÓN DE LA SJD BAJO LA HERRAMIENTA BSC PRESENTADOS </v>
      </c>
      <c r="C53" s="424" t="str">
        <f>'TD P. ESTRATEGICO'!C35</f>
        <v>Suma</v>
      </c>
      <c r="D53" s="617">
        <f>'TD P. ESTRATEGICO'!D35</f>
        <v>1</v>
      </c>
      <c r="E53" s="646">
        <f>'TD P. ESTRATEGICO'!E35</f>
        <v>1</v>
      </c>
      <c r="F53" s="630">
        <f>'TD P. ESTRATEGICO'!F35</f>
        <v>4</v>
      </c>
      <c r="G53" s="646">
        <f>'TD P. ESTRATEGICO'!G35</f>
        <v>0</v>
      </c>
      <c r="H53" s="637">
        <f>'TD P. ESTRATEGICO'!H35</f>
        <v>4</v>
      </c>
      <c r="I53" s="646">
        <f>'TD P. ESTRATEGICO'!I35</f>
        <v>0</v>
      </c>
      <c r="J53" s="637">
        <f>'TD P. ESTRATEGICO'!J35</f>
        <v>4</v>
      </c>
      <c r="K53" s="646">
        <f>'TD P. ESTRATEGICO'!K35</f>
        <v>0</v>
      </c>
      <c r="L53" s="608" t="str">
        <f>IF('TD P. ESTRATEGICO'!L35=1,"CUMPLIDA","")</f>
        <v/>
      </c>
      <c r="O53" s="343">
        <f t="shared" si="0"/>
        <v>1</v>
      </c>
      <c r="P53" s="343">
        <f t="shared" si="3"/>
        <v>0</v>
      </c>
      <c r="Q53" s="343">
        <f t="shared" si="1"/>
        <v>0</v>
      </c>
      <c r="R53" s="343"/>
      <c r="S53" s="343"/>
      <c r="T53" s="343"/>
    </row>
    <row r="54" spans="2:20" x14ac:dyDescent="0.35">
      <c r="B54" s="430"/>
      <c r="C54" s="430"/>
      <c r="D54" s="621"/>
      <c r="E54" s="650"/>
      <c r="F54" s="635"/>
      <c r="G54" s="650"/>
      <c r="H54" s="635"/>
      <c r="I54" s="650"/>
      <c r="J54" s="635"/>
      <c r="K54" s="650"/>
      <c r="L54" s="608"/>
      <c r="O54" s="343" t="str">
        <f t="shared" si="0"/>
        <v/>
      </c>
      <c r="Q54" s="343" t="str">
        <f t="shared" si="1"/>
        <v/>
      </c>
    </row>
    <row r="55" spans="2:20" s="158" customFormat="1" ht="30.75" customHeight="1" thickBot="1" x14ac:dyDescent="0.45">
      <c r="B55" s="167" t="str">
        <f>'TD P. ESTRATEGICO'!A36</f>
        <v>OFICINA DE CONTROL INTERNO</v>
      </c>
      <c r="C55" s="167"/>
      <c r="D55" s="165"/>
      <c r="E55" s="639"/>
      <c r="F55" s="165"/>
      <c r="G55" s="639"/>
      <c r="H55" s="165"/>
      <c r="I55" s="639"/>
      <c r="J55" s="165"/>
      <c r="K55" s="639"/>
      <c r="L55" s="608" t="str">
        <f>IF('TD P. ESTRATEGICO'!L53=1,"FINALIZADA","")</f>
        <v/>
      </c>
      <c r="O55" s="343" t="str">
        <f t="shared" si="0"/>
        <v/>
      </c>
      <c r="P55" s="343" t="str">
        <f>IFERROR(G55/F55,"")</f>
        <v/>
      </c>
      <c r="Q55" s="343" t="str">
        <f t="shared" si="1"/>
        <v/>
      </c>
      <c r="R55" s="343"/>
      <c r="S55" s="343"/>
      <c r="T55" s="343"/>
    </row>
    <row r="56" spans="2:20" x14ac:dyDescent="0.35">
      <c r="B56" s="422" t="str">
        <f>'TD P. ESTRATEGICO'!B36</f>
        <v>NUMERO DE SEGUIMIENTOS AL PLAN DE MEJORAMIENTO.</v>
      </c>
      <c r="C56" s="422" t="str">
        <f>'TD P. ESTRATEGICO'!C36</f>
        <v>Suma</v>
      </c>
      <c r="D56" s="613">
        <f>'TD P. ESTRATEGICO'!D36</f>
        <v>0</v>
      </c>
      <c r="E56" s="643">
        <f>'TD P. ESTRATEGICO'!E36</f>
        <v>0</v>
      </c>
      <c r="F56" s="633">
        <f>'TD P. ESTRATEGICO'!F36</f>
        <v>0</v>
      </c>
      <c r="G56" s="643">
        <f>'TD P. ESTRATEGICO'!G36</f>
        <v>0</v>
      </c>
      <c r="H56" s="625">
        <f>'TD P. ESTRATEGICO'!H36</f>
        <v>0</v>
      </c>
      <c r="I56" s="643">
        <f>'TD P. ESTRATEGICO'!I36</f>
        <v>0</v>
      </c>
      <c r="J56" s="625">
        <f>'TD P. ESTRATEGICO'!J36</f>
        <v>0</v>
      </c>
      <c r="K56" s="643">
        <f>'TD P. ESTRATEGICO'!K36</f>
        <v>0</v>
      </c>
      <c r="L56" s="608" t="str">
        <f>IF('TD P. ESTRATEGICO'!L36=1,"CUMPLIDA","")</f>
        <v>CUMPLIDA</v>
      </c>
      <c r="O56" s="343" t="str">
        <f t="shared" si="0"/>
        <v/>
      </c>
      <c r="P56" s="343" t="str">
        <f>IFERROR(G56/F56,"")</f>
        <v/>
      </c>
      <c r="Q56" s="343" t="str">
        <f t="shared" si="1"/>
        <v/>
      </c>
      <c r="R56" s="343"/>
      <c r="S56" s="343"/>
      <c r="T56" s="343"/>
    </row>
    <row r="57" spans="2:20" s="158" customFormat="1" ht="21.75" thickBot="1" x14ac:dyDescent="0.4">
      <c r="B57" s="424" t="str">
        <f>'TD P. ESTRATEGICO'!B37</f>
        <v>PORCENTAJE DE CUMPLIMIENTO DEL PLAN ANUAL DE AUDITORIA</v>
      </c>
      <c r="C57" s="424" t="str">
        <f>'TD P. ESTRATEGICO'!C37</f>
        <v>Suma</v>
      </c>
      <c r="D57" s="617">
        <f>'TD P. ESTRATEGICO'!D37</f>
        <v>1</v>
      </c>
      <c r="E57" s="646">
        <f>'TD P. ESTRATEGICO'!E37</f>
        <v>1</v>
      </c>
      <c r="F57" s="630">
        <f>'TD P. ESTRATEGICO'!F37</f>
        <v>1</v>
      </c>
      <c r="G57" s="646">
        <f>'TD P. ESTRATEGICO'!G37</f>
        <v>0.16700000000000001</v>
      </c>
      <c r="H57" s="637">
        <f>'TD P. ESTRATEGICO'!H37</f>
        <v>1</v>
      </c>
      <c r="I57" s="646">
        <f>'TD P. ESTRATEGICO'!I37</f>
        <v>0</v>
      </c>
      <c r="J57" s="637">
        <f>'TD P. ESTRATEGICO'!J37</f>
        <v>1</v>
      </c>
      <c r="K57" s="646">
        <f>'TD P. ESTRATEGICO'!K37</f>
        <v>0</v>
      </c>
      <c r="L57" s="608" t="str">
        <f>IF('TD P. ESTRATEGICO'!L37=1,"CUMPLIDA","")</f>
        <v/>
      </c>
      <c r="O57" s="343">
        <f t="shared" si="0"/>
        <v>1</v>
      </c>
      <c r="P57" s="343">
        <f>IFERROR(G57/F57,"")</f>
        <v>0.16700000000000001</v>
      </c>
      <c r="Q57" s="343">
        <f t="shared" si="1"/>
        <v>0</v>
      </c>
      <c r="R57" s="343"/>
      <c r="S57" s="343"/>
      <c r="T57" s="343"/>
    </row>
    <row r="58" spans="2:20" s="158" customFormat="1" x14ac:dyDescent="0.25">
      <c r="B58" s="430"/>
      <c r="C58" s="430"/>
      <c r="D58" s="621"/>
      <c r="E58" s="650"/>
      <c r="F58" s="612"/>
      <c r="G58" s="650"/>
      <c r="H58" s="612"/>
      <c r="I58" s="650"/>
      <c r="J58" s="612"/>
      <c r="K58" s="650"/>
      <c r="L58" s="608"/>
      <c r="O58" s="343" t="str">
        <f t="shared" si="0"/>
        <v/>
      </c>
      <c r="P58" s="343"/>
      <c r="Q58" s="343" t="str">
        <f t="shared" si="1"/>
        <v/>
      </c>
      <c r="R58" s="343"/>
      <c r="S58" s="343"/>
      <c r="T58" s="343"/>
    </row>
    <row r="59" spans="2:20" s="158" customFormat="1" ht="30.75" customHeight="1" thickBot="1" x14ac:dyDescent="0.45">
      <c r="B59" s="167" t="str">
        <f>'TD P. ESTRATEGICO'!A38</f>
        <v xml:space="preserve">OFICINA DE TECNOLOGÍAS DE LA INFORMACIÓN Y LAS COMUNICACIONES </v>
      </c>
      <c r="C59" s="167"/>
      <c r="D59" s="165"/>
      <c r="E59" s="639"/>
      <c r="F59" s="165"/>
      <c r="G59" s="639"/>
      <c r="H59" s="165"/>
      <c r="I59" s="639"/>
      <c r="J59" s="165"/>
      <c r="K59" s="639"/>
      <c r="L59" s="608" t="str">
        <f>IF('TD P. ESTRATEGICO'!L57=1,"FINALIZADA","")</f>
        <v/>
      </c>
      <c r="O59" s="343" t="str">
        <f t="shared" si="0"/>
        <v/>
      </c>
      <c r="P59" s="343" t="str">
        <f>IFERROR(G59/F59,"")</f>
        <v/>
      </c>
      <c r="Q59" s="343" t="str">
        <f t="shared" si="1"/>
        <v/>
      </c>
      <c r="R59" s="343"/>
      <c r="S59" s="343"/>
      <c r="T59" s="343"/>
    </row>
    <row r="60" spans="2:20" x14ac:dyDescent="0.35">
      <c r="B60" s="422" t="str">
        <f>'TD P. ESTRATEGICO'!B38</f>
        <v>AVANCE EN LA ACTUALIZACIÓN DEL SOFTWARE ADMINISTRATIVO Y MISIONAL</v>
      </c>
      <c r="C60" s="422" t="str">
        <f>'TD P. ESTRATEGICO'!C38</f>
        <v>Suma</v>
      </c>
      <c r="D60" s="613">
        <f>'TD P. ESTRATEGICO'!D38</f>
        <v>0.35</v>
      </c>
      <c r="E60" s="643">
        <f>'TD P. ESTRATEGICO'!E38</f>
        <v>0.35</v>
      </c>
      <c r="F60" s="633">
        <f>'TD P. ESTRATEGICO'!F38</f>
        <v>0.35</v>
      </c>
      <c r="G60" s="643">
        <f>'TD P. ESTRATEGICO'!G38</f>
        <v>0</v>
      </c>
      <c r="H60" s="625">
        <f>'TD P. ESTRATEGICO'!H38</f>
        <v>0.3</v>
      </c>
      <c r="I60" s="643">
        <f>'TD P. ESTRATEGICO'!I38</f>
        <v>0</v>
      </c>
      <c r="J60" s="625">
        <f>'TD P. ESTRATEGICO'!J38</f>
        <v>0</v>
      </c>
      <c r="K60" s="643">
        <f>'TD P. ESTRATEGICO'!K38</f>
        <v>0</v>
      </c>
      <c r="L60" s="608" t="str">
        <f>IF('TD P. ESTRATEGICO'!L38=1,"CUMPLIDA","")</f>
        <v/>
      </c>
      <c r="O60" s="343">
        <f t="shared" si="0"/>
        <v>1</v>
      </c>
      <c r="P60" s="343">
        <f>IFERROR(G60/F60,"")</f>
        <v>0</v>
      </c>
      <c r="Q60" s="343">
        <f t="shared" si="1"/>
        <v>0</v>
      </c>
      <c r="R60" s="343"/>
      <c r="S60" s="343"/>
      <c r="T60" s="343"/>
    </row>
    <row r="61" spans="2:20" x14ac:dyDescent="0.35">
      <c r="B61" s="423" t="str">
        <f>'TD P. ESTRATEGICO'!B39</f>
        <v>PORCENTAJE DE AVANCE EN EL  IMPLEMENTACIÓN  DE LA INFRAESTRUCTURA TECNOLÓGICA QUE SOPORTA LOS SISTEMAS DE INFORMACIÓN JURÍDICOS</v>
      </c>
      <c r="C61" s="423" t="str">
        <f>'TD P. ESTRATEGICO'!C39</f>
        <v>Suma</v>
      </c>
      <c r="D61" s="614">
        <f>'TD P. ESTRATEGICO'!D39</f>
        <v>0.17</v>
      </c>
      <c r="E61" s="644">
        <f>'TD P. ESTRATEGICO'!E39</f>
        <v>0.14000000000000001</v>
      </c>
      <c r="F61" s="629">
        <f>'TD P. ESTRATEGICO'!F39</f>
        <v>0.3</v>
      </c>
      <c r="G61" s="644">
        <f>'TD P. ESTRATEGICO'!G39</f>
        <v>0.05</v>
      </c>
      <c r="H61" s="626">
        <f>'TD P. ESTRATEGICO'!H39</f>
        <v>0.3</v>
      </c>
      <c r="I61" s="644">
        <f>'TD P. ESTRATEGICO'!I39</f>
        <v>0</v>
      </c>
      <c r="J61" s="626">
        <f>'TD P. ESTRATEGICO'!J39</f>
        <v>0.2</v>
      </c>
      <c r="K61" s="644">
        <f>'TD P. ESTRATEGICO'!K39</f>
        <v>0</v>
      </c>
      <c r="L61" s="608" t="str">
        <f>IF('TD P. ESTRATEGICO'!L39=1,"CUMPLIDA","")</f>
        <v/>
      </c>
      <c r="O61" s="343">
        <f t="shared" si="0"/>
        <v>0.82352941176470595</v>
      </c>
      <c r="P61" s="343">
        <f>IFERROR(G61/F61,"")</f>
        <v>0.16666666666666669</v>
      </c>
      <c r="Q61" s="343">
        <f t="shared" si="1"/>
        <v>0</v>
      </c>
      <c r="R61" s="343"/>
      <c r="S61" s="343"/>
      <c r="T61" s="343"/>
    </row>
    <row r="62" spans="2:20" ht="21.75" thickBot="1" x14ac:dyDescent="0.4">
      <c r="B62" s="424" t="str">
        <f>'TD P. ESTRATEGICO'!B40</f>
        <v>AVANCE EN LA IMPLEMENTACIÓN DE LA ARQUITECTURA EMPRESARIAL TIC EN LA SJD</v>
      </c>
      <c r="C62" s="424" t="str">
        <f>'TD P. ESTRATEGICO'!C40</f>
        <v>Suma</v>
      </c>
      <c r="D62" s="617">
        <f>'TD P. ESTRATEGICO'!D40</f>
        <v>0.1</v>
      </c>
      <c r="E62" s="646">
        <f>'TD P. ESTRATEGICO'!E40</f>
        <v>0.1</v>
      </c>
      <c r="F62" s="630">
        <f>'TD P. ESTRATEGICO'!F40</f>
        <v>0.4</v>
      </c>
      <c r="G62" s="646">
        <f>'TD P. ESTRATEGICO'!G40</f>
        <v>0</v>
      </c>
      <c r="H62" s="637">
        <f>'TD P. ESTRATEGICO'!H40</f>
        <v>0.25</v>
      </c>
      <c r="I62" s="646">
        <f>'TD P. ESTRATEGICO'!I40</f>
        <v>0</v>
      </c>
      <c r="J62" s="637">
        <f>'TD P. ESTRATEGICO'!J40</f>
        <v>0.25</v>
      </c>
      <c r="K62" s="646">
        <f>'TD P. ESTRATEGICO'!K40</f>
        <v>0</v>
      </c>
      <c r="L62" s="608" t="str">
        <f>IF('TD P. ESTRATEGICO'!L40=1,"CUMPLIDA","")</f>
        <v/>
      </c>
      <c r="O62" s="343">
        <f t="shared" si="0"/>
        <v>1</v>
      </c>
      <c r="P62" s="343">
        <f>IFERROR(G62/F62,"")</f>
        <v>0</v>
      </c>
      <c r="Q62" s="343">
        <f t="shared" si="1"/>
        <v>0</v>
      </c>
      <c r="R62" s="343"/>
      <c r="S62" s="343"/>
      <c r="T62" s="343"/>
    </row>
    <row r="63" spans="2:20" x14ac:dyDescent="0.35">
      <c r="B63" s="430"/>
      <c r="C63" s="430"/>
      <c r="D63" s="621"/>
      <c r="E63" s="650"/>
      <c r="F63" s="612"/>
      <c r="G63" s="650"/>
      <c r="H63" s="612"/>
      <c r="I63" s="650"/>
      <c r="J63" s="612"/>
      <c r="K63" s="650"/>
      <c r="L63" s="608"/>
      <c r="O63" s="343" t="str">
        <f t="shared" si="0"/>
        <v/>
      </c>
      <c r="P63" s="343"/>
      <c r="Q63" s="343" t="str">
        <f t="shared" si="1"/>
        <v/>
      </c>
      <c r="R63" s="343"/>
      <c r="S63" s="343"/>
      <c r="T63" s="343"/>
    </row>
    <row r="64" spans="2:20" s="158" customFormat="1" ht="30.75" customHeight="1" thickBot="1" x14ac:dyDescent="0.45">
      <c r="B64" s="167" t="str">
        <f>'TD P. ESTRATEGICO'!A41</f>
        <v>SUBSECRETARÍA JURÍDICA DISTRITAL</v>
      </c>
      <c r="C64" s="167"/>
      <c r="D64" s="165"/>
      <c r="E64" s="639"/>
      <c r="F64" s="165"/>
      <c r="G64" s="639"/>
      <c r="H64" s="165"/>
      <c r="I64" s="639"/>
      <c r="J64" s="165"/>
      <c r="K64" s="639"/>
      <c r="L64" s="608" t="str">
        <f>IF('TD P. ESTRATEGICO'!L62=1,"FINALIZADA","")</f>
        <v/>
      </c>
      <c r="O64" s="343" t="str">
        <f t="shared" si="0"/>
        <v/>
      </c>
      <c r="P64" s="343" t="str">
        <f>IFERROR(G64/F64,"")</f>
        <v/>
      </c>
      <c r="Q64" s="343" t="str">
        <f t="shared" si="1"/>
        <v/>
      </c>
      <c r="R64" s="343"/>
      <c r="S64" s="343"/>
      <c r="T64" s="343"/>
    </row>
    <row r="65" spans="2:20" s="158" customFormat="1" x14ac:dyDescent="0.35">
      <c r="B65" s="422" t="str">
        <f>'TD P. ESTRATEGICO'!B41</f>
        <v>EJECUCIÓN DEL PROYECTO DE INVERSIÓN CON CÓDIGO 7501</v>
      </c>
      <c r="C65" s="422" t="str">
        <f>'TD P. ESTRATEGICO'!C41</f>
        <v>Constante</v>
      </c>
      <c r="D65" s="613">
        <f>'TD P. ESTRATEGICO'!D41</f>
        <v>0.95</v>
      </c>
      <c r="E65" s="643">
        <f>'TD P. ESTRATEGICO'!E41</f>
        <v>0.98</v>
      </c>
      <c r="F65" s="633">
        <f>'TD P. ESTRATEGICO'!F41</f>
        <v>0.95</v>
      </c>
      <c r="G65" s="643">
        <f>'TD P. ESTRATEGICO'!G41</f>
        <v>0</v>
      </c>
      <c r="H65" s="625">
        <f>'TD P. ESTRATEGICO'!H41</f>
        <v>0.95</v>
      </c>
      <c r="I65" s="643">
        <f>'TD P. ESTRATEGICO'!I41</f>
        <v>0</v>
      </c>
      <c r="J65" s="625">
        <f>'TD P. ESTRATEGICO'!J41</f>
        <v>0.95</v>
      </c>
      <c r="K65" s="643">
        <f>'TD P. ESTRATEGICO'!K41</f>
        <v>0</v>
      </c>
      <c r="L65" s="608" t="str">
        <f>IF('TD P. ESTRATEGICO'!L41=1,"FINALIZADA","")</f>
        <v/>
      </c>
      <c r="O65" s="343">
        <f t="shared" si="0"/>
        <v>1.0315789473684212</v>
      </c>
      <c r="P65" s="343"/>
      <c r="Q65" s="343">
        <f t="shared" si="1"/>
        <v>0</v>
      </c>
      <c r="R65" s="343"/>
      <c r="S65" s="343"/>
      <c r="T65" s="343"/>
    </row>
    <row r="66" spans="2:20" x14ac:dyDescent="0.35">
      <c r="B66" s="423" t="str">
        <f>'TD P. ESTRATEGICO'!B42</f>
        <v>ENTREGA DEL COMPENDIO DE DOCTRINA JURÍDICA</v>
      </c>
      <c r="C66" s="423" t="str">
        <f>'TD P. ESTRATEGICO'!C42</f>
        <v>Suma</v>
      </c>
      <c r="D66" s="614">
        <f>'TD P. ESTRATEGICO'!D42</f>
        <v>0</v>
      </c>
      <c r="E66" s="644">
        <f>'TD P. ESTRATEGICO'!E42</f>
        <v>0</v>
      </c>
      <c r="F66" s="629">
        <f>'TD P. ESTRATEGICO'!F42</f>
        <v>0</v>
      </c>
      <c r="G66" s="644">
        <f>'TD P. ESTRATEGICO'!G42</f>
        <v>0</v>
      </c>
      <c r="H66" s="626">
        <f>'TD P. ESTRATEGICO'!H42</f>
        <v>1</v>
      </c>
      <c r="I66" s="644">
        <f>'TD P. ESTRATEGICO'!I42</f>
        <v>0</v>
      </c>
      <c r="J66" s="626">
        <f>'TD P. ESTRATEGICO'!J42</f>
        <v>0</v>
      </c>
      <c r="K66" s="644">
        <f>'TD P. ESTRATEGICO'!K42</f>
        <v>0</v>
      </c>
      <c r="L66" s="608" t="str">
        <f>IF('TD P. ESTRATEGICO'!L42=1,"FINALIZADA","")</f>
        <v/>
      </c>
      <c r="O66" s="343" t="str">
        <f t="shared" si="0"/>
        <v/>
      </c>
      <c r="P66" s="343" t="str">
        <f>IFERROR(G66/F66,"")</f>
        <v/>
      </c>
      <c r="Q66" s="343">
        <f t="shared" si="1"/>
        <v>0</v>
      </c>
      <c r="R66" s="343"/>
      <c r="S66" s="343"/>
      <c r="T66" s="343"/>
    </row>
    <row r="67" spans="2:20" ht="21.75" thickBot="1" x14ac:dyDescent="0.4">
      <c r="B67" s="424" t="str">
        <f>'TD P. ESTRATEGICO'!B43</f>
        <v>REQUERIMIENTOS JURÍDICOS GESTIONADOS EN LOS TIEMPOS ESTABLECIDOS.</v>
      </c>
      <c r="C67" s="424" t="str">
        <f>'TD P. ESTRATEGICO'!C43</f>
        <v>Constante</v>
      </c>
      <c r="D67" s="617">
        <f>'TD P. ESTRATEGICO'!D43</f>
        <v>1</v>
      </c>
      <c r="E67" s="646">
        <f>'TD P. ESTRATEGICO'!E43</f>
        <v>1</v>
      </c>
      <c r="F67" s="630">
        <f>'TD P. ESTRATEGICO'!F43</f>
        <v>1</v>
      </c>
      <c r="G67" s="646">
        <f>'TD P. ESTRATEGICO'!G43</f>
        <v>0</v>
      </c>
      <c r="H67" s="637">
        <f>'TD P. ESTRATEGICO'!H43</f>
        <v>1</v>
      </c>
      <c r="I67" s="646">
        <f>'TD P. ESTRATEGICO'!I43</f>
        <v>0</v>
      </c>
      <c r="J67" s="637">
        <f>'TD P. ESTRATEGICO'!J43</f>
        <v>1</v>
      </c>
      <c r="K67" s="646">
        <f>'TD P. ESTRATEGICO'!K43</f>
        <v>0</v>
      </c>
      <c r="L67" s="608" t="str">
        <f>IF('TD P. ESTRATEGICO'!L43=1,"FINALIZADA","")</f>
        <v/>
      </c>
      <c r="O67" s="343">
        <f t="shared" si="0"/>
        <v>1</v>
      </c>
      <c r="P67" s="343">
        <f>IFERROR(G67/F67,"")</f>
        <v>0</v>
      </c>
      <c r="Q67" s="343">
        <f t="shared" si="1"/>
        <v>0</v>
      </c>
      <c r="R67" s="343"/>
      <c r="S67" s="343"/>
      <c r="T67" s="343"/>
    </row>
    <row r="68" spans="2:20" x14ac:dyDescent="0.35">
      <c r="B68" s="430"/>
      <c r="C68" s="430"/>
      <c r="D68" s="166"/>
      <c r="E68" s="431"/>
      <c r="O68" s="343" t="str">
        <f t="shared" si="0"/>
        <v/>
      </c>
      <c r="Q68" s="343" t="str">
        <f t="shared" si="1"/>
        <v/>
      </c>
    </row>
    <row r="69" spans="2:20" x14ac:dyDescent="0.35">
      <c r="B69" s="357"/>
      <c r="C69" s="357"/>
      <c r="O69" s="343" t="str">
        <f t="shared" si="0"/>
        <v/>
      </c>
    </row>
    <row r="70" spans="2:20" ht="24" thickBot="1" x14ac:dyDescent="0.4">
      <c r="C70" s="345" t="s">
        <v>528</v>
      </c>
      <c r="D70" s="960">
        <v>2017</v>
      </c>
      <c r="E70" s="960"/>
      <c r="F70" s="960">
        <v>2018</v>
      </c>
      <c r="G70" s="960"/>
      <c r="H70" s="960">
        <v>2019</v>
      </c>
      <c r="I70" s="960"/>
      <c r="J70" s="960">
        <v>2020</v>
      </c>
      <c r="K70" s="960"/>
      <c r="O70" s="343">
        <f t="shared" ref="O70" si="4">E70/D70</f>
        <v>0</v>
      </c>
    </row>
    <row r="71" spans="2:20" ht="21.75" thickBot="1" x14ac:dyDescent="0.4">
      <c r="C71" s="345" t="s">
        <v>539</v>
      </c>
      <c r="D71" s="953">
        <f>AVERAGEIF(O10:O67,"&lt;&gt;0")</f>
        <v>1.076857552889577</v>
      </c>
      <c r="E71" s="954"/>
      <c r="F71" s="954">
        <f>IFERROR(AVERAGEIF(P10:P67,"&lt;&gt;0"),"")</f>
        <v>0.48529296066252586</v>
      </c>
      <c r="G71" s="954"/>
      <c r="H71" s="954" t="str">
        <f>IFERROR(AVERAGEIF(Q10:Q67,"&lt;&gt;0"),"")</f>
        <v/>
      </c>
      <c r="I71" s="954"/>
      <c r="J71" s="954" t="str">
        <f>IFERROR(AVERAGEIF(T10:T67,"&lt;&gt;0"),"")</f>
        <v/>
      </c>
      <c r="K71" s="955"/>
      <c r="O71" s="344"/>
      <c r="P71" s="344"/>
      <c r="Q71" s="344"/>
    </row>
    <row r="72" spans="2:20" ht="10.5" customHeight="1" x14ac:dyDescent="0.35">
      <c r="O72" s="344"/>
    </row>
    <row r="73" spans="2:20" hidden="1" x14ac:dyDescent="0.35"/>
    <row r="74" spans="2:20" hidden="1" x14ac:dyDescent="0.35"/>
    <row r="75" spans="2:20" hidden="1" x14ac:dyDescent="0.35"/>
    <row r="76" spans="2:20" hidden="1" x14ac:dyDescent="0.35"/>
    <row r="77" spans="2:20" hidden="1" x14ac:dyDescent="0.35"/>
    <row r="78" spans="2:20" hidden="1" x14ac:dyDescent="0.35"/>
    <row r="79" spans="2:20" hidden="1" x14ac:dyDescent="0.35"/>
    <row r="80" spans="2:20" hidden="1" x14ac:dyDescent="0.35"/>
    <row r="81" hidden="1" x14ac:dyDescent="0.35"/>
    <row r="82" hidden="1" x14ac:dyDescent="0.35"/>
    <row r="83" hidden="1" x14ac:dyDescent="0.35"/>
    <row r="84" hidden="1" x14ac:dyDescent="0.35"/>
    <row r="85" hidden="1" x14ac:dyDescent="0.35"/>
    <row r="86" hidden="1" x14ac:dyDescent="0.35"/>
    <row r="87" hidden="1" x14ac:dyDescent="0.35"/>
    <row r="88" hidden="1" x14ac:dyDescent="0.35"/>
    <row r="89" hidden="1" x14ac:dyDescent="0.35"/>
    <row r="90" hidden="1" x14ac:dyDescent="0.35"/>
    <row r="91" hidden="1" x14ac:dyDescent="0.35"/>
    <row r="92" hidden="1" x14ac:dyDescent="0.35"/>
    <row r="93" hidden="1" x14ac:dyDescent="0.35"/>
    <row r="94" hidden="1" x14ac:dyDescent="0.35"/>
    <row r="95" hidden="1" x14ac:dyDescent="0.35"/>
    <row r="96" hidden="1" x14ac:dyDescent="0.35"/>
    <row r="97" hidden="1" x14ac:dyDescent="0.35"/>
  </sheetData>
  <sheetProtection algorithmName="SHA-512" hashValue="NErxmSutTzTE//pQXjMJuhQCTb9mshGplnmyiXeYIyX0lNFQQafi5zDIz2IwHux/FTba+yxRD4QyiCVOjv3g+g==" saltValue="tRVUbj6xJ9TfNAMu/OgydQ==" spinCount="100000" sheet="1" selectLockedCells="1" selectUnlockedCells="1"/>
  <mergeCells count="15">
    <mergeCell ref="D71:E71"/>
    <mergeCell ref="F71:G71"/>
    <mergeCell ref="H71:I71"/>
    <mergeCell ref="J71:K71"/>
    <mergeCell ref="B2:K2"/>
    <mergeCell ref="B5:K5"/>
    <mergeCell ref="B6:B7"/>
    <mergeCell ref="D6:E6"/>
    <mergeCell ref="F6:G6"/>
    <mergeCell ref="H6:I6"/>
    <mergeCell ref="J6:K6"/>
    <mergeCell ref="D70:E70"/>
    <mergeCell ref="F70:G70"/>
    <mergeCell ref="H70:I70"/>
    <mergeCell ref="J70:K70"/>
  </mergeCells>
  <printOptions horizontalCentered="1"/>
  <pageMargins left="0.70866141732283472" right="0.70866141732283472" top="0.35433070866141736" bottom="0.35433070866141736" header="0.31496062992125984" footer="0.31496062992125984"/>
  <pageSetup scale="32" orientation="landscape" r:id="rId1"/>
  <rowBreaks count="1" manualBreakCount="1">
    <brk id="48" min="1" max="12" man="1"/>
  </rowBreaks>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Hoja7">
    <pageSetUpPr fitToPage="1"/>
  </sheetPr>
  <dimension ref="A1:N241"/>
  <sheetViews>
    <sheetView showGridLines="0" showZeros="0" topLeftCell="B1" zoomScale="125" zoomScaleNormal="125" workbookViewId="0">
      <selection activeCell="B27" sqref="B27"/>
    </sheetView>
  </sheetViews>
  <sheetFormatPr baseColWidth="10" defaultColWidth="0" defaultRowHeight="15" zeroHeight="1" x14ac:dyDescent="0.25"/>
  <cols>
    <col min="1" max="1" width="2.7109375" style="148" hidden="1" customWidth="1"/>
    <col min="2" max="2" width="111.140625" style="148" customWidth="1"/>
    <col min="3" max="3" width="17.28515625" style="148" hidden="1" customWidth="1"/>
    <col min="4" max="4" width="12.85546875" style="148" bestFit="1" customWidth="1"/>
    <col min="5" max="5" width="9.5703125" style="148" bestFit="1" customWidth="1"/>
    <col min="6" max="6" width="10.5703125" style="148" bestFit="1" customWidth="1"/>
    <col min="7" max="7" width="9.5703125" style="148" bestFit="1" customWidth="1"/>
    <col min="8" max="10" width="10.5703125" style="148" bestFit="1" customWidth="1"/>
    <col min="11" max="11" width="9.5703125" style="148" bestFit="1" customWidth="1"/>
    <col min="12" max="12" width="10.5703125" style="148" bestFit="1" customWidth="1"/>
    <col min="13" max="13" width="9.5703125" style="148" bestFit="1" customWidth="1"/>
    <col min="14" max="14" width="0.7109375" style="148" customWidth="1"/>
    <col min="15" max="16384" width="9.42578125" style="148" hidden="1"/>
  </cols>
  <sheetData>
    <row r="1" spans="1:14" x14ac:dyDescent="0.25"/>
    <row r="2" spans="1:14" s="154" customFormat="1" ht="26.25" x14ac:dyDescent="0.4">
      <c r="A2" s="149"/>
      <c r="B2" s="307" t="s">
        <v>0</v>
      </c>
      <c r="D2" s="267"/>
      <c r="E2" s="267"/>
      <c r="F2" s="267"/>
      <c r="G2" s="267"/>
      <c r="H2" s="267"/>
      <c r="I2" s="267"/>
      <c r="J2" s="267"/>
      <c r="K2" s="267"/>
      <c r="L2" s="267"/>
      <c r="M2" s="267"/>
    </row>
    <row r="3" spans="1:14" s="149" customFormat="1" ht="31.5" x14ac:dyDescent="0.5">
      <c r="B3" s="153"/>
      <c r="C3" s="153"/>
      <c r="D3" s="266"/>
      <c r="E3" s="266"/>
      <c r="F3" s="266"/>
      <c r="G3" s="266"/>
      <c r="H3" s="266"/>
      <c r="I3" s="266"/>
      <c r="J3" s="266"/>
      <c r="K3" s="266"/>
      <c r="L3" s="266"/>
      <c r="M3" s="266"/>
      <c r="N3"/>
    </row>
    <row r="4" spans="1:14" s="149" customFormat="1" ht="28.5" x14ac:dyDescent="0.45">
      <c r="B4" s="150" t="s">
        <v>393</v>
      </c>
      <c r="C4" s="150"/>
      <c r="D4" s="150"/>
      <c r="E4" s="150"/>
      <c r="F4" s="150"/>
      <c r="G4" s="150"/>
      <c r="H4" s="150"/>
      <c r="I4" s="150"/>
      <c r="J4" s="150"/>
      <c r="K4" s="150"/>
      <c r="L4" s="150"/>
      <c r="M4" s="150"/>
      <c r="N4"/>
    </row>
    <row r="5" spans="1:14" s="149" customFormat="1" x14ac:dyDescent="0.25">
      <c r="B5"/>
      <c r="C5"/>
      <c r="D5" s="156" t="s">
        <v>394</v>
      </c>
      <c r="E5"/>
      <c r="F5"/>
      <c r="G5"/>
      <c r="H5"/>
      <c r="I5"/>
      <c r="J5"/>
      <c r="K5"/>
      <c r="L5"/>
      <c r="M5"/>
      <c r="N5"/>
    </row>
    <row r="6" spans="1:14" s="149" customFormat="1" x14ac:dyDescent="0.25">
      <c r="B6" s="156" t="s">
        <v>2</v>
      </c>
      <c r="C6" s="156" t="s">
        <v>404</v>
      </c>
      <c r="D6" t="s">
        <v>778</v>
      </c>
      <c r="E6" t="s">
        <v>396</v>
      </c>
      <c r="F6" t="s">
        <v>397</v>
      </c>
      <c r="G6" t="s">
        <v>398</v>
      </c>
      <c r="H6" t="s">
        <v>399</v>
      </c>
      <c r="I6" t="s">
        <v>590</v>
      </c>
      <c r="J6" t="s">
        <v>400</v>
      </c>
      <c r="K6" t="s">
        <v>401</v>
      </c>
      <c r="L6" t="s">
        <v>402</v>
      </c>
      <c r="M6" t="s">
        <v>403</v>
      </c>
      <c r="N6"/>
    </row>
    <row r="7" spans="1:14" s="304" customFormat="1" x14ac:dyDescent="0.25">
      <c r="A7" s="149"/>
      <c r="B7" t="s">
        <v>77</v>
      </c>
      <c r="C7" t="s">
        <v>405</v>
      </c>
      <c r="D7" s="157">
        <v>23</v>
      </c>
      <c r="E7" s="157">
        <v>15</v>
      </c>
      <c r="F7" s="157">
        <v>22.7</v>
      </c>
      <c r="G7" s="157">
        <v>21.9</v>
      </c>
      <c r="H7" s="157">
        <v>22.5</v>
      </c>
      <c r="I7" s="157">
        <v>22.3</v>
      </c>
      <c r="J7" s="157">
        <v>22.3</v>
      </c>
      <c r="K7" s="157">
        <v>0</v>
      </c>
      <c r="L7" s="157">
        <v>22</v>
      </c>
      <c r="M7" s="157">
        <v>0</v>
      </c>
      <c r="N7"/>
    </row>
    <row r="8" spans="1:14" s="305" customFormat="1" x14ac:dyDescent="0.25">
      <c r="A8" s="149"/>
      <c r="B8" t="s">
        <v>93</v>
      </c>
      <c r="C8" t="s">
        <v>405</v>
      </c>
      <c r="D8" s="157">
        <v>2</v>
      </c>
      <c r="E8" s="157">
        <v>2</v>
      </c>
      <c r="F8" s="157">
        <v>5</v>
      </c>
      <c r="G8" s="157">
        <v>5</v>
      </c>
      <c r="H8" s="157">
        <v>6</v>
      </c>
      <c r="I8" s="157">
        <v>1</v>
      </c>
      <c r="J8" s="157">
        <v>5</v>
      </c>
      <c r="K8" s="157">
        <v>0</v>
      </c>
      <c r="L8" s="157">
        <v>2</v>
      </c>
      <c r="M8" s="157">
        <v>0</v>
      </c>
      <c r="N8"/>
    </row>
    <row r="9" spans="1:14" s="305" customFormat="1" x14ac:dyDescent="0.25">
      <c r="A9" s="149"/>
      <c r="B9" t="s">
        <v>113</v>
      </c>
      <c r="C9" t="s">
        <v>405</v>
      </c>
      <c r="D9" s="157">
        <v>1</v>
      </c>
      <c r="E9" s="157">
        <v>0.3</v>
      </c>
      <c r="F9" s="157">
        <v>1</v>
      </c>
      <c r="G9" s="157">
        <v>1.7</v>
      </c>
      <c r="H9" s="157">
        <v>2</v>
      </c>
      <c r="I9" s="157">
        <v>0</v>
      </c>
      <c r="J9" s="157">
        <v>2</v>
      </c>
      <c r="K9" s="157">
        <v>0</v>
      </c>
      <c r="L9" s="157">
        <v>1</v>
      </c>
      <c r="M9" s="157">
        <v>0</v>
      </c>
      <c r="N9"/>
    </row>
    <row r="10" spans="1:14" s="305" customFormat="1" x14ac:dyDescent="0.25">
      <c r="A10" s="149"/>
      <c r="B10" t="s">
        <v>101</v>
      </c>
      <c r="C10" t="s">
        <v>405</v>
      </c>
      <c r="D10" s="157">
        <v>4</v>
      </c>
      <c r="E10" s="157">
        <v>4</v>
      </c>
      <c r="F10" s="157">
        <v>14</v>
      </c>
      <c r="G10" s="157">
        <v>14</v>
      </c>
      <c r="H10" s="157">
        <v>10</v>
      </c>
      <c r="I10" s="157">
        <v>2</v>
      </c>
      <c r="J10" s="157">
        <v>13</v>
      </c>
      <c r="K10" s="157">
        <v>0</v>
      </c>
      <c r="L10" s="157">
        <v>5</v>
      </c>
      <c r="M10" s="157">
        <v>0</v>
      </c>
      <c r="N10"/>
    </row>
    <row r="11" spans="1:14" s="305" customFormat="1" x14ac:dyDescent="0.25">
      <c r="A11" s="149"/>
      <c r="B11" t="s">
        <v>105</v>
      </c>
      <c r="C11" t="s">
        <v>405</v>
      </c>
      <c r="D11" s="157">
        <v>400</v>
      </c>
      <c r="E11" s="157">
        <v>402</v>
      </c>
      <c r="F11" s="157">
        <v>600</v>
      </c>
      <c r="G11" s="157">
        <v>663</v>
      </c>
      <c r="H11" s="157">
        <v>800</v>
      </c>
      <c r="I11" s="157">
        <v>385</v>
      </c>
      <c r="J11" s="157">
        <v>800</v>
      </c>
      <c r="K11" s="157">
        <v>0</v>
      </c>
      <c r="L11" s="157">
        <v>400</v>
      </c>
      <c r="M11" s="157">
        <v>0</v>
      </c>
      <c r="N11"/>
    </row>
    <row r="12" spans="1:14" s="305" customFormat="1" x14ac:dyDescent="0.25">
      <c r="A12" s="149"/>
      <c r="B12" t="s">
        <v>107</v>
      </c>
      <c r="C12" t="s">
        <v>405</v>
      </c>
      <c r="D12" s="157">
        <v>0.86</v>
      </c>
      <c r="E12" s="157">
        <v>0.87</v>
      </c>
      <c r="F12" s="157">
        <v>0.86099999999999999</v>
      </c>
      <c r="G12" s="157">
        <v>0.91300000000000003</v>
      </c>
      <c r="H12" s="157">
        <v>0.86499999999999999</v>
      </c>
      <c r="I12" s="157">
        <v>0.95</v>
      </c>
      <c r="J12" s="157">
        <v>0.86699999999999999</v>
      </c>
      <c r="K12" s="157">
        <v>0</v>
      </c>
      <c r="L12" s="157">
        <v>0.87</v>
      </c>
      <c r="M12" s="157">
        <v>0</v>
      </c>
      <c r="N12"/>
    </row>
    <row r="13" spans="1:14" s="305" customFormat="1" x14ac:dyDescent="0.25">
      <c r="A13" s="149"/>
      <c r="B13" t="s">
        <v>108</v>
      </c>
      <c r="C13" t="s">
        <v>405</v>
      </c>
      <c r="D13" s="157">
        <v>0</v>
      </c>
      <c r="E13" s="157">
        <v>0</v>
      </c>
      <c r="F13" s="157">
        <v>2</v>
      </c>
      <c r="G13" s="157">
        <v>2</v>
      </c>
      <c r="H13" s="157">
        <v>2</v>
      </c>
      <c r="I13" s="157">
        <v>1</v>
      </c>
      <c r="J13" s="157">
        <v>2</v>
      </c>
      <c r="K13" s="157">
        <v>0</v>
      </c>
      <c r="L13" s="157">
        <v>2</v>
      </c>
      <c r="M13" s="157">
        <v>0</v>
      </c>
      <c r="N13"/>
    </row>
    <row r="14" spans="1:14" s="305" customFormat="1" x14ac:dyDescent="0.25">
      <c r="A14" s="149"/>
      <c r="B14" t="s">
        <v>111</v>
      </c>
      <c r="C14" t="s">
        <v>405</v>
      </c>
      <c r="D14" s="157">
        <v>0</v>
      </c>
      <c r="E14" s="157">
        <v>0</v>
      </c>
      <c r="F14" s="157">
        <v>2000</v>
      </c>
      <c r="G14" s="157">
        <v>2426</v>
      </c>
      <c r="H14" s="157">
        <v>4000</v>
      </c>
      <c r="I14" s="157">
        <v>865</v>
      </c>
      <c r="J14" s="157">
        <v>4000</v>
      </c>
      <c r="K14" s="157">
        <v>0</v>
      </c>
      <c r="L14" s="157">
        <v>2000</v>
      </c>
      <c r="M14" s="157">
        <v>0</v>
      </c>
      <c r="N14"/>
    </row>
    <row r="15" spans="1:14" s="305" customFormat="1" x14ac:dyDescent="0.25">
      <c r="A15" s="149"/>
      <c r="B15" t="s">
        <v>112</v>
      </c>
      <c r="C15" t="s">
        <v>405</v>
      </c>
      <c r="D15" s="157">
        <v>1</v>
      </c>
      <c r="E15" s="157">
        <v>1</v>
      </c>
      <c r="F15" s="157">
        <v>1</v>
      </c>
      <c r="G15" s="157">
        <v>1</v>
      </c>
      <c r="H15" s="157">
        <v>2</v>
      </c>
      <c r="I15" s="157">
        <v>0</v>
      </c>
      <c r="J15" s="157">
        <v>1</v>
      </c>
      <c r="K15" s="157">
        <v>0</v>
      </c>
      <c r="L15" s="157">
        <v>0</v>
      </c>
      <c r="M15" s="157">
        <v>0</v>
      </c>
      <c r="N15"/>
    </row>
    <row r="16" spans="1:14" s="306" customFormat="1" x14ac:dyDescent="0.25">
      <c r="A16" s="151"/>
      <c r="B16" t="s">
        <v>355</v>
      </c>
      <c r="C16" t="s">
        <v>405</v>
      </c>
      <c r="D16" s="157">
        <v>0.82</v>
      </c>
      <c r="E16" s="157">
        <v>0.89</v>
      </c>
      <c r="F16" s="157">
        <v>0.82</v>
      </c>
      <c r="G16" s="157">
        <v>0.87270000000000003</v>
      </c>
      <c r="H16" s="157">
        <v>0.82</v>
      </c>
      <c r="I16" s="157">
        <v>0.86</v>
      </c>
      <c r="J16" s="157">
        <v>0.82</v>
      </c>
      <c r="K16" s="157">
        <v>0</v>
      </c>
      <c r="L16" s="157">
        <v>0.82</v>
      </c>
      <c r="M16" s="157">
        <v>0</v>
      </c>
      <c r="N16"/>
    </row>
    <row r="17" spans="1:14" s="306" customFormat="1" x14ac:dyDescent="0.25">
      <c r="A17" s="151"/>
      <c r="B17" t="s">
        <v>486</v>
      </c>
      <c r="C17" t="s">
        <v>405</v>
      </c>
      <c r="D17" s="157">
        <v>0.82</v>
      </c>
      <c r="E17" s="157">
        <v>0.9</v>
      </c>
      <c r="F17" s="157">
        <v>0.82</v>
      </c>
      <c r="G17" s="157">
        <v>0.89</v>
      </c>
      <c r="H17" s="157">
        <v>0.82</v>
      </c>
      <c r="I17" s="157">
        <v>0.89</v>
      </c>
      <c r="J17" s="157">
        <v>0.82</v>
      </c>
      <c r="K17" s="157">
        <v>0</v>
      </c>
      <c r="L17" s="157">
        <v>0.82</v>
      </c>
      <c r="M17" s="157">
        <v>0</v>
      </c>
      <c r="N17"/>
    </row>
    <row r="18" spans="1:14" s="152" customFormat="1" x14ac:dyDescent="0.25">
      <c r="B18" t="s">
        <v>745</v>
      </c>
      <c r="C18" t="s">
        <v>405</v>
      </c>
      <c r="D18" s="157">
        <v>0</v>
      </c>
      <c r="E18" s="157">
        <v>0</v>
      </c>
      <c r="F18" s="157">
        <v>0</v>
      </c>
      <c r="G18" s="157">
        <v>0</v>
      </c>
      <c r="H18" s="157">
        <v>0.3</v>
      </c>
      <c r="I18" s="157">
        <v>0.03</v>
      </c>
      <c r="J18" s="157">
        <v>0.8</v>
      </c>
      <c r="K18" s="157">
        <v>0</v>
      </c>
      <c r="L18" s="157">
        <v>1</v>
      </c>
      <c r="M18" s="157">
        <v>0</v>
      </c>
      <c r="N18"/>
    </row>
    <row r="19" spans="1:14" s="152" customFormat="1" ht="15" customHeight="1" x14ac:dyDescent="0.25">
      <c r="B19" t="s">
        <v>743</v>
      </c>
      <c r="C19" t="s">
        <v>405</v>
      </c>
      <c r="D19" s="157">
        <v>0</v>
      </c>
      <c r="E19" s="157">
        <v>0</v>
      </c>
      <c r="F19" s="157">
        <v>0</v>
      </c>
      <c r="G19" s="157">
        <v>0</v>
      </c>
      <c r="H19" s="157">
        <v>1</v>
      </c>
      <c r="I19" s="157">
        <v>0.3</v>
      </c>
      <c r="J19" s="157">
        <v>1</v>
      </c>
      <c r="K19" s="157">
        <v>0</v>
      </c>
      <c r="L19" s="157">
        <v>1</v>
      </c>
      <c r="M19" s="157">
        <v>0</v>
      </c>
    </row>
    <row r="20" spans="1:14" ht="15" hidden="1" customHeight="1" x14ac:dyDescent="0.25">
      <c r="B20" t="s">
        <v>769</v>
      </c>
      <c r="C20" t="s">
        <v>405</v>
      </c>
      <c r="D20" s="157">
        <v>0.1</v>
      </c>
      <c r="E20" s="157">
        <v>0.03</v>
      </c>
      <c r="F20" s="157">
        <v>0.3</v>
      </c>
      <c r="G20" s="157">
        <v>0.35</v>
      </c>
      <c r="H20" s="157">
        <v>0.3</v>
      </c>
      <c r="I20" s="157">
        <v>0.14000000000000001</v>
      </c>
      <c r="J20" s="157">
        <v>0.2</v>
      </c>
      <c r="K20" s="157">
        <v>0</v>
      </c>
      <c r="L20" s="157">
        <v>0.1</v>
      </c>
      <c r="M20" s="157">
        <v>0</v>
      </c>
    </row>
    <row r="21" spans="1:14" ht="15" hidden="1" customHeight="1" x14ac:dyDescent="0.25">
      <c r="B21" t="s">
        <v>767</v>
      </c>
      <c r="C21" t="s">
        <v>405</v>
      </c>
      <c r="D21" s="157">
        <v>0</v>
      </c>
      <c r="E21" s="157">
        <v>0</v>
      </c>
      <c r="F21" s="157">
        <v>0</v>
      </c>
      <c r="G21" s="157">
        <v>0</v>
      </c>
      <c r="H21" s="157">
        <v>0.4</v>
      </c>
      <c r="I21" s="157">
        <v>0.2</v>
      </c>
      <c r="J21" s="157">
        <v>1</v>
      </c>
      <c r="K21" s="157">
        <v>0</v>
      </c>
      <c r="L21" s="157">
        <v>0</v>
      </c>
      <c r="M21" s="157">
        <v>0</v>
      </c>
    </row>
    <row r="22" spans="1:14" x14ac:dyDescent="0.25">
      <c r="B22" t="s">
        <v>777</v>
      </c>
      <c r="C22" t="s">
        <v>405</v>
      </c>
      <c r="D22" s="157">
        <v>0.88</v>
      </c>
      <c r="E22" s="157">
        <v>0.9</v>
      </c>
      <c r="F22" s="157">
        <v>0.88</v>
      </c>
      <c r="G22" s="157">
        <v>0.94569999999999999</v>
      </c>
      <c r="H22" s="157">
        <v>0.88</v>
      </c>
      <c r="I22" s="157">
        <v>0.87</v>
      </c>
      <c r="J22" s="157">
        <v>0.88</v>
      </c>
      <c r="K22" s="157">
        <v>0</v>
      </c>
      <c r="L22" s="157">
        <v>0.88</v>
      </c>
      <c r="M22" s="157">
        <v>0</v>
      </c>
    </row>
    <row r="23" spans="1:14" x14ac:dyDescent="0.25">
      <c r="B23"/>
      <c r="C23"/>
      <c r="D23"/>
      <c r="E23"/>
      <c r="F23"/>
      <c r="G23"/>
      <c r="H23"/>
      <c r="I23"/>
      <c r="J23"/>
      <c r="K23"/>
      <c r="L23"/>
      <c r="M23"/>
    </row>
    <row r="24" spans="1:14" x14ac:dyDescent="0.25">
      <c r="B24"/>
      <c r="C24"/>
      <c r="D24"/>
      <c r="E24"/>
      <c r="F24"/>
      <c r="G24"/>
      <c r="H24"/>
      <c r="I24"/>
      <c r="J24"/>
      <c r="K24"/>
      <c r="L24"/>
      <c r="M24"/>
    </row>
    <row r="25" spans="1:14" x14ac:dyDescent="0.25">
      <c r="B25"/>
      <c r="C25"/>
      <c r="D25"/>
      <c r="E25"/>
      <c r="F25"/>
      <c r="G25"/>
      <c r="H25"/>
      <c r="I25"/>
      <c r="J25"/>
      <c r="K25"/>
      <c r="L25"/>
      <c r="M25"/>
    </row>
    <row r="26" spans="1:14" x14ac:dyDescent="0.25">
      <c r="B26"/>
      <c r="C26"/>
      <c r="D26"/>
      <c r="E26"/>
      <c r="F26"/>
      <c r="G26"/>
      <c r="H26"/>
      <c r="I26"/>
      <c r="J26"/>
      <c r="K26"/>
      <c r="L26"/>
      <c r="M26"/>
    </row>
    <row r="27" spans="1:14" x14ac:dyDescent="0.25">
      <c r="B27"/>
      <c r="C27"/>
      <c r="D27"/>
      <c r="E27"/>
      <c r="F27"/>
      <c r="G27"/>
      <c r="H27"/>
      <c r="I27"/>
      <c r="J27"/>
      <c r="K27"/>
      <c r="L27"/>
      <c r="M27"/>
    </row>
    <row r="28" spans="1:14" x14ac:dyDescent="0.25">
      <c r="B28"/>
      <c r="C28"/>
      <c r="D28"/>
      <c r="E28"/>
      <c r="F28"/>
      <c r="G28"/>
      <c r="H28"/>
      <c r="I28"/>
      <c r="J28"/>
      <c r="K28"/>
      <c r="L28"/>
      <c r="M28"/>
    </row>
    <row r="29" spans="1:14" x14ac:dyDescent="0.25">
      <c r="B29"/>
      <c r="C29"/>
      <c r="D29"/>
      <c r="E29"/>
      <c r="F29"/>
      <c r="G29"/>
      <c r="H29"/>
      <c r="I29"/>
      <c r="J29"/>
      <c r="K29"/>
      <c r="L29"/>
      <c r="M29"/>
    </row>
    <row r="30" spans="1:14" x14ac:dyDescent="0.25">
      <c r="B30"/>
      <c r="C30"/>
      <c r="D30"/>
      <c r="E30"/>
      <c r="F30"/>
      <c r="G30"/>
      <c r="H30"/>
      <c r="I30"/>
      <c r="J30"/>
      <c r="K30"/>
      <c r="L30"/>
      <c r="M30"/>
    </row>
    <row r="31" spans="1:14" x14ac:dyDescent="0.25">
      <c r="B31"/>
      <c r="C31"/>
      <c r="D31"/>
      <c r="E31"/>
      <c r="F31"/>
      <c r="G31"/>
      <c r="H31"/>
      <c r="I31"/>
      <c r="J31"/>
      <c r="K31"/>
      <c r="L31"/>
      <c r="M31"/>
    </row>
    <row r="32" spans="1:14" x14ac:dyDescent="0.25">
      <c r="B32"/>
      <c r="C32"/>
      <c r="D32"/>
      <c r="E32"/>
      <c r="F32"/>
      <c r="G32"/>
      <c r="H32"/>
      <c r="I32"/>
      <c r="J32"/>
      <c r="K32"/>
      <c r="L32"/>
      <c r="M32"/>
    </row>
    <row r="33" spans="2:13" x14ac:dyDescent="0.25">
      <c r="B33"/>
      <c r="C33"/>
      <c r="D33"/>
      <c r="E33"/>
      <c r="F33"/>
      <c r="G33"/>
      <c r="H33"/>
      <c r="I33"/>
      <c r="J33"/>
      <c r="K33"/>
      <c r="L33"/>
      <c r="M33"/>
    </row>
    <row r="34" spans="2:13" x14ac:dyDescent="0.25">
      <c r="B34"/>
      <c r="C34"/>
      <c r="D34"/>
      <c r="E34"/>
      <c r="F34"/>
      <c r="G34"/>
      <c r="H34"/>
      <c r="I34"/>
      <c r="J34"/>
      <c r="K34"/>
      <c r="L34"/>
      <c r="M34"/>
    </row>
    <row r="35" spans="2:13" x14ac:dyDescent="0.25">
      <c r="B35"/>
      <c r="C35"/>
      <c r="D35"/>
      <c r="E35"/>
      <c r="F35"/>
      <c r="G35"/>
      <c r="H35"/>
      <c r="I35"/>
      <c r="J35"/>
      <c r="K35"/>
      <c r="L35"/>
      <c r="M35"/>
    </row>
    <row r="36" spans="2:13" x14ac:dyDescent="0.25">
      <c r="B36"/>
      <c r="C36"/>
      <c r="D36"/>
      <c r="E36"/>
      <c r="F36"/>
      <c r="G36"/>
      <c r="H36"/>
      <c r="I36"/>
      <c r="J36"/>
      <c r="K36"/>
      <c r="L36"/>
      <c r="M36"/>
    </row>
    <row r="37" spans="2:13" x14ac:dyDescent="0.25">
      <c r="B37"/>
      <c r="C37"/>
      <c r="D37"/>
      <c r="E37"/>
      <c r="F37"/>
      <c r="G37"/>
      <c r="H37"/>
      <c r="I37"/>
      <c r="J37"/>
      <c r="K37"/>
      <c r="L37"/>
      <c r="M37"/>
    </row>
    <row r="38" spans="2:13" x14ac:dyDescent="0.25">
      <c r="B38"/>
      <c r="C38"/>
      <c r="D38"/>
      <c r="E38"/>
      <c r="F38"/>
      <c r="G38"/>
      <c r="H38"/>
      <c r="I38"/>
      <c r="J38"/>
      <c r="K38"/>
      <c r="L38"/>
      <c r="M38"/>
    </row>
    <row r="39" spans="2:13" x14ac:dyDescent="0.25">
      <c r="B39"/>
      <c r="C39"/>
      <c r="D39"/>
      <c r="E39"/>
      <c r="F39"/>
      <c r="G39"/>
      <c r="H39"/>
      <c r="I39"/>
      <c r="J39"/>
      <c r="K39"/>
      <c r="L39"/>
      <c r="M39"/>
    </row>
    <row r="40" spans="2:13" x14ac:dyDescent="0.25">
      <c r="B40"/>
      <c r="C40"/>
      <c r="D40"/>
      <c r="E40"/>
      <c r="F40"/>
      <c r="G40"/>
      <c r="H40"/>
      <c r="I40"/>
      <c r="J40"/>
      <c r="K40"/>
      <c r="L40"/>
      <c r="M40"/>
    </row>
    <row r="41" spans="2:13" x14ac:dyDescent="0.25">
      <c r="B41"/>
      <c r="C41"/>
      <c r="D41"/>
      <c r="E41"/>
      <c r="F41"/>
      <c r="G41"/>
      <c r="H41"/>
      <c r="I41"/>
      <c r="J41"/>
      <c r="K41"/>
      <c r="L41"/>
      <c r="M41"/>
    </row>
    <row r="42" spans="2:13" x14ac:dyDescent="0.25">
      <c r="B42"/>
      <c r="C42"/>
      <c r="D42"/>
      <c r="E42"/>
      <c r="F42"/>
      <c r="G42"/>
      <c r="H42"/>
      <c r="I42"/>
      <c r="J42"/>
      <c r="K42"/>
      <c r="L42"/>
      <c r="M42"/>
    </row>
    <row r="43" spans="2:13" x14ac:dyDescent="0.25">
      <c r="B43"/>
      <c r="C43"/>
      <c r="D43"/>
      <c r="E43"/>
      <c r="F43"/>
      <c r="G43"/>
      <c r="H43"/>
      <c r="I43"/>
      <c r="J43"/>
      <c r="K43"/>
      <c r="L43"/>
      <c r="M43"/>
    </row>
    <row r="44" spans="2:13" x14ac:dyDescent="0.25">
      <c r="B44"/>
      <c r="C44"/>
      <c r="D44"/>
      <c r="E44"/>
      <c r="F44"/>
      <c r="G44"/>
      <c r="H44"/>
      <c r="I44"/>
      <c r="J44"/>
      <c r="K44"/>
      <c r="L44"/>
      <c r="M44"/>
    </row>
    <row r="45" spans="2:13" x14ac:dyDescent="0.25">
      <c r="B45"/>
      <c r="C45"/>
      <c r="D45"/>
      <c r="E45"/>
      <c r="F45"/>
      <c r="G45"/>
      <c r="H45"/>
      <c r="I45"/>
      <c r="J45"/>
      <c r="K45"/>
      <c r="L45"/>
      <c r="M45"/>
    </row>
    <row r="46" spans="2:13" x14ac:dyDescent="0.25">
      <c r="B46"/>
      <c r="C46"/>
      <c r="D46"/>
      <c r="E46"/>
      <c r="F46"/>
      <c r="G46"/>
      <c r="H46"/>
      <c r="I46"/>
      <c r="J46"/>
      <c r="K46"/>
      <c r="L46"/>
      <c r="M46"/>
    </row>
    <row r="47" spans="2:13" x14ac:dyDescent="0.25">
      <c r="B47"/>
      <c r="C47"/>
      <c r="D47"/>
      <c r="E47"/>
      <c r="F47"/>
      <c r="G47"/>
      <c r="H47"/>
      <c r="I47"/>
      <c r="J47"/>
      <c r="K47"/>
      <c r="L47"/>
      <c r="M47"/>
    </row>
    <row r="48" spans="2:13" x14ac:dyDescent="0.25">
      <c r="B48"/>
      <c r="C48"/>
      <c r="D48"/>
      <c r="E48"/>
      <c r="F48"/>
      <c r="G48"/>
      <c r="H48"/>
      <c r="I48"/>
      <c r="J48"/>
      <c r="K48"/>
      <c r="L48"/>
      <c r="M48"/>
    </row>
    <row r="49" spans="2:13" x14ac:dyDescent="0.25">
      <c r="B49"/>
      <c r="C49"/>
      <c r="D49"/>
      <c r="E49"/>
      <c r="F49"/>
      <c r="G49"/>
      <c r="H49"/>
      <c r="I49"/>
      <c r="J49"/>
      <c r="K49"/>
      <c r="L49"/>
      <c r="M49"/>
    </row>
    <row r="50" spans="2:13" x14ac:dyDescent="0.25">
      <c r="B50"/>
      <c r="C50"/>
      <c r="D50"/>
      <c r="E50"/>
      <c r="F50"/>
      <c r="G50"/>
      <c r="H50"/>
      <c r="I50"/>
      <c r="J50"/>
      <c r="K50"/>
      <c r="L50"/>
      <c r="M50"/>
    </row>
    <row r="51" spans="2:13" x14ac:dyDescent="0.25">
      <c r="B51"/>
      <c r="C51"/>
      <c r="D51"/>
      <c r="E51"/>
      <c r="F51"/>
      <c r="G51"/>
      <c r="H51"/>
      <c r="I51"/>
      <c r="J51"/>
      <c r="K51"/>
      <c r="L51"/>
      <c r="M51"/>
    </row>
    <row r="52" spans="2:13" x14ac:dyDescent="0.25">
      <c r="B52"/>
      <c r="C52"/>
      <c r="D52"/>
      <c r="E52"/>
      <c r="F52"/>
      <c r="G52"/>
      <c r="H52"/>
      <c r="I52"/>
      <c r="J52"/>
      <c r="K52"/>
      <c r="L52"/>
      <c r="M52"/>
    </row>
    <row r="53" spans="2:13" x14ac:dyDescent="0.25">
      <c r="B53"/>
      <c r="C53"/>
      <c r="D53"/>
      <c r="E53"/>
      <c r="F53"/>
      <c r="G53"/>
      <c r="H53"/>
      <c r="I53"/>
      <c r="J53"/>
      <c r="K53"/>
      <c r="L53"/>
      <c r="M53"/>
    </row>
    <row r="54" spans="2:13" x14ac:dyDescent="0.25">
      <c r="B54"/>
      <c r="C54"/>
      <c r="D54"/>
      <c r="E54"/>
      <c r="F54"/>
      <c r="G54"/>
      <c r="H54"/>
      <c r="I54"/>
      <c r="J54"/>
      <c r="K54"/>
      <c r="L54"/>
      <c r="M54"/>
    </row>
    <row r="55" spans="2:13" x14ac:dyDescent="0.25">
      <c r="B55"/>
      <c r="C55"/>
      <c r="D55"/>
      <c r="E55"/>
      <c r="F55"/>
      <c r="G55"/>
      <c r="H55"/>
      <c r="I55"/>
      <c r="J55"/>
      <c r="K55"/>
      <c r="L55"/>
      <c r="M55"/>
    </row>
    <row r="56" spans="2:13" x14ac:dyDescent="0.25">
      <c r="B56"/>
      <c r="C56"/>
      <c r="D56"/>
      <c r="E56"/>
      <c r="F56"/>
      <c r="G56"/>
      <c r="H56"/>
      <c r="I56"/>
      <c r="J56"/>
      <c r="K56"/>
      <c r="L56"/>
      <c r="M56"/>
    </row>
    <row r="57" spans="2:13" x14ac:dyDescent="0.25">
      <c r="B57"/>
      <c r="C57"/>
      <c r="D57"/>
      <c r="E57"/>
      <c r="F57"/>
      <c r="G57"/>
      <c r="H57"/>
      <c r="I57"/>
      <c r="J57"/>
      <c r="K57"/>
      <c r="L57"/>
      <c r="M57"/>
    </row>
    <row r="58" spans="2:13" x14ac:dyDescent="0.25">
      <c r="B58"/>
      <c r="C58"/>
      <c r="D58"/>
      <c r="E58"/>
      <c r="F58"/>
      <c r="G58"/>
      <c r="H58"/>
      <c r="I58"/>
      <c r="J58"/>
      <c r="K58"/>
      <c r="L58"/>
      <c r="M58"/>
    </row>
    <row r="59" spans="2:13" x14ac:dyDescent="0.25">
      <c r="B59"/>
      <c r="C59"/>
      <c r="D59"/>
      <c r="E59"/>
      <c r="F59"/>
      <c r="G59"/>
      <c r="H59"/>
      <c r="I59"/>
      <c r="J59"/>
      <c r="K59"/>
      <c r="L59"/>
      <c r="M59"/>
    </row>
    <row r="60" spans="2:13" x14ac:dyDescent="0.25">
      <c r="B60"/>
      <c r="C60"/>
      <c r="D60"/>
      <c r="E60"/>
      <c r="F60"/>
      <c r="G60"/>
      <c r="H60"/>
      <c r="I60"/>
      <c r="J60"/>
      <c r="K60"/>
      <c r="L60"/>
      <c r="M60"/>
    </row>
    <row r="61" spans="2:13" x14ac:dyDescent="0.25">
      <c r="B61"/>
      <c r="C61"/>
      <c r="D61"/>
      <c r="E61"/>
      <c r="F61"/>
      <c r="G61"/>
      <c r="H61"/>
      <c r="I61"/>
      <c r="J61"/>
      <c r="K61"/>
      <c r="L61"/>
      <c r="M61"/>
    </row>
    <row r="62" spans="2:13" x14ac:dyDescent="0.25">
      <c r="B62"/>
      <c r="C62"/>
      <c r="D62"/>
      <c r="E62"/>
      <c r="F62"/>
      <c r="G62"/>
      <c r="H62"/>
      <c r="I62"/>
      <c r="J62"/>
      <c r="K62"/>
      <c r="L62"/>
      <c r="M62"/>
    </row>
    <row r="63" spans="2:13" x14ac:dyDescent="0.25"/>
    <row r="64" spans="2:13" x14ac:dyDescent="0.25"/>
    <row r="65" x14ac:dyDescent="0.25"/>
    <row r="66" x14ac:dyDescent="0.25"/>
    <row r="67" x14ac:dyDescent="0.25"/>
    <row r="68" x14ac:dyDescent="0.25"/>
    <row r="69" x14ac:dyDescent="0.25"/>
    <row r="70" x14ac:dyDescent="0.25"/>
    <row r="71" x14ac:dyDescent="0.25"/>
    <row r="72" x14ac:dyDescent="0.25"/>
    <row r="73" x14ac:dyDescent="0.25"/>
    <row r="74" x14ac:dyDescent="0.25"/>
    <row r="75" x14ac:dyDescent="0.25"/>
    <row r="76" x14ac:dyDescent="0.25"/>
    <row r="77" x14ac:dyDescent="0.25"/>
    <row r="78" x14ac:dyDescent="0.25"/>
    <row r="79" x14ac:dyDescent="0.25"/>
    <row r="80" x14ac:dyDescent="0.25"/>
    <row r="81" x14ac:dyDescent="0.25"/>
    <row r="82" x14ac:dyDescent="0.25"/>
    <row r="83" x14ac:dyDescent="0.25"/>
    <row r="84" x14ac:dyDescent="0.25"/>
    <row r="85" x14ac:dyDescent="0.25"/>
    <row r="86" x14ac:dyDescent="0.25"/>
    <row r="87" x14ac:dyDescent="0.25"/>
    <row r="88" x14ac:dyDescent="0.25"/>
    <row r="89" x14ac:dyDescent="0.25"/>
    <row r="90" x14ac:dyDescent="0.25"/>
    <row r="91" x14ac:dyDescent="0.25"/>
    <row r="92" x14ac:dyDescent="0.25"/>
    <row r="93" x14ac:dyDescent="0.25"/>
    <row r="94" x14ac:dyDescent="0.25"/>
    <row r="95" x14ac:dyDescent="0.25"/>
    <row r="96" x14ac:dyDescent="0.25"/>
    <row r="97" x14ac:dyDescent="0.25"/>
    <row r="98" x14ac:dyDescent="0.25"/>
    <row r="99" x14ac:dyDescent="0.25"/>
    <row r="100" x14ac:dyDescent="0.25"/>
    <row r="101" x14ac:dyDescent="0.25"/>
    <row r="102" x14ac:dyDescent="0.25"/>
    <row r="103" x14ac:dyDescent="0.25"/>
    <row r="104" x14ac:dyDescent="0.25"/>
    <row r="105" x14ac:dyDescent="0.25"/>
    <row r="106" x14ac:dyDescent="0.25"/>
    <row r="107" x14ac:dyDescent="0.25"/>
    <row r="108" x14ac:dyDescent="0.25"/>
    <row r="109" x14ac:dyDescent="0.25"/>
    <row r="110" x14ac:dyDescent="0.25"/>
    <row r="111" x14ac:dyDescent="0.25"/>
    <row r="112" x14ac:dyDescent="0.25"/>
    <row r="113" x14ac:dyDescent="0.25"/>
    <row r="114" x14ac:dyDescent="0.25"/>
    <row r="115" x14ac:dyDescent="0.25"/>
    <row r="116" x14ac:dyDescent="0.25"/>
    <row r="117" x14ac:dyDescent="0.25"/>
    <row r="118" x14ac:dyDescent="0.25"/>
    <row r="119" x14ac:dyDescent="0.25"/>
    <row r="120" x14ac:dyDescent="0.25"/>
    <row r="121" x14ac:dyDescent="0.25"/>
    <row r="122" x14ac:dyDescent="0.25"/>
    <row r="123" x14ac:dyDescent="0.25"/>
    <row r="124" x14ac:dyDescent="0.25"/>
    <row r="125" x14ac:dyDescent="0.25"/>
    <row r="126" x14ac:dyDescent="0.25"/>
    <row r="127" x14ac:dyDescent="0.25"/>
    <row r="128" x14ac:dyDescent="0.25"/>
    <row r="129" x14ac:dyDescent="0.25"/>
    <row r="130" x14ac:dyDescent="0.25"/>
    <row r="131" x14ac:dyDescent="0.25"/>
    <row r="132" x14ac:dyDescent="0.25"/>
    <row r="133" x14ac:dyDescent="0.25"/>
    <row r="134" x14ac:dyDescent="0.25"/>
    <row r="135" x14ac:dyDescent="0.25"/>
    <row r="136" x14ac:dyDescent="0.25"/>
    <row r="137" x14ac:dyDescent="0.25"/>
    <row r="138" x14ac:dyDescent="0.25"/>
    <row r="139" x14ac:dyDescent="0.25"/>
    <row r="140" x14ac:dyDescent="0.25"/>
    <row r="141" x14ac:dyDescent="0.25"/>
    <row r="142" x14ac:dyDescent="0.25"/>
    <row r="143" x14ac:dyDescent="0.25"/>
    <row r="144" x14ac:dyDescent="0.25"/>
    <row r="145" x14ac:dyDescent="0.25"/>
    <row r="146" x14ac:dyDescent="0.25"/>
    <row r="147" x14ac:dyDescent="0.25"/>
    <row r="148" x14ac:dyDescent="0.25"/>
    <row r="149" x14ac:dyDescent="0.25"/>
    <row r="150" x14ac:dyDescent="0.25"/>
    <row r="151" x14ac:dyDescent="0.25"/>
    <row r="152" x14ac:dyDescent="0.25"/>
    <row r="153" x14ac:dyDescent="0.25"/>
    <row r="154" x14ac:dyDescent="0.25"/>
    <row r="155" x14ac:dyDescent="0.25"/>
    <row r="156" x14ac:dyDescent="0.25"/>
    <row r="157" x14ac:dyDescent="0.25"/>
    <row r="158" x14ac:dyDescent="0.25"/>
    <row r="159" x14ac:dyDescent="0.25"/>
    <row r="160" x14ac:dyDescent="0.25"/>
    <row r="161" x14ac:dyDescent="0.25"/>
    <row r="162" x14ac:dyDescent="0.25"/>
    <row r="163" x14ac:dyDescent="0.25"/>
    <row r="164" x14ac:dyDescent="0.25"/>
    <row r="165" x14ac:dyDescent="0.25"/>
    <row r="166" x14ac:dyDescent="0.25"/>
    <row r="167" x14ac:dyDescent="0.25"/>
    <row r="168" x14ac:dyDescent="0.25"/>
    <row r="169" x14ac:dyDescent="0.25"/>
    <row r="170" x14ac:dyDescent="0.25"/>
    <row r="171" x14ac:dyDescent="0.25"/>
    <row r="172" x14ac:dyDescent="0.25"/>
    <row r="173" x14ac:dyDescent="0.25"/>
    <row r="174" x14ac:dyDescent="0.25"/>
    <row r="175" x14ac:dyDescent="0.25"/>
    <row r="176" x14ac:dyDescent="0.25"/>
    <row r="177" x14ac:dyDescent="0.25"/>
    <row r="178" x14ac:dyDescent="0.25"/>
    <row r="179" x14ac:dyDescent="0.25"/>
    <row r="180" x14ac:dyDescent="0.25"/>
    <row r="181" x14ac:dyDescent="0.25"/>
    <row r="182" x14ac:dyDescent="0.25"/>
    <row r="183" x14ac:dyDescent="0.25"/>
    <row r="184" x14ac:dyDescent="0.25"/>
    <row r="185" x14ac:dyDescent="0.25"/>
    <row r="186" x14ac:dyDescent="0.25"/>
    <row r="187" x14ac:dyDescent="0.25"/>
    <row r="188" x14ac:dyDescent="0.25"/>
    <row r="189" x14ac:dyDescent="0.25"/>
    <row r="190" x14ac:dyDescent="0.25"/>
    <row r="191" x14ac:dyDescent="0.25"/>
    <row r="192" x14ac:dyDescent="0.25"/>
    <row r="193" x14ac:dyDescent="0.25"/>
    <row r="194" x14ac:dyDescent="0.25"/>
    <row r="195" x14ac:dyDescent="0.25"/>
    <row r="196" x14ac:dyDescent="0.25"/>
    <row r="197" x14ac:dyDescent="0.25"/>
    <row r="198" x14ac:dyDescent="0.25"/>
    <row r="199" x14ac:dyDescent="0.25"/>
    <row r="200" x14ac:dyDescent="0.25"/>
    <row r="201" x14ac:dyDescent="0.25"/>
    <row r="202" x14ac:dyDescent="0.25"/>
    <row r="203" x14ac:dyDescent="0.25"/>
    <row r="204" x14ac:dyDescent="0.25"/>
    <row r="205" x14ac:dyDescent="0.25"/>
    <row r="206" x14ac:dyDescent="0.25"/>
    <row r="207" x14ac:dyDescent="0.25"/>
    <row r="208" x14ac:dyDescent="0.25"/>
    <row r="209" x14ac:dyDescent="0.25"/>
    <row r="210" x14ac:dyDescent="0.25"/>
    <row r="211" x14ac:dyDescent="0.25"/>
    <row r="212" x14ac:dyDescent="0.25"/>
    <row r="213" x14ac:dyDescent="0.25"/>
    <row r="214" x14ac:dyDescent="0.25"/>
    <row r="215" x14ac:dyDescent="0.25"/>
    <row r="216" x14ac:dyDescent="0.25"/>
    <row r="217" x14ac:dyDescent="0.25"/>
    <row r="218" x14ac:dyDescent="0.25"/>
    <row r="219" x14ac:dyDescent="0.25"/>
    <row r="220" x14ac:dyDescent="0.25"/>
    <row r="221" x14ac:dyDescent="0.25"/>
    <row r="222" x14ac:dyDescent="0.25"/>
    <row r="223" x14ac:dyDescent="0.25"/>
    <row r="224" x14ac:dyDescent="0.25"/>
    <row r="225" x14ac:dyDescent="0.25"/>
    <row r="226" x14ac:dyDescent="0.25"/>
    <row r="227" x14ac:dyDescent="0.25"/>
    <row r="228" x14ac:dyDescent="0.25"/>
    <row r="229" x14ac:dyDescent="0.25"/>
    <row r="230" x14ac:dyDescent="0.25"/>
    <row r="231" x14ac:dyDescent="0.25"/>
    <row r="232" x14ac:dyDescent="0.25"/>
    <row r="233" x14ac:dyDescent="0.25"/>
    <row r="234" x14ac:dyDescent="0.25"/>
    <row r="235" x14ac:dyDescent="0.25"/>
    <row r="236" x14ac:dyDescent="0.25"/>
    <row r="237" x14ac:dyDescent="0.25"/>
    <row r="238" x14ac:dyDescent="0.25"/>
    <row r="239" x14ac:dyDescent="0.25"/>
    <row r="240" x14ac:dyDescent="0.25"/>
    <row r="241" x14ac:dyDescent="0.25"/>
  </sheetData>
  <sheetProtection selectLockedCells="1" selectUnlockedCells="1"/>
  <pageMargins left="0.70866141732283472" right="0.70866141732283472" top="0.74803149606299213" bottom="0.74803149606299213" header="0.31496062992125984" footer="0.31496062992125984"/>
  <pageSetup scale="52" orientation="landscape" r:id="rId2"/>
  <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B163"/>
  <sheetViews>
    <sheetView showGridLines="0" zoomScale="55" zoomScaleNormal="55" workbookViewId="0">
      <selection activeCell="N11" sqref="N11"/>
    </sheetView>
  </sheetViews>
  <sheetFormatPr baseColWidth="10" defaultRowHeight="31.5" x14ac:dyDescent="0.5"/>
  <cols>
    <col min="1" max="1" width="43.42578125" style="479" customWidth="1"/>
    <col min="2" max="2" width="32.140625" style="470" customWidth="1"/>
    <col min="3" max="3" width="117.42578125" style="454" customWidth="1"/>
    <col min="4" max="4" width="43.5703125" style="469" customWidth="1"/>
    <col min="5" max="5" width="32.140625" style="455" bestFit="1" customWidth="1"/>
    <col min="6" max="6" width="27.140625" style="453" bestFit="1" customWidth="1"/>
    <col min="7" max="7" width="26.140625" style="451" bestFit="1" customWidth="1"/>
    <col min="8" max="8" width="26.140625" style="451" customWidth="1"/>
    <col min="9" max="16384" width="11.42578125" style="451"/>
  </cols>
  <sheetData>
    <row r="1" spans="1:28" x14ac:dyDescent="0.5">
      <c r="A1" s="961" t="s">
        <v>0</v>
      </c>
      <c r="B1" s="961"/>
      <c r="C1" s="961"/>
      <c r="D1" s="961"/>
      <c r="E1" s="961"/>
      <c r="F1" s="961"/>
    </row>
    <row r="2" spans="1:28" x14ac:dyDescent="0.5">
      <c r="A2" s="961" t="s">
        <v>594</v>
      </c>
      <c r="B2" s="961"/>
      <c r="C2" s="961"/>
      <c r="D2" s="961"/>
      <c r="E2" s="961"/>
      <c r="F2" s="961"/>
    </row>
    <row r="3" spans="1:28" x14ac:dyDescent="0.5">
      <c r="A3" s="477"/>
      <c r="B3" s="477"/>
      <c r="C3" s="477"/>
      <c r="D3" s="477"/>
      <c r="E3" s="477"/>
      <c r="F3" s="477"/>
      <c r="G3" s="477"/>
      <c r="H3" s="477"/>
      <c r="I3" s="468"/>
      <c r="J3" s="468"/>
      <c r="K3" s="468"/>
      <c r="L3" s="468"/>
      <c r="M3" s="468"/>
      <c r="N3" s="468"/>
      <c r="O3"/>
      <c r="P3"/>
      <c r="Q3"/>
      <c r="R3"/>
      <c r="S3"/>
      <c r="T3"/>
      <c r="U3"/>
      <c r="V3"/>
      <c r="W3"/>
      <c r="X3"/>
      <c r="Y3"/>
      <c r="Z3"/>
      <c r="AA3"/>
      <c r="AB3"/>
    </row>
    <row r="4" spans="1:28" x14ac:dyDescent="0.5">
      <c r="A4" s="478" t="s">
        <v>592</v>
      </c>
      <c r="B4" s="471" t="s">
        <v>404</v>
      </c>
      <c r="C4" s="452" t="s">
        <v>47</v>
      </c>
      <c r="D4" s="471" t="s">
        <v>60</v>
      </c>
      <c r="E4" s="471" t="s">
        <v>64</v>
      </c>
      <c r="F4" s="471" t="s">
        <v>61</v>
      </c>
      <c r="G4" s="471" t="s">
        <v>65</v>
      </c>
      <c r="H4" s="471" t="s">
        <v>62</v>
      </c>
      <c r="O4"/>
      <c r="P4"/>
      <c r="Q4"/>
      <c r="R4"/>
      <c r="S4"/>
      <c r="T4"/>
      <c r="U4"/>
      <c r="V4"/>
      <c r="W4"/>
      <c r="X4"/>
      <c r="Y4"/>
      <c r="Z4"/>
      <c r="AA4"/>
      <c r="AB4"/>
    </row>
    <row r="5" spans="1:28" ht="97.5" thickBot="1" x14ac:dyDescent="0.55000000000000004">
      <c r="A5" s="479" t="s">
        <v>146</v>
      </c>
      <c r="B5" s="480" t="s">
        <v>406</v>
      </c>
      <c r="C5" s="451" t="s">
        <v>485</v>
      </c>
      <c r="D5" s="451" t="s">
        <v>92</v>
      </c>
      <c r="E5" s="451" t="s">
        <v>92</v>
      </c>
      <c r="F5" s="451">
        <v>1</v>
      </c>
      <c r="G5" s="451">
        <v>1</v>
      </c>
      <c r="H5" s="451">
        <v>1</v>
      </c>
      <c r="I5" s="468"/>
      <c r="J5" s="468"/>
      <c r="K5" s="468"/>
      <c r="L5" s="468"/>
      <c r="M5" s="468"/>
      <c r="N5" s="468"/>
      <c r="O5"/>
      <c r="P5"/>
      <c r="Q5"/>
      <c r="R5"/>
      <c r="S5"/>
      <c r="T5"/>
      <c r="U5"/>
      <c r="V5"/>
      <c r="W5"/>
      <c r="X5"/>
      <c r="Y5"/>
      <c r="Z5"/>
      <c r="AA5"/>
      <c r="AB5"/>
    </row>
    <row r="6" spans="1:28" ht="94.5" x14ac:dyDescent="0.5">
      <c r="A6" s="479" t="s">
        <v>190</v>
      </c>
      <c r="B6" s="472" t="s">
        <v>405</v>
      </c>
      <c r="C6" s="451" t="s">
        <v>591</v>
      </c>
      <c r="D6" s="451" t="s">
        <v>92</v>
      </c>
      <c r="E6" s="451" t="s">
        <v>92</v>
      </c>
      <c r="F6" s="451" t="s">
        <v>92</v>
      </c>
      <c r="G6" s="451" t="s">
        <v>92</v>
      </c>
      <c r="H6" s="451">
        <v>0.3</v>
      </c>
      <c r="I6" s="468"/>
      <c r="J6" s="468"/>
      <c r="K6" s="468"/>
      <c r="L6" s="468"/>
      <c r="M6" s="468"/>
      <c r="N6" s="468"/>
      <c r="O6"/>
      <c r="P6"/>
      <c r="Q6"/>
      <c r="R6"/>
      <c r="S6"/>
      <c r="T6"/>
      <c r="U6"/>
      <c r="V6"/>
      <c r="W6"/>
      <c r="X6"/>
      <c r="Y6"/>
      <c r="Z6"/>
      <c r="AA6"/>
      <c r="AB6"/>
    </row>
    <row r="7" spans="1:28" ht="32.25" thickBot="1" x14ac:dyDescent="0.55000000000000004">
      <c r="B7" s="474"/>
      <c r="C7" s="451" t="s">
        <v>613</v>
      </c>
      <c r="D7" s="451" t="s">
        <v>92</v>
      </c>
      <c r="E7" s="451" t="s">
        <v>92</v>
      </c>
      <c r="F7" s="451" t="s">
        <v>92</v>
      </c>
      <c r="G7" s="451" t="s">
        <v>92</v>
      </c>
      <c r="H7" s="451">
        <v>0.3</v>
      </c>
      <c r="I7" s="468"/>
      <c r="J7" s="468"/>
      <c r="K7" s="468"/>
      <c r="L7" s="468"/>
      <c r="M7" s="468"/>
      <c r="N7" s="468"/>
      <c r="O7"/>
      <c r="P7"/>
      <c r="Q7"/>
      <c r="R7"/>
      <c r="S7"/>
      <c r="T7"/>
      <c r="U7"/>
      <c r="V7"/>
      <c r="W7"/>
      <c r="X7"/>
      <c r="Y7"/>
      <c r="Z7"/>
      <c r="AA7"/>
      <c r="AB7"/>
    </row>
    <row r="8" spans="1:28" ht="96.75" x14ac:dyDescent="0.5">
      <c r="B8" s="476" t="s">
        <v>406</v>
      </c>
      <c r="C8" s="451" t="s">
        <v>287</v>
      </c>
      <c r="D8" s="451" t="s">
        <v>92</v>
      </c>
      <c r="E8" s="451" t="s">
        <v>92</v>
      </c>
      <c r="F8" s="451">
        <v>1</v>
      </c>
      <c r="G8" s="451">
        <v>1</v>
      </c>
      <c r="H8" s="451">
        <v>1</v>
      </c>
      <c r="I8" s="468"/>
      <c r="J8" s="468"/>
      <c r="K8" s="468"/>
      <c r="L8" s="468"/>
      <c r="M8" s="468"/>
      <c r="N8" s="468"/>
      <c r="O8"/>
      <c r="P8"/>
      <c r="Q8"/>
      <c r="R8"/>
      <c r="S8"/>
      <c r="T8"/>
      <c r="U8"/>
      <c r="V8"/>
      <c r="W8"/>
      <c r="X8"/>
      <c r="Y8"/>
      <c r="Z8"/>
      <c r="AA8"/>
      <c r="AB8"/>
    </row>
    <row r="9" spans="1:28" x14ac:dyDescent="0.5">
      <c r="B9" s="473"/>
      <c r="C9" s="451" t="s">
        <v>540</v>
      </c>
      <c r="D9" s="451" t="s">
        <v>92</v>
      </c>
      <c r="E9" s="451" t="s">
        <v>92</v>
      </c>
      <c r="F9" s="451">
        <v>1</v>
      </c>
      <c r="G9" s="451">
        <v>1</v>
      </c>
      <c r="H9" s="451" t="s">
        <v>581</v>
      </c>
      <c r="I9" s="468"/>
      <c r="J9" s="468"/>
      <c r="K9" s="468"/>
      <c r="L9" s="468"/>
      <c r="M9" s="468"/>
      <c r="N9" s="468"/>
      <c r="O9"/>
      <c r="P9"/>
      <c r="Q9"/>
      <c r="R9"/>
      <c r="S9"/>
      <c r="T9"/>
      <c r="U9"/>
      <c r="V9"/>
      <c r="W9"/>
      <c r="X9"/>
      <c r="Y9"/>
      <c r="Z9"/>
      <c r="AA9"/>
      <c r="AB9"/>
    </row>
    <row r="10" spans="1:28" x14ac:dyDescent="0.5">
      <c r="B10" s="473"/>
      <c r="C10" s="451" t="s">
        <v>263</v>
      </c>
      <c r="D10" s="451" t="s">
        <v>92</v>
      </c>
      <c r="E10" s="451" t="s">
        <v>92</v>
      </c>
      <c r="F10" s="451">
        <v>0.9</v>
      </c>
      <c r="G10" s="451">
        <v>0.76890000000000003</v>
      </c>
      <c r="H10" s="451">
        <v>0.92</v>
      </c>
      <c r="I10" s="468"/>
      <c r="J10" s="468"/>
      <c r="K10" s="468"/>
      <c r="L10" s="468"/>
      <c r="M10" s="468"/>
      <c r="N10" s="468"/>
      <c r="O10"/>
      <c r="P10"/>
      <c r="Q10"/>
      <c r="R10"/>
      <c r="S10"/>
      <c r="T10"/>
      <c r="U10"/>
      <c r="V10"/>
      <c r="W10"/>
      <c r="X10"/>
      <c r="Y10"/>
      <c r="Z10"/>
      <c r="AA10"/>
      <c r="AB10"/>
    </row>
    <row r="11" spans="1:28" x14ac:dyDescent="0.5">
      <c r="B11" s="473"/>
      <c r="C11" s="451" t="s">
        <v>317</v>
      </c>
      <c r="D11" s="451" t="s">
        <v>92</v>
      </c>
      <c r="E11" s="451" t="s">
        <v>92</v>
      </c>
      <c r="F11" s="451">
        <v>0.25</v>
      </c>
      <c r="G11" s="451">
        <v>0.25</v>
      </c>
      <c r="H11" s="451">
        <v>0.75</v>
      </c>
      <c r="I11" s="468"/>
      <c r="J11" s="468"/>
      <c r="K11" s="468"/>
      <c r="L11" s="468"/>
      <c r="M11" s="468"/>
      <c r="N11" s="468"/>
      <c r="O11"/>
      <c r="P11"/>
      <c r="Q11"/>
      <c r="R11"/>
      <c r="S11"/>
      <c r="T11"/>
      <c r="U11"/>
      <c r="V11"/>
      <c r="W11"/>
      <c r="X11"/>
      <c r="Y11"/>
      <c r="Z11"/>
      <c r="AA11"/>
      <c r="AB11"/>
    </row>
    <row r="12" spans="1:28" x14ac:dyDescent="0.5">
      <c r="B12" s="473"/>
      <c r="C12" s="451" t="s">
        <v>252</v>
      </c>
      <c r="D12" s="451" t="s">
        <v>92</v>
      </c>
      <c r="E12" s="451" t="s">
        <v>92</v>
      </c>
      <c r="F12" s="451">
        <v>0.5</v>
      </c>
      <c r="G12" s="451">
        <v>0.5</v>
      </c>
      <c r="H12" s="451">
        <v>0.4</v>
      </c>
      <c r="I12" s="468"/>
      <c r="J12" s="468"/>
      <c r="K12" s="468"/>
      <c r="L12" s="468"/>
      <c r="M12" s="468"/>
      <c r="N12" s="468"/>
      <c r="O12"/>
      <c r="P12"/>
      <c r="Q12"/>
      <c r="R12"/>
      <c r="S12"/>
      <c r="T12"/>
      <c r="U12"/>
      <c r="V12"/>
      <c r="W12"/>
      <c r="X12"/>
      <c r="Y12"/>
      <c r="Z12"/>
      <c r="AA12"/>
      <c r="AB12"/>
    </row>
    <row r="13" spans="1:28" x14ac:dyDescent="0.5">
      <c r="B13" s="473"/>
      <c r="C13" s="451" t="s">
        <v>275</v>
      </c>
      <c r="D13" s="451" t="s">
        <v>92</v>
      </c>
      <c r="E13" s="451" t="s">
        <v>92</v>
      </c>
      <c r="F13" s="451">
        <v>0.9</v>
      </c>
      <c r="G13" s="451">
        <v>0.9</v>
      </c>
      <c r="H13" s="451">
        <v>0.91</v>
      </c>
      <c r="I13" s="468"/>
      <c r="J13" s="468"/>
      <c r="K13" s="468"/>
      <c r="L13" s="468"/>
      <c r="M13" s="468"/>
      <c r="N13" s="468"/>
      <c r="O13"/>
      <c r="P13"/>
      <c r="Q13"/>
      <c r="R13"/>
      <c r="S13"/>
      <c r="T13"/>
      <c r="U13"/>
      <c r="V13"/>
      <c r="W13"/>
      <c r="X13"/>
      <c r="Y13"/>
      <c r="Z13"/>
      <c r="AA13"/>
      <c r="AB13"/>
    </row>
    <row r="14" spans="1:28" x14ac:dyDescent="0.5">
      <c r="B14" s="473"/>
      <c r="C14" s="451" t="s">
        <v>476</v>
      </c>
      <c r="D14" s="451" t="s">
        <v>92</v>
      </c>
      <c r="E14" s="451" t="s">
        <v>92</v>
      </c>
      <c r="F14" s="451">
        <v>1</v>
      </c>
      <c r="G14" s="451">
        <v>1</v>
      </c>
      <c r="H14" s="451">
        <v>1</v>
      </c>
      <c r="I14" s="468"/>
      <c r="J14" s="468"/>
      <c r="K14" s="468"/>
      <c r="L14" s="468"/>
      <c r="M14" s="468"/>
      <c r="N14" s="468"/>
      <c r="O14"/>
      <c r="P14"/>
      <c r="Q14"/>
      <c r="R14"/>
      <c r="S14"/>
      <c r="T14"/>
      <c r="U14"/>
      <c r="V14"/>
      <c r="W14"/>
      <c r="X14"/>
      <c r="Y14"/>
      <c r="Z14"/>
      <c r="AA14"/>
      <c r="AB14"/>
    </row>
    <row r="15" spans="1:28" x14ac:dyDescent="0.5">
      <c r="B15" s="473"/>
      <c r="C15" s="451" t="s">
        <v>281</v>
      </c>
      <c r="D15" s="451" t="s">
        <v>92</v>
      </c>
      <c r="E15" s="451" t="s">
        <v>92</v>
      </c>
      <c r="F15" s="451">
        <v>1</v>
      </c>
      <c r="G15" s="451">
        <v>1</v>
      </c>
      <c r="H15" s="451">
        <v>1</v>
      </c>
      <c r="I15" s="468"/>
      <c r="J15" s="468"/>
      <c r="K15" s="468"/>
      <c r="L15" s="468"/>
      <c r="M15" s="468"/>
      <c r="N15" s="468"/>
      <c r="O15"/>
      <c r="P15"/>
      <c r="Q15"/>
      <c r="R15"/>
      <c r="S15"/>
      <c r="T15"/>
      <c r="U15"/>
      <c r="V15"/>
      <c r="W15"/>
      <c r="X15"/>
      <c r="Y15"/>
      <c r="Z15"/>
      <c r="AA15"/>
      <c r="AB15"/>
    </row>
    <row r="16" spans="1:28" ht="32.25" thickBot="1" x14ac:dyDescent="0.55000000000000004">
      <c r="B16" s="474"/>
      <c r="C16" s="451" t="s">
        <v>448</v>
      </c>
      <c r="D16" s="451" t="s">
        <v>92</v>
      </c>
      <c r="E16" s="451" t="s">
        <v>92</v>
      </c>
      <c r="F16" s="451">
        <v>1</v>
      </c>
      <c r="G16" s="451">
        <v>1</v>
      </c>
      <c r="H16" s="451">
        <v>1</v>
      </c>
      <c r="I16" s="468"/>
      <c r="J16" s="468"/>
      <c r="K16" s="468"/>
      <c r="L16" s="468"/>
      <c r="M16" s="468"/>
      <c r="N16" s="468"/>
      <c r="O16"/>
      <c r="P16"/>
      <c r="Q16"/>
      <c r="R16"/>
      <c r="S16"/>
      <c r="T16"/>
      <c r="U16"/>
      <c r="V16"/>
      <c r="W16"/>
      <c r="X16"/>
      <c r="Y16"/>
      <c r="Z16"/>
      <c r="AA16"/>
      <c r="AB16"/>
    </row>
    <row r="17" spans="1:28" s="453" customFormat="1" ht="94.5" x14ac:dyDescent="0.5">
      <c r="A17" s="479" t="s">
        <v>110</v>
      </c>
      <c r="B17" s="472" t="s">
        <v>405</v>
      </c>
      <c r="C17" s="451" t="s">
        <v>108</v>
      </c>
      <c r="D17" s="451">
        <v>0</v>
      </c>
      <c r="E17" s="451">
        <v>0</v>
      </c>
      <c r="F17" s="451">
        <v>2</v>
      </c>
      <c r="G17" s="451">
        <v>2</v>
      </c>
      <c r="H17" s="451">
        <v>2</v>
      </c>
      <c r="I17" s="468"/>
      <c r="J17" s="468"/>
      <c r="K17" s="468"/>
      <c r="L17" s="468"/>
      <c r="M17" s="468"/>
      <c r="N17" s="468"/>
      <c r="O17"/>
      <c r="P17"/>
      <c r="Q17"/>
      <c r="R17"/>
      <c r="S17"/>
      <c r="T17"/>
      <c r="U17"/>
      <c r="V17"/>
      <c r="W17"/>
      <c r="X17"/>
      <c r="Y17"/>
      <c r="Z17"/>
      <c r="AA17"/>
      <c r="AB17"/>
    </row>
    <row r="18" spans="1:28" x14ac:dyDescent="0.5">
      <c r="B18" s="473"/>
      <c r="C18" s="451" t="s">
        <v>111</v>
      </c>
      <c r="D18" s="451">
        <v>0</v>
      </c>
      <c r="E18" s="451">
        <v>0</v>
      </c>
      <c r="F18" s="451">
        <v>2000</v>
      </c>
      <c r="G18" s="451">
        <v>2426</v>
      </c>
      <c r="H18" s="451">
        <v>4000</v>
      </c>
      <c r="I18" s="468"/>
      <c r="J18" s="468"/>
      <c r="K18" s="468"/>
      <c r="L18" s="468"/>
      <c r="M18" s="468"/>
      <c r="N18" s="468"/>
      <c r="O18"/>
      <c r="P18"/>
      <c r="Q18"/>
      <c r="R18"/>
      <c r="S18"/>
      <c r="T18"/>
      <c r="U18"/>
      <c r="V18"/>
      <c r="W18"/>
      <c r="X18"/>
      <c r="Y18"/>
      <c r="Z18"/>
      <c r="AA18"/>
      <c r="AB18"/>
    </row>
    <row r="19" spans="1:28" ht="32.25" thickBot="1" x14ac:dyDescent="0.55000000000000004">
      <c r="B19" s="474"/>
      <c r="C19" s="451" t="s">
        <v>112</v>
      </c>
      <c r="D19" s="451">
        <v>1</v>
      </c>
      <c r="E19" s="451">
        <v>1</v>
      </c>
      <c r="F19" s="451">
        <v>1</v>
      </c>
      <c r="G19" s="451">
        <v>1</v>
      </c>
      <c r="H19" s="451">
        <v>2</v>
      </c>
      <c r="I19" s="468"/>
      <c r="J19" s="468"/>
      <c r="K19" s="468"/>
      <c r="L19" s="468"/>
      <c r="M19" s="468"/>
      <c r="N19" s="468"/>
      <c r="O19"/>
      <c r="P19"/>
      <c r="Q19"/>
      <c r="R19"/>
      <c r="S19"/>
      <c r="T19"/>
      <c r="U19"/>
      <c r="V19"/>
      <c r="W19"/>
      <c r="X19"/>
      <c r="Y19"/>
      <c r="Z19"/>
      <c r="AA19"/>
      <c r="AB19"/>
    </row>
    <row r="20" spans="1:28" ht="96.75" x14ac:dyDescent="0.5">
      <c r="B20" s="476" t="s">
        <v>406</v>
      </c>
      <c r="C20" s="451" t="s">
        <v>412</v>
      </c>
      <c r="D20" s="451" t="s">
        <v>92</v>
      </c>
      <c r="E20" s="451" t="s">
        <v>92</v>
      </c>
      <c r="F20" s="451">
        <v>0.6</v>
      </c>
      <c r="G20" s="451">
        <v>0.6</v>
      </c>
      <c r="H20" s="451">
        <v>0.4</v>
      </c>
      <c r="I20" s="468"/>
      <c r="J20" s="468"/>
      <c r="K20" s="468"/>
      <c r="L20" s="468"/>
      <c r="M20" s="468"/>
      <c r="N20" s="468"/>
      <c r="O20"/>
      <c r="P20"/>
      <c r="Q20"/>
      <c r="R20"/>
      <c r="S20"/>
      <c r="T20"/>
      <c r="U20"/>
      <c r="V20"/>
      <c r="W20"/>
      <c r="X20"/>
      <c r="Y20"/>
      <c r="Z20"/>
      <c r="AA20"/>
      <c r="AB20"/>
    </row>
    <row r="21" spans="1:28" ht="32.25" thickBot="1" x14ac:dyDescent="0.55000000000000004">
      <c r="B21" s="474"/>
      <c r="C21" s="451" t="s">
        <v>413</v>
      </c>
      <c r="D21" s="451" t="s">
        <v>92</v>
      </c>
      <c r="E21" s="451" t="s">
        <v>92</v>
      </c>
      <c r="F21" s="451">
        <v>0.4</v>
      </c>
      <c r="G21" s="451">
        <v>0.39999999999999997</v>
      </c>
      <c r="H21" s="451">
        <v>0.4</v>
      </c>
      <c r="I21" s="468"/>
      <c r="J21" s="468"/>
      <c r="K21" s="468"/>
      <c r="L21" s="468"/>
      <c r="M21" s="468"/>
      <c r="N21" s="468"/>
      <c r="O21"/>
      <c r="P21"/>
      <c r="Q21"/>
      <c r="R21"/>
      <c r="S21"/>
      <c r="T21"/>
      <c r="U21"/>
      <c r="V21"/>
      <c r="W21"/>
      <c r="X21"/>
      <c r="Y21"/>
      <c r="Z21"/>
      <c r="AA21"/>
      <c r="AB21"/>
    </row>
    <row r="22" spans="1:28" ht="157.5" x14ac:dyDescent="0.5">
      <c r="A22" s="479" t="s">
        <v>120</v>
      </c>
      <c r="B22" s="472" t="s">
        <v>405</v>
      </c>
      <c r="C22" s="451" t="s">
        <v>355</v>
      </c>
      <c r="D22" s="451">
        <v>0.82</v>
      </c>
      <c r="E22" s="451">
        <v>0.89</v>
      </c>
      <c r="F22" s="451">
        <v>0.82</v>
      </c>
      <c r="G22" s="451">
        <v>0.87270000000000003</v>
      </c>
      <c r="H22" s="451">
        <v>0.82</v>
      </c>
      <c r="I22" s="468"/>
      <c r="J22" s="468"/>
      <c r="K22" s="468"/>
      <c r="L22" s="468"/>
      <c r="M22" s="468"/>
      <c r="N22" s="468"/>
      <c r="O22"/>
      <c r="P22"/>
      <c r="Q22"/>
      <c r="R22"/>
      <c r="S22"/>
      <c r="T22"/>
      <c r="U22"/>
      <c r="V22"/>
      <c r="W22"/>
      <c r="X22"/>
      <c r="Y22"/>
      <c r="Z22"/>
      <c r="AA22"/>
      <c r="AB22"/>
    </row>
    <row r="23" spans="1:28" ht="32.25" thickBot="1" x14ac:dyDescent="0.55000000000000004">
      <c r="B23" s="474"/>
      <c r="C23" s="451" t="s">
        <v>486</v>
      </c>
      <c r="D23" s="451">
        <v>0.82</v>
      </c>
      <c r="E23" s="451">
        <v>0.9</v>
      </c>
      <c r="F23" s="451">
        <v>0.82</v>
      </c>
      <c r="G23" s="451">
        <v>0.89</v>
      </c>
      <c r="H23" s="451">
        <v>0.82</v>
      </c>
      <c r="I23" s="468"/>
      <c r="J23" s="468"/>
      <c r="K23" s="468"/>
      <c r="L23" s="468"/>
      <c r="M23" s="468"/>
      <c r="N23" s="468"/>
      <c r="O23"/>
      <c r="P23"/>
      <c r="Q23"/>
      <c r="R23"/>
      <c r="S23"/>
      <c r="T23"/>
      <c r="U23"/>
      <c r="V23"/>
      <c r="W23"/>
      <c r="X23"/>
      <c r="Y23"/>
      <c r="Z23"/>
      <c r="AA23"/>
      <c r="AB23"/>
    </row>
    <row r="24" spans="1:28" ht="96.75" x14ac:dyDescent="0.5">
      <c r="B24" s="476" t="s">
        <v>406</v>
      </c>
      <c r="C24" s="451" t="s">
        <v>475</v>
      </c>
      <c r="D24" s="451" t="s">
        <v>92</v>
      </c>
      <c r="E24" s="451" t="s">
        <v>92</v>
      </c>
      <c r="F24" s="451">
        <v>2</v>
      </c>
      <c r="G24" s="451">
        <v>7</v>
      </c>
      <c r="H24" s="451">
        <v>2</v>
      </c>
      <c r="I24" s="468"/>
      <c r="J24" s="468"/>
      <c r="K24" s="468"/>
      <c r="L24" s="468"/>
      <c r="M24" s="468"/>
      <c r="N24" s="468"/>
      <c r="O24"/>
      <c r="P24"/>
      <c r="Q24"/>
      <c r="R24"/>
      <c r="S24"/>
      <c r="T24"/>
      <c r="U24"/>
      <c r="V24"/>
      <c r="W24"/>
      <c r="X24"/>
      <c r="Y24"/>
      <c r="Z24"/>
      <c r="AA24"/>
      <c r="AB24"/>
    </row>
    <row r="25" spans="1:28" x14ac:dyDescent="0.5">
      <c r="B25" s="473"/>
      <c r="C25" s="451" t="s">
        <v>487</v>
      </c>
      <c r="D25" s="451" t="s">
        <v>92</v>
      </c>
      <c r="E25" s="451" t="s">
        <v>92</v>
      </c>
      <c r="F25" s="451">
        <v>1</v>
      </c>
      <c r="G25" s="451">
        <v>1</v>
      </c>
      <c r="H25" s="451">
        <v>1</v>
      </c>
      <c r="I25" s="468"/>
      <c r="J25" s="468"/>
      <c r="K25" s="468"/>
      <c r="L25" s="468"/>
      <c r="M25" s="468"/>
      <c r="N25" s="468"/>
      <c r="O25"/>
      <c r="P25"/>
      <c r="Q25"/>
      <c r="R25"/>
      <c r="S25"/>
      <c r="T25"/>
      <c r="U25"/>
      <c r="V25"/>
      <c r="W25"/>
      <c r="X25"/>
      <c r="Y25"/>
      <c r="Z25"/>
      <c r="AA25"/>
      <c r="AB25"/>
    </row>
    <row r="26" spans="1:28" ht="32.25" thickBot="1" x14ac:dyDescent="0.55000000000000004">
      <c r="B26" s="474"/>
      <c r="C26" s="451" t="s">
        <v>488</v>
      </c>
      <c r="D26" s="451" t="s">
        <v>92</v>
      </c>
      <c r="E26" s="451" t="s">
        <v>92</v>
      </c>
      <c r="F26" s="451">
        <v>1</v>
      </c>
      <c r="G26" s="451">
        <v>1</v>
      </c>
      <c r="H26" s="451">
        <v>1</v>
      </c>
      <c r="I26" s="468"/>
      <c r="J26" s="468"/>
      <c r="K26" s="468"/>
      <c r="L26" s="468"/>
      <c r="M26" s="468"/>
      <c r="N26" s="468"/>
      <c r="O26"/>
      <c r="P26"/>
      <c r="Q26"/>
      <c r="R26"/>
      <c r="S26"/>
      <c r="T26"/>
      <c r="U26"/>
      <c r="V26"/>
      <c r="W26"/>
      <c r="X26"/>
      <c r="Y26"/>
      <c r="Z26"/>
      <c r="AA26"/>
      <c r="AB26"/>
    </row>
    <row r="27" spans="1:28" ht="126.75" thickBot="1" x14ac:dyDescent="0.55000000000000004">
      <c r="A27" s="479" t="s">
        <v>79</v>
      </c>
      <c r="B27" s="475" t="s">
        <v>405</v>
      </c>
      <c r="C27" s="451" t="s">
        <v>77</v>
      </c>
      <c r="D27" s="451">
        <v>23</v>
      </c>
      <c r="E27" s="451">
        <v>15</v>
      </c>
      <c r="F27" s="451">
        <v>22.7</v>
      </c>
      <c r="G27" s="451">
        <v>21.9</v>
      </c>
      <c r="H27" s="451">
        <v>22.5</v>
      </c>
      <c r="I27" s="468"/>
      <c r="J27" s="468"/>
      <c r="K27" s="468"/>
      <c r="L27" s="468"/>
      <c r="M27" s="468"/>
      <c r="N27" s="468"/>
      <c r="O27"/>
      <c r="P27"/>
      <c r="Q27"/>
      <c r="R27"/>
      <c r="S27"/>
      <c r="T27"/>
      <c r="U27"/>
      <c r="V27"/>
      <c r="W27"/>
      <c r="X27"/>
      <c r="Y27"/>
      <c r="Z27"/>
      <c r="AA27"/>
      <c r="AB27"/>
    </row>
    <row r="28" spans="1:28" ht="96.75" x14ac:dyDescent="0.5">
      <c r="B28" s="476" t="s">
        <v>406</v>
      </c>
      <c r="C28" s="451" t="s">
        <v>316</v>
      </c>
      <c r="D28" s="451" t="s">
        <v>92</v>
      </c>
      <c r="E28" s="451" t="s">
        <v>92</v>
      </c>
      <c r="F28" s="451">
        <v>1</v>
      </c>
      <c r="G28" s="451">
        <v>1</v>
      </c>
      <c r="H28" s="451" t="s">
        <v>581</v>
      </c>
      <c r="I28" s="468"/>
      <c r="J28" s="468"/>
      <c r="K28" s="468"/>
      <c r="L28" s="468"/>
      <c r="M28" s="468"/>
      <c r="N28" s="468"/>
      <c r="O28"/>
      <c r="P28"/>
      <c r="Q28"/>
      <c r="R28"/>
      <c r="S28"/>
      <c r="T28"/>
      <c r="U28"/>
      <c r="V28"/>
      <c r="W28"/>
      <c r="X28"/>
      <c r="Y28"/>
      <c r="Z28"/>
      <c r="AA28"/>
      <c r="AB28"/>
    </row>
    <row r="29" spans="1:28" ht="32.25" thickBot="1" x14ac:dyDescent="0.55000000000000004">
      <c r="B29" s="474"/>
      <c r="C29" s="451" t="s">
        <v>315</v>
      </c>
      <c r="D29" s="451" t="s">
        <v>92</v>
      </c>
      <c r="E29" s="451" t="s">
        <v>92</v>
      </c>
      <c r="F29" s="451">
        <v>0.6</v>
      </c>
      <c r="G29" s="451">
        <v>0.6</v>
      </c>
      <c r="H29" s="451">
        <v>0.4</v>
      </c>
      <c r="I29" s="468"/>
      <c r="J29" s="468"/>
      <c r="K29" s="468"/>
      <c r="L29" s="468"/>
      <c r="M29" s="468"/>
      <c r="N29" s="468"/>
      <c r="O29"/>
      <c r="P29"/>
      <c r="Q29"/>
      <c r="R29"/>
      <c r="S29"/>
      <c r="T29"/>
      <c r="U29"/>
      <c r="V29"/>
      <c r="W29"/>
      <c r="X29"/>
      <c r="Y29"/>
      <c r="Z29"/>
      <c r="AA29"/>
      <c r="AB29"/>
    </row>
    <row r="30" spans="1:28" ht="189" x14ac:dyDescent="0.5">
      <c r="A30" s="479" t="s">
        <v>103</v>
      </c>
      <c r="B30" s="472" t="s">
        <v>405</v>
      </c>
      <c r="C30" s="451" t="s">
        <v>105</v>
      </c>
      <c r="D30" s="451">
        <v>400</v>
      </c>
      <c r="E30" s="451">
        <v>402</v>
      </c>
      <c r="F30" s="451">
        <v>600</v>
      </c>
      <c r="G30" s="451">
        <v>663</v>
      </c>
      <c r="H30" s="451">
        <v>800</v>
      </c>
      <c r="I30" s="468"/>
      <c r="J30" s="468"/>
      <c r="K30" s="468"/>
      <c r="L30" s="468"/>
      <c r="M30" s="468"/>
      <c r="N30" s="468"/>
      <c r="O30"/>
      <c r="P30"/>
      <c r="Q30"/>
      <c r="R30"/>
      <c r="S30"/>
      <c r="T30"/>
      <c r="U30"/>
      <c r="V30"/>
      <c r="W30"/>
      <c r="X30"/>
      <c r="Y30"/>
      <c r="Z30"/>
      <c r="AA30"/>
      <c r="AB30"/>
    </row>
    <row r="31" spans="1:28" ht="32.25" thickBot="1" x14ac:dyDescent="0.55000000000000004">
      <c r="B31" s="474"/>
      <c r="C31" s="451" t="s">
        <v>107</v>
      </c>
      <c r="D31" s="451">
        <v>0.86</v>
      </c>
      <c r="E31" s="451">
        <v>0.87</v>
      </c>
      <c r="F31" s="451">
        <v>0.86099999999999999</v>
      </c>
      <c r="G31" s="451">
        <v>0.91300000000000003</v>
      </c>
      <c r="H31" s="451">
        <v>0.86499999999999999</v>
      </c>
      <c r="I31" s="468"/>
      <c r="J31" s="468"/>
      <c r="K31" s="468"/>
      <c r="L31" s="468"/>
      <c r="M31" s="468"/>
      <c r="N31" s="468"/>
      <c r="O31"/>
      <c r="P31"/>
      <c r="Q31"/>
      <c r="R31"/>
      <c r="S31"/>
      <c r="T31"/>
      <c r="U31"/>
      <c r="V31"/>
      <c r="W31"/>
      <c r="X31"/>
      <c r="Y31"/>
      <c r="Z31"/>
      <c r="AA31"/>
      <c r="AB31"/>
    </row>
    <row r="32" spans="1:28" ht="96.75" x14ac:dyDescent="0.5">
      <c r="B32" s="476" t="s">
        <v>406</v>
      </c>
      <c r="C32" s="451" t="s">
        <v>335</v>
      </c>
      <c r="D32" s="451" t="s">
        <v>92</v>
      </c>
      <c r="E32" s="451" t="s">
        <v>92</v>
      </c>
      <c r="F32" s="451">
        <v>0.3</v>
      </c>
      <c r="G32" s="451">
        <v>0.3</v>
      </c>
      <c r="H32" s="451">
        <v>0.6</v>
      </c>
      <c r="I32" s="468"/>
      <c r="J32" s="468"/>
      <c r="K32" s="468"/>
      <c r="L32" s="468"/>
      <c r="M32" s="468"/>
      <c r="N32" s="468"/>
      <c r="O32"/>
      <c r="P32"/>
      <c r="Q32"/>
      <c r="R32"/>
      <c r="S32"/>
      <c r="T32"/>
      <c r="U32"/>
      <c r="V32"/>
      <c r="W32"/>
      <c r="X32"/>
      <c r="Y32"/>
      <c r="Z32"/>
      <c r="AA32"/>
      <c r="AB32"/>
    </row>
    <row r="33" spans="1:28" x14ac:dyDescent="0.5">
      <c r="B33" s="473"/>
      <c r="C33" s="451" t="s">
        <v>337</v>
      </c>
      <c r="D33" s="451" t="s">
        <v>92</v>
      </c>
      <c r="E33" s="451" t="s">
        <v>92</v>
      </c>
      <c r="F33" s="451">
        <v>1</v>
      </c>
      <c r="G33" s="451">
        <v>1</v>
      </c>
      <c r="H33" s="451" t="s">
        <v>581</v>
      </c>
      <c r="I33" s="468"/>
      <c r="J33" s="468"/>
      <c r="K33" s="468"/>
      <c r="L33" s="468"/>
      <c r="M33" s="468"/>
      <c r="N33" s="468"/>
      <c r="O33"/>
      <c r="P33"/>
      <c r="Q33"/>
      <c r="R33"/>
      <c r="S33"/>
      <c r="T33"/>
      <c r="U33"/>
      <c r="V33"/>
      <c r="W33"/>
      <c r="X33"/>
      <c r="Y33"/>
      <c r="Z33"/>
      <c r="AA33"/>
      <c r="AB33"/>
    </row>
    <row r="34" spans="1:28" x14ac:dyDescent="0.5">
      <c r="B34" s="473"/>
      <c r="C34" s="451" t="s">
        <v>336</v>
      </c>
      <c r="D34" s="451" t="s">
        <v>92</v>
      </c>
      <c r="E34" s="451" t="s">
        <v>92</v>
      </c>
      <c r="F34" s="451">
        <v>0.8</v>
      </c>
      <c r="G34" s="451">
        <v>0.9</v>
      </c>
      <c r="H34" s="451">
        <v>0.8</v>
      </c>
      <c r="I34" s="468"/>
      <c r="J34" s="468"/>
      <c r="K34" s="468"/>
      <c r="L34" s="468"/>
      <c r="M34" s="468"/>
      <c r="N34" s="468"/>
      <c r="O34"/>
      <c r="P34"/>
      <c r="Q34"/>
      <c r="R34"/>
      <c r="S34"/>
      <c r="T34"/>
      <c r="U34"/>
      <c r="V34"/>
      <c r="W34"/>
      <c r="X34"/>
      <c r="Y34"/>
      <c r="Z34"/>
      <c r="AA34"/>
      <c r="AB34"/>
    </row>
    <row r="35" spans="1:28" ht="32.25" thickBot="1" x14ac:dyDescent="0.55000000000000004">
      <c r="B35" s="474"/>
      <c r="C35" s="451" t="s">
        <v>727</v>
      </c>
      <c r="D35" s="451" t="s">
        <v>92</v>
      </c>
      <c r="E35" s="451" t="s">
        <v>92</v>
      </c>
      <c r="F35" s="451">
        <v>1</v>
      </c>
      <c r="G35" s="451">
        <v>1</v>
      </c>
      <c r="H35" s="451" t="s">
        <v>581</v>
      </c>
      <c r="I35" s="468"/>
      <c r="J35" s="468"/>
      <c r="K35" s="468"/>
      <c r="L35" s="468"/>
      <c r="M35" s="468"/>
      <c r="N35" s="468"/>
      <c r="O35"/>
      <c r="P35"/>
      <c r="Q35"/>
      <c r="R35"/>
      <c r="S35"/>
      <c r="T35"/>
      <c r="U35"/>
      <c r="V35"/>
      <c r="W35"/>
      <c r="X35"/>
      <c r="Y35"/>
      <c r="Z35"/>
      <c r="AA35"/>
      <c r="AB35"/>
    </row>
    <row r="36" spans="1:28" ht="126" x14ac:dyDescent="0.5">
      <c r="A36" s="479" t="s">
        <v>96</v>
      </c>
      <c r="B36" s="472" t="s">
        <v>405</v>
      </c>
      <c r="C36" s="451" t="s">
        <v>93</v>
      </c>
      <c r="D36" s="451">
        <v>2</v>
      </c>
      <c r="E36" s="451">
        <v>2</v>
      </c>
      <c r="F36" s="451">
        <v>5</v>
      </c>
      <c r="G36" s="451">
        <v>5</v>
      </c>
      <c r="H36" s="451">
        <v>6</v>
      </c>
      <c r="I36" s="468"/>
      <c r="J36" s="468"/>
      <c r="K36" s="468"/>
      <c r="L36" s="468"/>
      <c r="M36" s="468"/>
      <c r="N36" s="468"/>
      <c r="O36"/>
      <c r="P36"/>
      <c r="Q36"/>
      <c r="R36"/>
      <c r="S36"/>
      <c r="T36"/>
      <c r="U36"/>
      <c r="V36"/>
      <c r="W36"/>
      <c r="X36"/>
      <c r="Y36"/>
      <c r="Z36"/>
      <c r="AA36"/>
      <c r="AB36"/>
    </row>
    <row r="37" spans="1:28" ht="32.25" thickBot="1" x14ac:dyDescent="0.55000000000000004">
      <c r="B37" s="474"/>
      <c r="C37" s="451" t="s">
        <v>101</v>
      </c>
      <c r="D37" s="451">
        <v>4</v>
      </c>
      <c r="E37" s="451">
        <v>4</v>
      </c>
      <c r="F37" s="451">
        <v>14</v>
      </c>
      <c r="G37" s="451">
        <v>14</v>
      </c>
      <c r="H37" s="451">
        <v>10</v>
      </c>
      <c r="I37" s="468"/>
      <c r="J37" s="468"/>
      <c r="K37" s="468"/>
      <c r="L37" s="468"/>
      <c r="M37" s="468"/>
      <c r="N37" s="468"/>
      <c r="O37"/>
      <c r="P37"/>
      <c r="Q37"/>
      <c r="R37"/>
      <c r="S37"/>
      <c r="T37"/>
      <c r="U37"/>
      <c r="V37"/>
      <c r="W37"/>
      <c r="X37"/>
      <c r="Y37"/>
      <c r="Z37"/>
      <c r="AA37"/>
      <c r="AB37"/>
    </row>
    <row r="38" spans="1:28" ht="96.75" x14ac:dyDescent="0.5">
      <c r="B38" s="476" t="s">
        <v>406</v>
      </c>
      <c r="C38" s="451" t="s">
        <v>344</v>
      </c>
      <c r="D38" s="451" t="s">
        <v>92</v>
      </c>
      <c r="E38" s="451" t="s">
        <v>92</v>
      </c>
      <c r="F38" s="451">
        <v>1</v>
      </c>
      <c r="G38" s="451">
        <v>1</v>
      </c>
      <c r="H38" s="451">
        <v>0</v>
      </c>
      <c r="I38" s="468"/>
      <c r="J38" s="468"/>
      <c r="K38" s="468"/>
      <c r="L38" s="468"/>
      <c r="M38" s="468"/>
      <c r="N38" s="468"/>
      <c r="O38"/>
      <c r="P38"/>
      <c r="Q38"/>
      <c r="R38"/>
      <c r="S38"/>
      <c r="T38"/>
      <c r="U38"/>
      <c r="V38"/>
      <c r="W38"/>
      <c r="X38"/>
      <c r="Y38"/>
      <c r="Z38"/>
      <c r="AA38"/>
      <c r="AB38"/>
    </row>
    <row r="39" spans="1:28" x14ac:dyDescent="0.5">
      <c r="B39" s="473"/>
      <c r="C39" s="451" t="s">
        <v>342</v>
      </c>
      <c r="D39" s="451" t="s">
        <v>92</v>
      </c>
      <c r="E39" s="451" t="s">
        <v>92</v>
      </c>
      <c r="F39" s="451">
        <v>1</v>
      </c>
      <c r="G39" s="451">
        <v>1</v>
      </c>
      <c r="H39" s="451">
        <v>1</v>
      </c>
      <c r="I39" s="468"/>
      <c r="J39" s="468"/>
      <c r="K39" s="468"/>
      <c r="L39" s="468"/>
      <c r="M39" s="468"/>
      <c r="N39" s="468"/>
      <c r="O39"/>
      <c r="P39"/>
      <c r="Q39"/>
      <c r="R39"/>
      <c r="S39"/>
      <c r="T39"/>
      <c r="U39"/>
      <c r="V39"/>
      <c r="W39"/>
      <c r="X39"/>
      <c r="Y39"/>
      <c r="Z39"/>
      <c r="AA39"/>
      <c r="AB39"/>
    </row>
    <row r="40" spans="1:28" ht="32.25" thickBot="1" x14ac:dyDescent="0.55000000000000004">
      <c r="B40" s="474"/>
      <c r="C40" s="451" t="s">
        <v>411</v>
      </c>
      <c r="D40" s="451" t="s">
        <v>92</v>
      </c>
      <c r="E40" s="451" t="s">
        <v>92</v>
      </c>
      <c r="F40" s="451">
        <v>8</v>
      </c>
      <c r="G40" s="451">
        <v>9</v>
      </c>
      <c r="H40" s="451">
        <v>8</v>
      </c>
      <c r="I40" s="468"/>
      <c r="J40" s="468"/>
      <c r="K40" s="468"/>
      <c r="L40" s="468"/>
      <c r="M40" s="468"/>
      <c r="N40" s="468"/>
      <c r="O40"/>
      <c r="P40"/>
      <c r="Q40"/>
      <c r="R40"/>
      <c r="S40"/>
      <c r="T40"/>
      <c r="U40"/>
      <c r="V40"/>
      <c r="W40"/>
      <c r="X40"/>
      <c r="Y40"/>
      <c r="Z40"/>
      <c r="AA40"/>
      <c r="AB40"/>
    </row>
    <row r="41" spans="1:28" ht="85.5" x14ac:dyDescent="0.5">
      <c r="A41" s="479" t="s">
        <v>329</v>
      </c>
      <c r="B41" s="472" t="s">
        <v>405</v>
      </c>
      <c r="C41" s="451" t="s">
        <v>526</v>
      </c>
      <c r="D41" s="451" t="s">
        <v>92</v>
      </c>
      <c r="E41" s="451" t="s">
        <v>92</v>
      </c>
      <c r="F41" s="451" t="s">
        <v>92</v>
      </c>
      <c r="G41" s="451" t="s">
        <v>92</v>
      </c>
      <c r="H41" s="451">
        <v>0.4</v>
      </c>
      <c r="I41" s="468"/>
      <c r="J41" s="468"/>
      <c r="K41" s="468"/>
      <c r="L41" s="468"/>
      <c r="M41" s="468"/>
      <c r="N41" s="468"/>
      <c r="O41"/>
      <c r="P41"/>
      <c r="Q41"/>
      <c r="R41"/>
      <c r="S41"/>
      <c r="T41"/>
      <c r="U41"/>
      <c r="V41"/>
      <c r="W41"/>
      <c r="X41"/>
      <c r="Y41"/>
      <c r="Z41"/>
      <c r="AA41"/>
      <c r="AB41"/>
    </row>
    <row r="42" spans="1:28" ht="32.25" thickBot="1" x14ac:dyDescent="0.55000000000000004">
      <c r="B42" s="474"/>
      <c r="C42" s="451" t="s">
        <v>341</v>
      </c>
      <c r="D42" s="451">
        <v>0.1</v>
      </c>
      <c r="E42" s="451">
        <v>0.03</v>
      </c>
      <c r="F42" s="451">
        <v>0.3</v>
      </c>
      <c r="G42" s="451">
        <v>0.35</v>
      </c>
      <c r="H42" s="451">
        <v>0.3</v>
      </c>
      <c r="I42" s="468"/>
      <c r="J42" s="468"/>
      <c r="K42" s="468"/>
      <c r="L42" s="468"/>
      <c r="M42" s="468"/>
      <c r="N42" s="468"/>
      <c r="O42"/>
      <c r="P42"/>
      <c r="Q42"/>
      <c r="R42"/>
      <c r="S42"/>
      <c r="T42"/>
      <c r="U42"/>
      <c r="V42"/>
      <c r="W42"/>
      <c r="X42"/>
      <c r="Y42"/>
      <c r="Z42"/>
      <c r="AA42"/>
      <c r="AB42"/>
    </row>
    <row r="43" spans="1:28" ht="96.75" x14ac:dyDescent="0.5">
      <c r="B43" s="476" t="s">
        <v>406</v>
      </c>
      <c r="C43" s="451" t="s">
        <v>531</v>
      </c>
      <c r="D43" s="451" t="s">
        <v>92</v>
      </c>
      <c r="E43" s="451" t="s">
        <v>92</v>
      </c>
      <c r="F43" s="451">
        <v>0.3</v>
      </c>
      <c r="G43" s="451">
        <v>0.3</v>
      </c>
      <c r="H43" s="451">
        <v>0.6</v>
      </c>
      <c r="I43" s="468"/>
      <c r="J43" s="468"/>
      <c r="K43" s="468"/>
      <c r="L43" s="468"/>
      <c r="M43" s="468"/>
      <c r="N43" s="468"/>
      <c r="O43"/>
      <c r="P43"/>
      <c r="Q43"/>
      <c r="R43"/>
      <c r="S43"/>
      <c r="T43"/>
      <c r="U43"/>
      <c r="V43"/>
      <c r="W43"/>
      <c r="X43"/>
      <c r="Y43"/>
      <c r="Z43"/>
      <c r="AA43"/>
      <c r="AB43"/>
    </row>
    <row r="44" spans="1:28" x14ac:dyDescent="0.5">
      <c r="B44" s="473"/>
      <c r="C44" s="451" t="s">
        <v>338</v>
      </c>
      <c r="D44" s="451" t="s">
        <v>92</v>
      </c>
      <c r="E44" s="451" t="s">
        <v>92</v>
      </c>
      <c r="F44" s="451" t="s">
        <v>92</v>
      </c>
      <c r="G44" s="451" t="s">
        <v>92</v>
      </c>
      <c r="H44" s="451">
        <v>1</v>
      </c>
      <c r="I44" s="468"/>
      <c r="J44" s="468"/>
      <c r="K44" s="468"/>
      <c r="L44" s="468"/>
      <c r="M44" s="468"/>
      <c r="N44" s="468"/>
      <c r="O44"/>
      <c r="P44"/>
      <c r="Q44"/>
      <c r="R44"/>
      <c r="S44"/>
      <c r="T44"/>
      <c r="U44"/>
      <c r="V44"/>
      <c r="W44"/>
      <c r="X44"/>
      <c r="Y44"/>
      <c r="Z44"/>
      <c r="AA44"/>
      <c r="AB44"/>
    </row>
    <row r="45" spans="1:28" x14ac:dyDescent="0.5">
      <c r="B45" s="473"/>
      <c r="C45" s="451" t="s">
        <v>340</v>
      </c>
      <c r="D45" s="451" t="s">
        <v>92</v>
      </c>
      <c r="E45" s="451" t="s">
        <v>92</v>
      </c>
      <c r="F45" s="451">
        <v>1</v>
      </c>
      <c r="G45" s="451">
        <v>1</v>
      </c>
      <c r="H45" s="451">
        <v>4</v>
      </c>
      <c r="I45" s="468"/>
      <c r="J45" s="468"/>
      <c r="K45" s="468"/>
      <c r="L45" s="468"/>
      <c r="M45" s="468"/>
      <c r="N45" s="468"/>
      <c r="O45"/>
      <c r="P45"/>
      <c r="Q45"/>
      <c r="R45"/>
      <c r="S45"/>
      <c r="T45"/>
      <c r="U45"/>
      <c r="V45"/>
      <c r="W45"/>
      <c r="X45"/>
      <c r="Y45"/>
      <c r="Z45"/>
      <c r="AA45"/>
      <c r="AB45"/>
    </row>
    <row r="46" spans="1:28" x14ac:dyDescent="0.5">
      <c r="B46" s="473"/>
      <c r="C46" s="451" t="s">
        <v>503</v>
      </c>
      <c r="D46" s="451">
        <v>1</v>
      </c>
      <c r="E46" s="451">
        <v>0.5</v>
      </c>
      <c r="F46" s="451" t="s">
        <v>92</v>
      </c>
      <c r="G46" s="451">
        <v>0.5</v>
      </c>
      <c r="H46" s="451" t="s">
        <v>581</v>
      </c>
      <c r="I46" s="468"/>
      <c r="J46" s="468"/>
      <c r="K46" s="468"/>
      <c r="L46" s="468"/>
      <c r="M46" s="468"/>
      <c r="N46" s="468"/>
      <c r="O46"/>
      <c r="P46"/>
      <c r="Q46"/>
      <c r="R46"/>
      <c r="S46"/>
      <c r="T46"/>
      <c r="U46"/>
      <c r="V46"/>
      <c r="W46"/>
      <c r="X46"/>
      <c r="Y46"/>
      <c r="Z46"/>
      <c r="AA46"/>
      <c r="AB46"/>
    </row>
    <row r="47" spans="1:28" ht="96.75" x14ac:dyDescent="0.5">
      <c r="A47" s="479" t="s">
        <v>158</v>
      </c>
      <c r="B47" s="473" t="s">
        <v>406</v>
      </c>
      <c r="C47" s="451" t="s">
        <v>250</v>
      </c>
      <c r="D47" s="451" t="s">
        <v>92</v>
      </c>
      <c r="E47" s="451" t="s">
        <v>92</v>
      </c>
      <c r="F47" s="451" t="s">
        <v>700</v>
      </c>
      <c r="G47" s="451" t="s">
        <v>357</v>
      </c>
      <c r="H47" s="451" t="s">
        <v>700</v>
      </c>
      <c r="I47" s="468"/>
      <c r="J47" s="468"/>
      <c r="K47" s="468"/>
      <c r="L47" s="468"/>
      <c r="M47" s="468"/>
      <c r="N47" s="468"/>
      <c r="O47"/>
      <c r="P47"/>
      <c r="Q47"/>
      <c r="R47"/>
      <c r="S47"/>
      <c r="T47"/>
      <c r="U47"/>
      <c r="V47"/>
      <c r="W47"/>
      <c r="X47"/>
      <c r="Y47"/>
      <c r="Z47"/>
      <c r="AA47"/>
      <c r="AB47"/>
    </row>
    <row r="48" spans="1:28" ht="32.25" thickBot="1" x14ac:dyDescent="0.55000000000000004">
      <c r="B48" s="474"/>
      <c r="C48" s="451" t="s">
        <v>489</v>
      </c>
      <c r="D48" s="451" t="s">
        <v>92</v>
      </c>
      <c r="E48" s="451" t="s">
        <v>92</v>
      </c>
      <c r="F48" s="451">
        <v>1</v>
      </c>
      <c r="G48" s="451">
        <v>1</v>
      </c>
      <c r="H48" s="451">
        <v>1</v>
      </c>
      <c r="I48" s="468"/>
      <c r="J48" s="468"/>
      <c r="K48" s="468"/>
      <c r="L48" s="468"/>
      <c r="M48" s="468"/>
      <c r="N48" s="468"/>
      <c r="O48"/>
      <c r="P48"/>
      <c r="Q48"/>
      <c r="R48"/>
      <c r="S48"/>
      <c r="T48"/>
      <c r="U48"/>
      <c r="V48"/>
      <c r="W48"/>
      <c r="X48"/>
      <c r="Y48"/>
      <c r="Z48"/>
      <c r="AA48"/>
      <c r="AB48"/>
    </row>
    <row r="49" spans="1:28" ht="126.75" thickBot="1" x14ac:dyDescent="0.55000000000000004">
      <c r="A49" s="479" t="s">
        <v>116</v>
      </c>
      <c r="B49" s="475" t="s">
        <v>405</v>
      </c>
      <c r="C49" s="451" t="s">
        <v>113</v>
      </c>
      <c r="D49" s="451">
        <v>1</v>
      </c>
      <c r="E49" s="451">
        <v>0.3</v>
      </c>
      <c r="F49" s="451">
        <v>1</v>
      </c>
      <c r="G49" s="451">
        <v>1.7</v>
      </c>
      <c r="H49" s="451">
        <v>2</v>
      </c>
      <c r="I49" s="468"/>
      <c r="J49" s="468"/>
      <c r="K49" s="468"/>
      <c r="L49" s="468"/>
      <c r="M49" s="468"/>
      <c r="N49" s="468"/>
      <c r="O49"/>
      <c r="P49"/>
      <c r="Q49"/>
      <c r="R49"/>
      <c r="S49"/>
      <c r="T49"/>
      <c r="U49"/>
      <c r="V49"/>
      <c r="W49"/>
      <c r="X49"/>
      <c r="Y49"/>
      <c r="Z49"/>
      <c r="AA49"/>
      <c r="AB49"/>
    </row>
    <row r="50" spans="1:28" ht="96.75" x14ac:dyDescent="0.5">
      <c r="B50" s="476" t="s">
        <v>406</v>
      </c>
      <c r="C50" s="451" t="s">
        <v>469</v>
      </c>
      <c r="D50" s="451">
        <v>0</v>
      </c>
      <c r="E50" s="451">
        <v>0</v>
      </c>
      <c r="F50" s="451">
        <v>0.35</v>
      </c>
      <c r="G50" s="451">
        <v>0.35</v>
      </c>
      <c r="H50" s="451">
        <v>0.35</v>
      </c>
      <c r="I50" s="468"/>
      <c r="J50" s="468"/>
      <c r="K50" s="468"/>
      <c r="L50" s="468"/>
      <c r="M50" s="468"/>
      <c r="N50" s="468"/>
      <c r="O50"/>
      <c r="P50"/>
      <c r="Q50"/>
      <c r="R50"/>
      <c r="S50"/>
      <c r="T50"/>
      <c r="U50"/>
      <c r="V50"/>
      <c r="W50"/>
      <c r="X50"/>
      <c r="Y50"/>
      <c r="Z50"/>
      <c r="AA50"/>
      <c r="AB50"/>
    </row>
    <row r="51" spans="1:28" x14ac:dyDescent="0.5">
      <c r="B51" s="473"/>
      <c r="C51" s="451" t="s">
        <v>570</v>
      </c>
      <c r="D51" s="451">
        <v>0</v>
      </c>
      <c r="E51" s="451">
        <v>0</v>
      </c>
      <c r="F51" s="451">
        <v>0.1</v>
      </c>
      <c r="G51" s="451">
        <v>0.1</v>
      </c>
      <c r="H51" s="451">
        <v>0.4</v>
      </c>
      <c r="I51" s="468"/>
      <c r="J51" s="468"/>
      <c r="K51" s="468"/>
      <c r="L51" s="468"/>
      <c r="M51" s="468"/>
      <c r="N51" s="468"/>
      <c r="O51"/>
      <c r="P51"/>
      <c r="Q51"/>
      <c r="R51"/>
      <c r="S51"/>
      <c r="T51"/>
      <c r="U51"/>
      <c r="V51"/>
      <c r="W51"/>
      <c r="X51"/>
      <c r="Y51"/>
      <c r="Z51"/>
      <c r="AA51"/>
      <c r="AB51"/>
    </row>
    <row r="52" spans="1:28" ht="32.25" thickBot="1" x14ac:dyDescent="0.55000000000000004">
      <c r="B52" s="474"/>
      <c r="C52" s="451" t="s">
        <v>525</v>
      </c>
      <c r="D52" s="451">
        <v>0.03</v>
      </c>
      <c r="E52" s="451">
        <v>0.01</v>
      </c>
      <c r="F52" s="451">
        <v>0.17</v>
      </c>
      <c r="G52" s="451">
        <v>0.14000000000000001</v>
      </c>
      <c r="H52" s="451">
        <v>0.3</v>
      </c>
      <c r="I52" s="468"/>
      <c r="J52" s="468"/>
      <c r="K52" s="468"/>
      <c r="L52" s="468"/>
      <c r="M52" s="468"/>
      <c r="N52" s="468"/>
      <c r="O52"/>
      <c r="P52"/>
      <c r="Q52"/>
      <c r="R52"/>
      <c r="S52"/>
      <c r="T52"/>
      <c r="U52"/>
      <c r="V52"/>
      <c r="W52"/>
      <c r="X52"/>
      <c r="Y52"/>
      <c r="Z52"/>
      <c r="AA52"/>
      <c r="AB52"/>
    </row>
    <row r="53" spans="1:28" ht="86.25" thickBot="1" x14ac:dyDescent="0.55000000000000004">
      <c r="A53" s="479" t="s">
        <v>358</v>
      </c>
      <c r="B53" s="475" t="s">
        <v>405</v>
      </c>
      <c r="C53" s="451" t="s">
        <v>353</v>
      </c>
      <c r="D53" s="451">
        <v>0.88</v>
      </c>
      <c r="E53" s="451">
        <v>0.9</v>
      </c>
      <c r="F53" s="451">
        <v>0.88</v>
      </c>
      <c r="G53" s="451">
        <v>0.94569999999999999</v>
      </c>
      <c r="H53" s="451">
        <v>0.88</v>
      </c>
      <c r="I53" s="468"/>
      <c r="J53" s="468"/>
      <c r="K53" s="468"/>
      <c r="L53" s="468"/>
      <c r="M53" s="468"/>
      <c r="N53" s="468"/>
      <c r="O53"/>
      <c r="P53"/>
      <c r="Q53"/>
      <c r="R53"/>
      <c r="S53"/>
      <c r="T53"/>
      <c r="U53"/>
      <c r="V53"/>
      <c r="W53"/>
      <c r="X53"/>
      <c r="Y53"/>
      <c r="Z53"/>
      <c r="AA53"/>
      <c r="AB53"/>
    </row>
    <row r="54" spans="1:28" ht="96.75" x14ac:dyDescent="0.5">
      <c r="B54" s="476" t="s">
        <v>406</v>
      </c>
      <c r="C54" s="451" t="s">
        <v>360</v>
      </c>
      <c r="D54" s="451" t="s">
        <v>92</v>
      </c>
      <c r="E54" s="451" t="s">
        <v>92</v>
      </c>
      <c r="F54" s="451">
        <v>0.95</v>
      </c>
      <c r="G54" s="451">
        <v>0.98</v>
      </c>
      <c r="H54" s="451">
        <v>0.95</v>
      </c>
      <c r="I54" s="468"/>
      <c r="J54" s="468"/>
      <c r="K54" s="468"/>
      <c r="L54" s="468"/>
      <c r="M54" s="468"/>
      <c r="N54" s="468"/>
      <c r="O54"/>
      <c r="P54"/>
      <c r="Q54"/>
      <c r="R54"/>
      <c r="S54"/>
      <c r="T54"/>
      <c r="U54"/>
      <c r="V54"/>
      <c r="W54"/>
      <c r="X54"/>
      <c r="Y54"/>
      <c r="Z54"/>
      <c r="AA54"/>
      <c r="AB54"/>
    </row>
    <row r="55" spans="1:28" x14ac:dyDescent="0.5">
      <c r="B55" s="473"/>
      <c r="C55" s="451" t="s">
        <v>359</v>
      </c>
      <c r="D55" s="451" t="s">
        <v>357</v>
      </c>
      <c r="E55" s="451" t="s">
        <v>357</v>
      </c>
      <c r="F55" s="451" t="s">
        <v>357</v>
      </c>
      <c r="G55" s="451" t="s">
        <v>357</v>
      </c>
      <c r="H55" s="451" t="s">
        <v>357</v>
      </c>
      <c r="I55" s="468"/>
      <c r="J55" s="468"/>
      <c r="K55" s="468"/>
      <c r="L55" s="468"/>
      <c r="M55" s="468"/>
      <c r="N55" s="468"/>
      <c r="O55"/>
      <c r="P55"/>
      <c r="Q55"/>
      <c r="R55"/>
      <c r="S55"/>
      <c r="T55"/>
      <c r="U55"/>
      <c r="V55"/>
      <c r="W55"/>
      <c r="X55"/>
      <c r="Y55"/>
      <c r="Z55"/>
      <c r="AA55"/>
      <c r="AB55"/>
    </row>
    <row r="56" spans="1:28" ht="32.25" thickBot="1" x14ac:dyDescent="0.55000000000000004">
      <c r="B56" s="474"/>
      <c r="C56" s="451" t="s">
        <v>361</v>
      </c>
      <c r="D56" s="451" t="s">
        <v>92</v>
      </c>
      <c r="E56" s="451" t="s">
        <v>92</v>
      </c>
      <c r="F56" s="451">
        <v>1</v>
      </c>
      <c r="G56" s="451">
        <v>1</v>
      </c>
      <c r="H56" s="451">
        <v>1</v>
      </c>
      <c r="I56" s="468"/>
      <c r="J56" s="468"/>
      <c r="K56" s="468"/>
      <c r="L56" s="468"/>
      <c r="M56" s="468"/>
      <c r="N56" s="468"/>
      <c r="O56"/>
      <c r="P56"/>
      <c r="Q56"/>
      <c r="R56"/>
      <c r="S56"/>
      <c r="T56"/>
      <c r="U56"/>
      <c r="V56"/>
      <c r="W56"/>
      <c r="X56"/>
      <c r="Y56"/>
      <c r="Z56"/>
      <c r="AA56"/>
      <c r="AB56"/>
    </row>
    <row r="57" spans="1:28" x14ac:dyDescent="0.5">
      <c r="A57" s="479" t="s">
        <v>357</v>
      </c>
      <c r="B57" s="451" t="s">
        <v>357</v>
      </c>
      <c r="C57" s="451" t="s">
        <v>357</v>
      </c>
      <c r="D57" s="451" t="s">
        <v>357</v>
      </c>
      <c r="E57" s="451" t="s">
        <v>357</v>
      </c>
      <c r="F57" s="451" t="s">
        <v>357</v>
      </c>
      <c r="G57" s="451" t="s">
        <v>357</v>
      </c>
      <c r="H57" s="451" t="s">
        <v>357</v>
      </c>
      <c r="I57" s="468"/>
      <c r="J57" s="468"/>
      <c r="K57" s="468"/>
      <c r="L57" s="468"/>
      <c r="M57" s="468"/>
      <c r="N57" s="468"/>
      <c r="O57"/>
      <c r="P57"/>
      <c r="Q57"/>
      <c r="R57"/>
      <c r="S57"/>
      <c r="T57"/>
      <c r="U57"/>
      <c r="V57"/>
      <c r="W57"/>
      <c r="X57"/>
      <c r="Y57"/>
      <c r="Z57"/>
      <c r="AA57"/>
      <c r="AB57"/>
    </row>
    <row r="58" spans="1:28" x14ac:dyDescent="0.5">
      <c r="A58" s="17"/>
      <c r="B58" s="154"/>
      <c r="C58"/>
      <c r="D58"/>
      <c r="E58"/>
      <c r="F58"/>
      <c r="G58"/>
      <c r="H58"/>
      <c r="I58"/>
      <c r="J58"/>
      <c r="K58"/>
      <c r="L58"/>
      <c r="M58"/>
      <c r="N58"/>
    </row>
    <row r="59" spans="1:28" x14ac:dyDescent="0.5">
      <c r="A59" s="17"/>
      <c r="B59" s="154"/>
      <c r="C59"/>
      <c r="D59"/>
      <c r="E59"/>
      <c r="F59"/>
      <c r="G59"/>
      <c r="H59"/>
      <c r="I59"/>
      <c r="J59"/>
      <c r="K59"/>
      <c r="L59"/>
      <c r="M59"/>
      <c r="N59"/>
    </row>
    <row r="60" spans="1:28" x14ac:dyDescent="0.5">
      <c r="A60" s="17"/>
      <c r="B60" s="154"/>
      <c r="C60"/>
      <c r="D60"/>
      <c r="E60"/>
      <c r="F60"/>
      <c r="G60"/>
      <c r="H60"/>
      <c r="I60"/>
      <c r="J60"/>
      <c r="K60"/>
      <c r="L60"/>
      <c r="M60"/>
      <c r="N60"/>
    </row>
    <row r="61" spans="1:28" x14ac:dyDescent="0.5">
      <c r="A61" s="17"/>
      <c r="B61" s="154"/>
      <c r="C61"/>
      <c r="D61"/>
      <c r="E61"/>
      <c r="F61"/>
      <c r="G61"/>
      <c r="H61"/>
      <c r="I61"/>
      <c r="J61"/>
      <c r="K61"/>
      <c r="L61"/>
      <c r="M61"/>
      <c r="N61"/>
    </row>
    <row r="62" spans="1:28" ht="32.25" thickBot="1" x14ac:dyDescent="0.55000000000000004">
      <c r="A62" s="17"/>
      <c r="B62" s="154"/>
      <c r="C62"/>
      <c r="D62"/>
      <c r="E62"/>
      <c r="F62"/>
      <c r="G62"/>
      <c r="H62"/>
      <c r="I62"/>
      <c r="J62"/>
      <c r="K62"/>
      <c r="L62"/>
      <c r="M62"/>
      <c r="N62"/>
    </row>
    <row r="63" spans="1:28" x14ac:dyDescent="0.5">
      <c r="A63" s="17"/>
      <c r="B63" s="154"/>
      <c r="C63"/>
      <c r="D63"/>
      <c r="E63"/>
      <c r="F63"/>
      <c r="G63"/>
      <c r="H63"/>
      <c r="I63"/>
      <c r="J63"/>
      <c r="K63"/>
      <c r="L63"/>
      <c r="M63"/>
      <c r="N63"/>
    </row>
    <row r="64" spans="1:28" x14ac:dyDescent="0.5">
      <c r="A64" s="17"/>
      <c r="B64" s="154"/>
      <c r="C64"/>
      <c r="D64"/>
      <c r="E64"/>
      <c r="F64"/>
      <c r="G64"/>
      <c r="H64"/>
      <c r="I64"/>
      <c r="J64"/>
      <c r="K64"/>
      <c r="L64"/>
      <c r="M64"/>
      <c r="N64"/>
    </row>
    <row r="65" spans="1:14" x14ac:dyDescent="0.5">
      <c r="A65" s="17"/>
      <c r="B65" s="154"/>
      <c r="C65"/>
      <c r="D65"/>
      <c r="E65"/>
      <c r="F65"/>
      <c r="G65"/>
      <c r="H65"/>
      <c r="I65"/>
      <c r="J65"/>
      <c r="K65"/>
      <c r="L65"/>
      <c r="M65"/>
      <c r="N65"/>
    </row>
    <row r="66" spans="1:14" ht="32.25" thickBot="1" x14ac:dyDescent="0.55000000000000004">
      <c r="A66" s="17"/>
      <c r="B66" s="154"/>
      <c r="C66"/>
      <c r="D66"/>
      <c r="E66"/>
      <c r="F66"/>
      <c r="G66"/>
      <c r="H66"/>
      <c r="I66"/>
      <c r="J66"/>
      <c r="K66"/>
      <c r="L66"/>
      <c r="M66"/>
      <c r="N66"/>
    </row>
    <row r="67" spans="1:14" x14ac:dyDescent="0.5">
      <c r="A67" s="17"/>
      <c r="B67" s="154"/>
      <c r="C67"/>
      <c r="D67"/>
      <c r="E67"/>
      <c r="F67"/>
      <c r="G67"/>
      <c r="H67"/>
      <c r="I67"/>
      <c r="J67"/>
      <c r="K67"/>
      <c r="L67"/>
      <c r="M67"/>
      <c r="N67"/>
    </row>
    <row r="68" spans="1:14" x14ac:dyDescent="0.5">
      <c r="A68" s="17"/>
      <c r="B68" s="154"/>
      <c r="C68"/>
      <c r="D68"/>
      <c r="E68"/>
      <c r="F68"/>
      <c r="G68"/>
      <c r="H68"/>
      <c r="I68"/>
      <c r="J68"/>
      <c r="K68"/>
      <c r="L68"/>
      <c r="M68"/>
      <c r="N68"/>
    </row>
    <row r="69" spans="1:14" x14ac:dyDescent="0.5">
      <c r="A69" s="17"/>
      <c r="B69" s="154"/>
      <c r="C69"/>
      <c r="D69"/>
      <c r="E69"/>
      <c r="F69"/>
      <c r="G69"/>
      <c r="H69"/>
      <c r="I69"/>
      <c r="J69"/>
      <c r="K69"/>
      <c r="L69"/>
      <c r="M69"/>
      <c r="N69"/>
    </row>
    <row r="70" spans="1:14" x14ac:dyDescent="0.5">
      <c r="A70" s="17"/>
      <c r="B70" s="154"/>
      <c r="C70"/>
      <c r="D70"/>
      <c r="E70"/>
      <c r="F70"/>
      <c r="G70"/>
      <c r="H70"/>
      <c r="I70"/>
      <c r="J70"/>
      <c r="K70"/>
      <c r="L70"/>
      <c r="M70"/>
      <c r="N70"/>
    </row>
    <row r="71" spans="1:14" x14ac:dyDescent="0.5">
      <c r="A71" s="17"/>
      <c r="B71" s="154"/>
      <c r="C71"/>
      <c r="D71"/>
      <c r="E71"/>
      <c r="F71"/>
      <c r="G71"/>
      <c r="H71"/>
      <c r="I71"/>
      <c r="J71"/>
      <c r="K71"/>
      <c r="L71"/>
      <c r="M71"/>
      <c r="N71"/>
    </row>
    <row r="72" spans="1:14" ht="32.25" thickBot="1" x14ac:dyDescent="0.55000000000000004">
      <c r="A72" s="17"/>
      <c r="B72" s="154"/>
      <c r="C72"/>
      <c r="D72"/>
      <c r="E72"/>
      <c r="F72"/>
      <c r="G72"/>
      <c r="H72"/>
      <c r="I72"/>
      <c r="J72"/>
      <c r="K72"/>
      <c r="L72"/>
      <c r="M72"/>
      <c r="N72"/>
    </row>
    <row r="73" spans="1:14" x14ac:dyDescent="0.5">
      <c r="A73" s="17"/>
      <c r="B73" s="154"/>
      <c r="C73"/>
      <c r="D73"/>
      <c r="E73"/>
      <c r="F73"/>
      <c r="G73"/>
      <c r="H73"/>
      <c r="I73"/>
      <c r="J73"/>
      <c r="K73"/>
      <c r="L73"/>
      <c r="M73"/>
      <c r="N73"/>
    </row>
    <row r="74" spans="1:14" x14ac:dyDescent="0.5">
      <c r="A74" s="17"/>
      <c r="B74" s="154"/>
      <c r="C74"/>
      <c r="D74"/>
      <c r="E74"/>
      <c r="F74"/>
      <c r="G74"/>
      <c r="H74"/>
      <c r="I74"/>
      <c r="J74"/>
      <c r="K74"/>
      <c r="L74"/>
      <c r="M74"/>
      <c r="N74"/>
    </row>
    <row r="75" spans="1:14" x14ac:dyDescent="0.5">
      <c r="A75" s="17"/>
      <c r="B75" s="154"/>
      <c r="C75"/>
      <c r="D75"/>
      <c r="E75"/>
      <c r="F75"/>
      <c r="G75"/>
      <c r="H75"/>
      <c r="I75"/>
      <c r="J75"/>
      <c r="K75"/>
      <c r="L75"/>
      <c r="M75"/>
      <c r="N75"/>
    </row>
    <row r="76" spans="1:14" ht="32.25" thickBot="1" x14ac:dyDescent="0.55000000000000004">
      <c r="A76" s="17"/>
      <c r="B76" s="154"/>
      <c r="C76"/>
      <c r="D76"/>
      <c r="E76"/>
      <c r="F76"/>
      <c r="G76"/>
      <c r="H76"/>
      <c r="I76"/>
      <c r="J76"/>
      <c r="K76"/>
      <c r="L76"/>
      <c r="M76"/>
      <c r="N76"/>
    </row>
    <row r="77" spans="1:14" x14ac:dyDescent="0.5">
      <c r="A77" s="17"/>
      <c r="B77" s="154"/>
      <c r="C77"/>
      <c r="D77"/>
      <c r="E77"/>
      <c r="F77"/>
      <c r="G77"/>
      <c r="H77"/>
      <c r="I77"/>
      <c r="J77"/>
      <c r="K77"/>
      <c r="L77"/>
      <c r="M77"/>
      <c r="N77"/>
    </row>
    <row r="78" spans="1:14" x14ac:dyDescent="0.5">
      <c r="A78" s="17"/>
      <c r="B78" s="154"/>
      <c r="C78"/>
      <c r="D78"/>
      <c r="E78"/>
      <c r="F78"/>
      <c r="G78"/>
      <c r="H78"/>
      <c r="I78"/>
      <c r="J78"/>
      <c r="K78"/>
      <c r="L78"/>
      <c r="M78"/>
      <c r="N78"/>
    </row>
    <row r="79" spans="1:14" x14ac:dyDescent="0.5">
      <c r="A79" s="17"/>
      <c r="B79" s="154"/>
      <c r="C79"/>
      <c r="D79"/>
      <c r="E79"/>
      <c r="F79"/>
      <c r="G79"/>
      <c r="H79"/>
      <c r="I79"/>
      <c r="J79"/>
      <c r="K79"/>
      <c r="L79"/>
      <c r="M79"/>
      <c r="N79"/>
    </row>
    <row r="80" spans="1:14" x14ac:dyDescent="0.5">
      <c r="A80" s="17"/>
      <c r="B80" s="154"/>
      <c r="C80"/>
      <c r="D80"/>
      <c r="E80"/>
      <c r="F80"/>
      <c r="G80"/>
      <c r="H80"/>
      <c r="I80"/>
      <c r="J80"/>
      <c r="K80"/>
      <c r="L80"/>
      <c r="M80"/>
      <c r="N80"/>
    </row>
    <row r="81" spans="1:14" x14ac:dyDescent="0.5">
      <c r="A81" s="17"/>
      <c r="B81" s="154"/>
      <c r="C81"/>
      <c r="D81"/>
      <c r="E81"/>
      <c r="F81"/>
      <c r="G81"/>
      <c r="H81"/>
      <c r="I81"/>
      <c r="J81"/>
      <c r="K81"/>
      <c r="L81"/>
      <c r="M81"/>
      <c r="N81"/>
    </row>
    <row r="82" spans="1:14" x14ac:dyDescent="0.5">
      <c r="A82" s="17"/>
      <c r="B82" s="154"/>
      <c r="C82"/>
      <c r="D82"/>
      <c r="E82"/>
      <c r="F82"/>
      <c r="G82"/>
      <c r="H82"/>
      <c r="I82"/>
      <c r="J82"/>
      <c r="K82"/>
      <c r="L82"/>
      <c r="M82"/>
      <c r="N82"/>
    </row>
    <row r="83" spans="1:14" x14ac:dyDescent="0.5">
      <c r="A83" s="17"/>
      <c r="B83" s="154"/>
      <c r="C83"/>
      <c r="D83"/>
      <c r="E83"/>
      <c r="F83"/>
      <c r="G83"/>
      <c r="H83"/>
      <c r="I83"/>
      <c r="J83"/>
      <c r="K83"/>
      <c r="L83"/>
      <c r="M83"/>
      <c r="N83"/>
    </row>
    <row r="84" spans="1:14" x14ac:dyDescent="0.5">
      <c r="A84" s="17"/>
      <c r="B84" s="154"/>
      <c r="C84"/>
      <c r="D84"/>
      <c r="E84"/>
      <c r="F84"/>
      <c r="G84"/>
      <c r="H84"/>
      <c r="I84"/>
      <c r="J84"/>
      <c r="K84"/>
      <c r="L84"/>
      <c r="M84"/>
      <c r="N84"/>
    </row>
    <row r="85" spans="1:14" x14ac:dyDescent="0.5">
      <c r="A85" s="17"/>
      <c r="B85" s="154"/>
      <c r="C85"/>
      <c r="D85"/>
      <c r="E85"/>
      <c r="F85"/>
      <c r="G85"/>
      <c r="H85"/>
      <c r="I85"/>
      <c r="J85"/>
      <c r="K85"/>
      <c r="L85"/>
      <c r="M85"/>
      <c r="N85"/>
    </row>
    <row r="86" spans="1:14" x14ac:dyDescent="0.5">
      <c r="A86" s="17"/>
      <c r="B86" s="154"/>
      <c r="C86"/>
      <c r="D86"/>
      <c r="E86"/>
      <c r="F86"/>
      <c r="G86"/>
      <c r="H86"/>
      <c r="I86"/>
      <c r="J86"/>
      <c r="K86"/>
      <c r="L86"/>
      <c r="M86"/>
      <c r="N86"/>
    </row>
    <row r="87" spans="1:14" x14ac:dyDescent="0.5">
      <c r="A87" s="17"/>
      <c r="B87" s="154"/>
      <c r="C87"/>
      <c r="D87"/>
      <c r="E87"/>
      <c r="F87"/>
      <c r="G87"/>
      <c r="H87"/>
      <c r="I87"/>
      <c r="J87"/>
      <c r="K87"/>
      <c r="L87"/>
      <c r="M87"/>
      <c r="N87"/>
    </row>
    <row r="88" spans="1:14" ht="32.25" thickBot="1" x14ac:dyDescent="0.55000000000000004">
      <c r="A88" s="17"/>
      <c r="B88" s="154"/>
      <c r="C88"/>
      <c r="D88"/>
      <c r="E88"/>
      <c r="F88"/>
      <c r="G88"/>
      <c r="H88"/>
      <c r="I88"/>
      <c r="J88"/>
      <c r="K88"/>
      <c r="L88"/>
      <c r="M88"/>
      <c r="N88"/>
    </row>
    <row r="89" spans="1:14" x14ac:dyDescent="0.5">
      <c r="A89" s="17"/>
      <c r="B89" s="154"/>
      <c r="C89"/>
      <c r="D89"/>
      <c r="E89"/>
      <c r="F89"/>
      <c r="G89"/>
      <c r="H89"/>
      <c r="I89"/>
      <c r="J89"/>
      <c r="K89"/>
      <c r="L89"/>
      <c r="M89"/>
      <c r="N89"/>
    </row>
    <row r="90" spans="1:14" ht="32.25" thickBot="1" x14ac:dyDescent="0.55000000000000004">
      <c r="A90" s="17"/>
      <c r="B90" s="154"/>
      <c r="C90"/>
      <c r="D90"/>
      <c r="E90"/>
      <c r="F90"/>
      <c r="G90"/>
      <c r="H90"/>
      <c r="I90"/>
      <c r="J90"/>
      <c r="K90"/>
      <c r="L90"/>
      <c r="M90"/>
      <c r="N90"/>
    </row>
    <row r="91" spans="1:14" x14ac:dyDescent="0.5">
      <c r="A91" s="17"/>
      <c r="B91" s="154"/>
      <c r="C91"/>
      <c r="D91"/>
      <c r="E91"/>
      <c r="F91"/>
      <c r="G91"/>
      <c r="H91"/>
      <c r="I91"/>
      <c r="J91"/>
      <c r="K91"/>
      <c r="L91"/>
      <c r="M91"/>
      <c r="N91"/>
    </row>
    <row r="92" spans="1:14" x14ac:dyDescent="0.5">
      <c r="A92" s="17"/>
      <c r="B92" s="154"/>
      <c r="C92"/>
      <c r="D92"/>
      <c r="E92"/>
      <c r="F92"/>
      <c r="G92"/>
      <c r="H92"/>
      <c r="I92"/>
      <c r="J92"/>
      <c r="K92"/>
      <c r="L92"/>
      <c r="M92"/>
      <c r="N92"/>
    </row>
    <row r="93" spans="1:14" x14ac:dyDescent="0.5">
      <c r="A93" s="17"/>
      <c r="B93" s="154"/>
      <c r="C93"/>
      <c r="D93"/>
      <c r="E93"/>
      <c r="F93"/>
      <c r="G93"/>
      <c r="H93"/>
      <c r="I93"/>
      <c r="J93"/>
      <c r="K93"/>
      <c r="L93"/>
      <c r="M93"/>
      <c r="N93"/>
    </row>
    <row r="94" spans="1:14" x14ac:dyDescent="0.5">
      <c r="A94" s="17"/>
      <c r="B94" s="154"/>
      <c r="C94"/>
      <c r="D94"/>
      <c r="E94"/>
      <c r="F94"/>
      <c r="G94"/>
      <c r="H94"/>
      <c r="I94"/>
      <c r="J94"/>
      <c r="K94"/>
      <c r="L94"/>
      <c r="M94"/>
      <c r="N94"/>
    </row>
    <row r="95" spans="1:14" x14ac:dyDescent="0.5">
      <c r="A95" s="17"/>
      <c r="B95" s="154"/>
      <c r="C95"/>
      <c r="D95"/>
      <c r="E95"/>
      <c r="F95"/>
      <c r="G95"/>
      <c r="H95"/>
      <c r="I95"/>
      <c r="J95"/>
      <c r="K95"/>
      <c r="L95"/>
      <c r="M95"/>
      <c r="N95"/>
    </row>
    <row r="96" spans="1:14" ht="32.25" thickBot="1" x14ac:dyDescent="0.55000000000000004">
      <c r="A96" s="17"/>
      <c r="B96" s="154"/>
      <c r="C96"/>
      <c r="D96"/>
      <c r="E96"/>
      <c r="F96"/>
      <c r="G96"/>
      <c r="H96"/>
      <c r="I96"/>
      <c r="J96"/>
      <c r="K96"/>
      <c r="L96"/>
      <c r="M96"/>
      <c r="N96"/>
    </row>
    <row r="97" spans="1:14" x14ac:dyDescent="0.5">
      <c r="A97" s="17"/>
      <c r="B97" s="154"/>
      <c r="C97"/>
      <c r="D97"/>
      <c r="E97"/>
      <c r="F97"/>
      <c r="G97"/>
      <c r="H97"/>
      <c r="I97"/>
      <c r="J97"/>
      <c r="K97"/>
      <c r="L97"/>
      <c r="M97"/>
      <c r="N97"/>
    </row>
    <row r="98" spans="1:14" ht="32.25" thickBot="1" x14ac:dyDescent="0.55000000000000004">
      <c r="A98" s="17"/>
      <c r="B98" s="154"/>
      <c r="C98"/>
      <c r="D98"/>
      <c r="E98"/>
      <c r="F98"/>
      <c r="G98"/>
      <c r="H98"/>
      <c r="I98"/>
      <c r="J98"/>
      <c r="K98"/>
      <c r="L98"/>
      <c r="M98"/>
      <c r="N98"/>
    </row>
    <row r="99" spans="1:14" x14ac:dyDescent="0.5">
      <c r="A99" s="17"/>
      <c r="B99" s="154"/>
      <c r="C99"/>
      <c r="D99"/>
      <c r="E99"/>
      <c r="F99"/>
      <c r="G99"/>
      <c r="H99"/>
      <c r="I99"/>
      <c r="J99"/>
      <c r="K99"/>
      <c r="L99"/>
      <c r="M99"/>
      <c r="N99"/>
    </row>
    <row r="100" spans="1:14" x14ac:dyDescent="0.5">
      <c r="A100" s="17"/>
      <c r="B100" s="154"/>
      <c r="C100"/>
      <c r="D100"/>
      <c r="E100"/>
      <c r="F100"/>
      <c r="G100"/>
      <c r="H100"/>
      <c r="I100"/>
      <c r="J100"/>
      <c r="K100"/>
      <c r="L100"/>
      <c r="M100"/>
      <c r="N100"/>
    </row>
    <row r="101" spans="1:14" x14ac:dyDescent="0.5">
      <c r="A101" s="17"/>
      <c r="B101" s="154"/>
      <c r="C101"/>
      <c r="D101"/>
      <c r="E101"/>
      <c r="F101"/>
      <c r="G101"/>
      <c r="H101"/>
      <c r="I101"/>
      <c r="J101"/>
      <c r="K101"/>
      <c r="L101"/>
      <c r="M101"/>
      <c r="N101"/>
    </row>
    <row r="102" spans="1:14" x14ac:dyDescent="0.5">
      <c r="A102" s="17"/>
      <c r="B102" s="154"/>
      <c r="C102"/>
      <c r="D102"/>
      <c r="E102"/>
      <c r="F102"/>
      <c r="G102"/>
      <c r="H102"/>
      <c r="I102"/>
      <c r="J102"/>
      <c r="K102"/>
      <c r="L102"/>
      <c r="M102"/>
      <c r="N102"/>
    </row>
    <row r="103" spans="1:14" x14ac:dyDescent="0.5">
      <c r="A103" s="17"/>
      <c r="B103" s="154"/>
      <c r="C103"/>
      <c r="D103"/>
      <c r="E103"/>
      <c r="F103"/>
      <c r="G103"/>
      <c r="H103"/>
      <c r="I103"/>
      <c r="J103"/>
      <c r="K103"/>
      <c r="L103"/>
      <c r="M103"/>
      <c r="N103"/>
    </row>
    <row r="104" spans="1:14" ht="32.25" thickBot="1" x14ac:dyDescent="0.55000000000000004">
      <c r="A104" s="17"/>
      <c r="B104" s="154"/>
      <c r="C104"/>
      <c r="D104"/>
      <c r="E104"/>
      <c r="F104"/>
      <c r="G104"/>
      <c r="H104"/>
      <c r="I104"/>
      <c r="J104"/>
      <c r="K104"/>
      <c r="L104"/>
      <c r="M104"/>
      <c r="N104"/>
    </row>
    <row r="105" spans="1:14" x14ac:dyDescent="0.5">
      <c r="A105" s="17"/>
      <c r="B105" s="154"/>
      <c r="C105"/>
      <c r="D105"/>
      <c r="E105"/>
      <c r="F105"/>
      <c r="G105"/>
      <c r="H105"/>
      <c r="I105"/>
      <c r="J105"/>
      <c r="K105"/>
      <c r="L105"/>
      <c r="M105"/>
      <c r="N105"/>
    </row>
    <row r="106" spans="1:14" ht="32.25" thickBot="1" x14ac:dyDescent="0.55000000000000004">
      <c r="A106" s="17"/>
      <c r="B106" s="154"/>
      <c r="C106"/>
      <c r="D106"/>
      <c r="E106"/>
      <c r="F106"/>
      <c r="G106"/>
      <c r="H106"/>
      <c r="I106"/>
      <c r="J106"/>
      <c r="K106"/>
      <c r="L106"/>
      <c r="M106"/>
      <c r="N106"/>
    </row>
    <row r="107" spans="1:14" x14ac:dyDescent="0.5">
      <c r="A107" s="17"/>
      <c r="B107" s="154"/>
      <c r="C107"/>
      <c r="D107"/>
      <c r="E107"/>
      <c r="F107"/>
      <c r="G107"/>
      <c r="H107"/>
      <c r="I107"/>
      <c r="J107"/>
      <c r="K107"/>
      <c r="L107"/>
      <c r="M107"/>
      <c r="N107"/>
    </row>
    <row r="108" spans="1:14" x14ac:dyDescent="0.5">
      <c r="A108" s="17"/>
      <c r="B108" s="154"/>
      <c r="C108"/>
      <c r="D108"/>
      <c r="E108"/>
      <c r="F108"/>
      <c r="G108"/>
      <c r="H108"/>
      <c r="I108"/>
      <c r="J108"/>
      <c r="K108"/>
      <c r="L108"/>
      <c r="M108"/>
      <c r="N108"/>
    </row>
    <row r="109" spans="1:14" x14ac:dyDescent="0.5">
      <c r="A109" s="17"/>
      <c r="B109" s="154"/>
      <c r="C109"/>
      <c r="D109"/>
      <c r="E109"/>
      <c r="F109"/>
      <c r="G109"/>
      <c r="H109"/>
      <c r="I109"/>
      <c r="J109"/>
      <c r="K109"/>
      <c r="L109"/>
      <c r="M109"/>
      <c r="N109"/>
    </row>
    <row r="110" spans="1:14" x14ac:dyDescent="0.5">
      <c r="A110" s="17"/>
      <c r="B110" s="154"/>
      <c r="C110"/>
      <c r="D110"/>
      <c r="E110"/>
      <c r="F110"/>
      <c r="G110"/>
      <c r="H110"/>
      <c r="I110"/>
      <c r="J110"/>
      <c r="K110"/>
      <c r="L110"/>
      <c r="M110"/>
      <c r="N110"/>
    </row>
    <row r="111" spans="1:14" x14ac:dyDescent="0.5">
      <c r="A111" s="17"/>
      <c r="B111" s="154"/>
      <c r="C111"/>
      <c r="D111"/>
      <c r="E111"/>
      <c r="F111"/>
      <c r="G111"/>
      <c r="H111"/>
      <c r="I111"/>
      <c r="J111"/>
      <c r="K111"/>
      <c r="L111"/>
      <c r="M111"/>
      <c r="N111"/>
    </row>
    <row r="112" spans="1:14" ht="32.25" thickBot="1" x14ac:dyDescent="0.55000000000000004">
      <c r="A112" s="17"/>
      <c r="B112" s="154"/>
      <c r="C112"/>
      <c r="D112"/>
      <c r="E112"/>
      <c r="F112"/>
      <c r="G112"/>
      <c r="H112"/>
      <c r="I112"/>
      <c r="J112"/>
      <c r="K112"/>
      <c r="L112"/>
      <c r="M112"/>
      <c r="N112"/>
    </row>
    <row r="113" spans="1:14" x14ac:dyDescent="0.5">
      <c r="A113" s="17"/>
      <c r="B113" s="154"/>
      <c r="C113"/>
      <c r="D113"/>
      <c r="E113"/>
      <c r="F113"/>
      <c r="G113"/>
      <c r="H113"/>
      <c r="I113"/>
      <c r="J113"/>
      <c r="K113"/>
      <c r="L113"/>
      <c r="M113"/>
      <c r="N113"/>
    </row>
    <row r="114" spans="1:14" x14ac:dyDescent="0.5">
      <c r="A114" s="17"/>
      <c r="B114" s="154"/>
      <c r="C114"/>
      <c r="D114"/>
      <c r="E114"/>
      <c r="F114"/>
      <c r="G114"/>
      <c r="H114"/>
      <c r="I114"/>
      <c r="J114"/>
      <c r="K114"/>
      <c r="L114"/>
      <c r="M114"/>
      <c r="N114"/>
    </row>
    <row r="115" spans="1:14" x14ac:dyDescent="0.5">
      <c r="A115" s="17"/>
      <c r="B115" s="154"/>
      <c r="C115"/>
      <c r="D115"/>
      <c r="E115"/>
      <c r="F115"/>
      <c r="G115"/>
      <c r="H115"/>
      <c r="I115"/>
      <c r="J115"/>
      <c r="K115"/>
      <c r="L115"/>
      <c r="M115"/>
      <c r="N115"/>
    </row>
    <row r="116" spans="1:14" x14ac:dyDescent="0.5">
      <c r="A116" s="17"/>
      <c r="B116" s="154"/>
      <c r="C116"/>
      <c r="D116"/>
      <c r="E116"/>
      <c r="F116"/>
      <c r="G116"/>
      <c r="H116"/>
      <c r="I116"/>
      <c r="J116"/>
      <c r="K116"/>
      <c r="L116"/>
      <c r="M116"/>
      <c r="N116"/>
    </row>
    <row r="117" spans="1:14" x14ac:dyDescent="0.5">
      <c r="A117" s="17"/>
      <c r="B117" s="154"/>
      <c r="C117"/>
      <c r="D117"/>
      <c r="E117"/>
      <c r="F117"/>
      <c r="G117"/>
      <c r="H117"/>
      <c r="I117"/>
      <c r="J117"/>
      <c r="K117"/>
      <c r="L117"/>
      <c r="M117"/>
      <c r="N117"/>
    </row>
    <row r="118" spans="1:14" x14ac:dyDescent="0.5">
      <c r="A118" s="17"/>
      <c r="B118" s="154"/>
      <c r="C118"/>
      <c r="D118"/>
      <c r="E118"/>
      <c r="F118"/>
      <c r="G118"/>
      <c r="H118"/>
      <c r="I118"/>
      <c r="J118"/>
      <c r="K118"/>
      <c r="L118"/>
      <c r="M118"/>
      <c r="N118"/>
    </row>
    <row r="119" spans="1:14" x14ac:dyDescent="0.5">
      <c r="A119" s="17"/>
      <c r="B119" s="154"/>
      <c r="C119"/>
      <c r="D119"/>
      <c r="E119"/>
      <c r="F119"/>
      <c r="G119"/>
      <c r="H119"/>
      <c r="I119"/>
      <c r="J119"/>
      <c r="K119"/>
      <c r="L119"/>
      <c r="M119"/>
      <c r="N119"/>
    </row>
    <row r="120" spans="1:14" x14ac:dyDescent="0.5">
      <c r="A120" s="17"/>
      <c r="B120" s="154"/>
      <c r="C120"/>
      <c r="D120"/>
      <c r="E120"/>
      <c r="F120"/>
      <c r="G120"/>
      <c r="H120"/>
      <c r="I120"/>
      <c r="J120"/>
      <c r="K120"/>
      <c r="L120"/>
      <c r="M120"/>
      <c r="N120"/>
    </row>
    <row r="121" spans="1:14" x14ac:dyDescent="0.5">
      <c r="A121" s="17"/>
      <c r="B121" s="154"/>
      <c r="C121"/>
      <c r="D121"/>
      <c r="E121"/>
      <c r="F121"/>
      <c r="G121"/>
      <c r="H121"/>
      <c r="I121"/>
      <c r="J121"/>
      <c r="K121"/>
      <c r="L121"/>
      <c r="M121"/>
      <c r="N121"/>
    </row>
    <row r="122" spans="1:14" x14ac:dyDescent="0.5">
      <c r="A122" s="17"/>
      <c r="B122" s="154"/>
      <c r="C122"/>
      <c r="D122"/>
      <c r="E122"/>
      <c r="F122"/>
      <c r="G122"/>
      <c r="H122"/>
      <c r="I122"/>
      <c r="J122"/>
      <c r="K122"/>
      <c r="L122"/>
      <c r="M122"/>
      <c r="N122"/>
    </row>
    <row r="123" spans="1:14" x14ac:dyDescent="0.5">
      <c r="A123" s="17"/>
      <c r="B123" s="154"/>
      <c r="C123"/>
      <c r="D123"/>
      <c r="E123"/>
      <c r="F123"/>
      <c r="G123"/>
      <c r="H123"/>
      <c r="I123"/>
      <c r="J123"/>
      <c r="K123"/>
      <c r="L123"/>
      <c r="M123"/>
      <c r="N123"/>
    </row>
    <row r="124" spans="1:14" x14ac:dyDescent="0.5">
      <c r="A124" s="17"/>
      <c r="B124" s="154"/>
      <c r="C124"/>
      <c r="D124"/>
      <c r="E124"/>
      <c r="F124"/>
      <c r="G124"/>
      <c r="H124"/>
      <c r="I124"/>
      <c r="J124"/>
      <c r="K124"/>
      <c r="L124"/>
      <c r="M124"/>
      <c r="N124"/>
    </row>
    <row r="125" spans="1:14" x14ac:dyDescent="0.5">
      <c r="A125" s="17"/>
      <c r="B125" s="154"/>
      <c r="C125"/>
      <c r="D125"/>
      <c r="E125"/>
      <c r="F125"/>
      <c r="G125"/>
      <c r="H125"/>
      <c r="I125"/>
      <c r="J125"/>
      <c r="K125"/>
      <c r="L125"/>
      <c r="M125"/>
      <c r="N125"/>
    </row>
    <row r="126" spans="1:14" x14ac:dyDescent="0.5">
      <c r="A126" s="17"/>
      <c r="B126" s="154"/>
      <c r="C126"/>
      <c r="D126"/>
      <c r="E126"/>
      <c r="F126"/>
      <c r="G126"/>
      <c r="H126"/>
      <c r="I126"/>
      <c r="J126"/>
      <c r="K126"/>
      <c r="L126"/>
      <c r="M126"/>
      <c r="N126"/>
    </row>
    <row r="127" spans="1:14" x14ac:dyDescent="0.5">
      <c r="A127" s="17"/>
      <c r="B127" s="154"/>
      <c r="C127"/>
      <c r="D127"/>
      <c r="E127"/>
      <c r="F127"/>
      <c r="G127"/>
      <c r="H127"/>
      <c r="I127"/>
      <c r="J127"/>
      <c r="K127"/>
      <c r="L127"/>
      <c r="M127"/>
      <c r="N127"/>
    </row>
    <row r="128" spans="1:14" x14ac:dyDescent="0.5">
      <c r="A128" s="17"/>
      <c r="B128" s="154"/>
      <c r="C128"/>
      <c r="D128"/>
      <c r="E128"/>
      <c r="F128"/>
      <c r="G128"/>
      <c r="H128"/>
      <c r="I128"/>
      <c r="J128"/>
      <c r="K128"/>
      <c r="L128"/>
      <c r="M128"/>
      <c r="N128"/>
    </row>
    <row r="129" spans="1:14" x14ac:dyDescent="0.5">
      <c r="A129" s="17"/>
      <c r="B129" s="154"/>
      <c r="C129"/>
      <c r="D129"/>
      <c r="E129"/>
      <c r="F129"/>
      <c r="G129"/>
      <c r="H129"/>
      <c r="I129"/>
      <c r="J129"/>
      <c r="K129"/>
      <c r="L129"/>
      <c r="M129"/>
      <c r="N129"/>
    </row>
    <row r="130" spans="1:14" ht="32.25" thickBot="1" x14ac:dyDescent="0.55000000000000004">
      <c r="A130" s="17"/>
      <c r="B130" s="154"/>
      <c r="C130"/>
      <c r="D130"/>
      <c r="E130"/>
      <c r="F130"/>
      <c r="G130"/>
      <c r="H130"/>
      <c r="I130"/>
      <c r="J130"/>
      <c r="K130"/>
      <c r="L130"/>
      <c r="M130"/>
      <c r="N130"/>
    </row>
    <row r="131" spans="1:14" x14ac:dyDescent="0.5">
      <c r="A131" s="17"/>
      <c r="B131" s="154"/>
      <c r="C131"/>
      <c r="D131"/>
      <c r="E131"/>
      <c r="F131"/>
      <c r="G131"/>
      <c r="H131"/>
      <c r="I131"/>
      <c r="J131"/>
      <c r="K131"/>
      <c r="L131"/>
      <c r="M131"/>
      <c r="N131"/>
    </row>
    <row r="132" spans="1:14" x14ac:dyDescent="0.5">
      <c r="A132" s="17"/>
      <c r="B132" s="154"/>
      <c r="C132"/>
      <c r="D132"/>
      <c r="E132"/>
      <c r="F132"/>
      <c r="G132"/>
      <c r="H132"/>
      <c r="I132"/>
      <c r="J132"/>
      <c r="K132"/>
      <c r="L132"/>
      <c r="M132"/>
      <c r="N132"/>
    </row>
    <row r="133" spans="1:14" ht="32.25" thickBot="1" x14ac:dyDescent="0.55000000000000004">
      <c r="A133" s="17"/>
      <c r="B133" s="154"/>
      <c r="C133"/>
      <c r="D133"/>
      <c r="E133"/>
      <c r="F133"/>
      <c r="G133"/>
      <c r="H133"/>
      <c r="I133"/>
      <c r="J133"/>
      <c r="K133"/>
      <c r="L133"/>
      <c r="M133"/>
      <c r="N133"/>
    </row>
    <row r="134" spans="1:14" x14ac:dyDescent="0.5">
      <c r="A134" s="17"/>
      <c r="B134" s="154"/>
      <c r="C134"/>
      <c r="D134"/>
      <c r="E134"/>
      <c r="F134"/>
      <c r="G134"/>
      <c r="H134"/>
      <c r="I134"/>
      <c r="J134"/>
      <c r="K134"/>
      <c r="L134"/>
      <c r="M134"/>
      <c r="N134"/>
    </row>
    <row r="135" spans="1:14" x14ac:dyDescent="0.5">
      <c r="A135" s="17"/>
      <c r="B135" s="154"/>
      <c r="C135"/>
      <c r="D135"/>
      <c r="E135"/>
      <c r="F135"/>
      <c r="G135"/>
      <c r="H135"/>
      <c r="I135"/>
      <c r="J135"/>
      <c r="K135"/>
      <c r="L135"/>
      <c r="M135"/>
      <c r="N135"/>
    </row>
    <row r="136" spans="1:14" x14ac:dyDescent="0.5">
      <c r="A136" s="17"/>
      <c r="B136" s="154"/>
      <c r="C136"/>
      <c r="D136"/>
      <c r="E136"/>
      <c r="F136"/>
      <c r="G136"/>
      <c r="H136"/>
      <c r="I136"/>
      <c r="J136"/>
      <c r="K136"/>
      <c r="L136"/>
      <c r="M136"/>
      <c r="N136"/>
    </row>
    <row r="137" spans="1:14" x14ac:dyDescent="0.5">
      <c r="A137" s="17"/>
      <c r="B137" s="154"/>
      <c r="C137"/>
      <c r="D137"/>
      <c r="E137"/>
      <c r="F137"/>
      <c r="G137"/>
      <c r="H137"/>
      <c r="I137"/>
      <c r="J137"/>
      <c r="K137"/>
      <c r="L137"/>
      <c r="M137"/>
      <c r="N137"/>
    </row>
    <row r="138" spans="1:14" x14ac:dyDescent="0.5">
      <c r="A138" s="17"/>
      <c r="B138" s="154"/>
      <c r="C138"/>
      <c r="D138"/>
      <c r="E138"/>
      <c r="F138"/>
      <c r="G138"/>
      <c r="H138"/>
      <c r="I138"/>
      <c r="J138"/>
      <c r="K138"/>
      <c r="L138"/>
      <c r="M138"/>
      <c r="N138"/>
    </row>
    <row r="139" spans="1:14" x14ac:dyDescent="0.5">
      <c r="A139" s="17"/>
      <c r="B139" s="154"/>
      <c r="C139"/>
      <c r="D139"/>
      <c r="E139"/>
      <c r="F139"/>
      <c r="G139"/>
      <c r="H139"/>
      <c r="I139"/>
      <c r="J139"/>
      <c r="K139"/>
      <c r="L139"/>
      <c r="M139"/>
      <c r="N139"/>
    </row>
    <row r="140" spans="1:14" x14ac:dyDescent="0.5">
      <c r="A140" s="17"/>
      <c r="B140" s="154"/>
      <c r="C140"/>
      <c r="D140"/>
      <c r="E140"/>
      <c r="F140"/>
      <c r="G140"/>
      <c r="H140"/>
      <c r="I140"/>
      <c r="J140"/>
      <c r="K140"/>
      <c r="L140"/>
      <c r="M140"/>
      <c r="N140"/>
    </row>
    <row r="141" spans="1:14" x14ac:dyDescent="0.5">
      <c r="A141" s="17"/>
      <c r="B141" s="154"/>
      <c r="C141"/>
      <c r="D141"/>
      <c r="E141"/>
      <c r="F141"/>
      <c r="G141"/>
      <c r="H141"/>
      <c r="I141"/>
      <c r="J141"/>
      <c r="K141"/>
      <c r="L141"/>
      <c r="M141"/>
      <c r="N141"/>
    </row>
    <row r="142" spans="1:14" ht="32.25" thickBot="1" x14ac:dyDescent="0.55000000000000004">
      <c r="A142" s="17"/>
      <c r="B142" s="154"/>
      <c r="C142"/>
      <c r="D142"/>
      <c r="E142"/>
      <c r="F142"/>
      <c r="G142"/>
      <c r="H142"/>
      <c r="I142"/>
      <c r="J142"/>
      <c r="K142"/>
      <c r="L142"/>
      <c r="M142"/>
      <c r="N142"/>
    </row>
    <row r="143" spans="1:14" x14ac:dyDescent="0.5">
      <c r="A143" s="17"/>
      <c r="B143" s="154"/>
      <c r="C143"/>
      <c r="D143"/>
      <c r="E143"/>
      <c r="F143"/>
      <c r="G143"/>
      <c r="H143"/>
      <c r="I143"/>
      <c r="J143"/>
      <c r="K143"/>
      <c r="L143"/>
      <c r="M143"/>
      <c r="N143"/>
    </row>
    <row r="144" spans="1:14" x14ac:dyDescent="0.5">
      <c r="A144" s="17"/>
      <c r="B144" s="154"/>
      <c r="C144"/>
      <c r="D144"/>
      <c r="E144"/>
      <c r="F144"/>
      <c r="G144"/>
      <c r="H144"/>
      <c r="I144"/>
      <c r="J144"/>
      <c r="K144"/>
      <c r="L144"/>
      <c r="M144"/>
      <c r="N144"/>
    </row>
    <row r="145" spans="1:14" ht="32.25" thickBot="1" x14ac:dyDescent="0.55000000000000004">
      <c r="A145" s="17"/>
      <c r="B145" s="154"/>
      <c r="C145"/>
      <c r="D145"/>
      <c r="E145"/>
      <c r="F145"/>
      <c r="G145"/>
      <c r="H145"/>
      <c r="I145"/>
      <c r="J145"/>
      <c r="K145"/>
      <c r="L145"/>
      <c r="M145"/>
      <c r="N145"/>
    </row>
    <row r="146" spans="1:14" x14ac:dyDescent="0.5">
      <c r="A146" s="17"/>
      <c r="B146" s="154"/>
      <c r="C146"/>
      <c r="D146"/>
      <c r="E146"/>
      <c r="F146"/>
      <c r="G146"/>
      <c r="H146"/>
      <c r="I146"/>
      <c r="J146"/>
      <c r="K146"/>
      <c r="L146"/>
      <c r="M146"/>
      <c r="N146"/>
    </row>
    <row r="147" spans="1:14" x14ac:dyDescent="0.5">
      <c r="A147" s="17"/>
      <c r="B147" s="154"/>
      <c r="C147"/>
      <c r="D147"/>
      <c r="E147"/>
      <c r="F147"/>
      <c r="G147"/>
      <c r="H147"/>
      <c r="I147"/>
      <c r="J147"/>
      <c r="K147"/>
      <c r="L147"/>
      <c r="M147"/>
      <c r="N147"/>
    </row>
    <row r="148" spans="1:14" x14ac:dyDescent="0.5">
      <c r="A148" s="17"/>
      <c r="B148" s="154"/>
      <c r="C148"/>
      <c r="D148"/>
      <c r="E148"/>
      <c r="F148"/>
      <c r="G148"/>
      <c r="H148"/>
      <c r="I148"/>
      <c r="J148"/>
      <c r="K148"/>
      <c r="L148"/>
      <c r="M148"/>
      <c r="N148"/>
    </row>
    <row r="149" spans="1:14" x14ac:dyDescent="0.5">
      <c r="A149" s="17"/>
      <c r="B149" s="154"/>
      <c r="C149"/>
      <c r="D149"/>
      <c r="E149"/>
      <c r="F149"/>
      <c r="G149"/>
      <c r="H149"/>
      <c r="I149"/>
      <c r="J149"/>
      <c r="K149"/>
      <c r="L149"/>
      <c r="M149"/>
      <c r="N149"/>
    </row>
    <row r="150" spans="1:14" x14ac:dyDescent="0.5">
      <c r="A150" s="17"/>
      <c r="B150" s="154"/>
      <c r="C150"/>
      <c r="D150"/>
      <c r="E150"/>
      <c r="F150"/>
      <c r="G150"/>
      <c r="H150"/>
      <c r="I150"/>
      <c r="J150"/>
      <c r="K150"/>
      <c r="L150"/>
      <c r="M150"/>
      <c r="N150"/>
    </row>
    <row r="151" spans="1:14" x14ac:dyDescent="0.5">
      <c r="A151" s="17"/>
      <c r="B151" s="154"/>
      <c r="C151"/>
      <c r="D151"/>
      <c r="E151"/>
      <c r="F151"/>
      <c r="G151"/>
      <c r="H151"/>
      <c r="I151"/>
      <c r="J151"/>
      <c r="K151"/>
      <c r="L151"/>
      <c r="M151"/>
      <c r="N151"/>
    </row>
    <row r="152" spans="1:14" x14ac:dyDescent="0.5">
      <c r="A152" s="17"/>
      <c r="B152" s="154"/>
      <c r="C152"/>
      <c r="D152"/>
      <c r="E152"/>
      <c r="F152"/>
      <c r="G152"/>
      <c r="H152"/>
      <c r="I152"/>
      <c r="J152"/>
      <c r="K152"/>
      <c r="L152"/>
      <c r="M152"/>
      <c r="N152"/>
    </row>
    <row r="153" spans="1:14" x14ac:dyDescent="0.5">
      <c r="A153" s="17"/>
      <c r="B153" s="154"/>
      <c r="C153"/>
      <c r="D153"/>
      <c r="E153"/>
      <c r="F153"/>
      <c r="G153"/>
      <c r="H153"/>
      <c r="I153"/>
      <c r="J153"/>
      <c r="K153"/>
      <c r="L153"/>
      <c r="M153"/>
      <c r="N153"/>
    </row>
    <row r="154" spans="1:14" ht="32.25" thickBot="1" x14ac:dyDescent="0.55000000000000004">
      <c r="A154" s="17"/>
      <c r="B154" s="154"/>
      <c r="C154"/>
      <c r="D154"/>
      <c r="E154"/>
      <c r="F154"/>
      <c r="G154"/>
      <c r="H154"/>
      <c r="I154"/>
      <c r="J154"/>
      <c r="K154"/>
      <c r="L154"/>
      <c r="M154"/>
      <c r="N154"/>
    </row>
    <row r="155" spans="1:14" x14ac:dyDescent="0.5">
      <c r="A155" s="17"/>
      <c r="B155" s="154"/>
      <c r="C155"/>
      <c r="D155"/>
      <c r="E155"/>
      <c r="F155"/>
      <c r="G155"/>
      <c r="H155"/>
      <c r="I155"/>
      <c r="J155"/>
      <c r="K155"/>
      <c r="L155"/>
      <c r="M155"/>
      <c r="N155"/>
    </row>
    <row r="156" spans="1:14" x14ac:dyDescent="0.5">
      <c r="A156" s="17"/>
      <c r="B156" s="154"/>
      <c r="C156"/>
      <c r="D156"/>
      <c r="E156"/>
      <c r="F156"/>
      <c r="G156"/>
      <c r="H156"/>
      <c r="I156"/>
      <c r="J156"/>
      <c r="K156"/>
      <c r="L156"/>
      <c r="M156"/>
      <c r="N156"/>
    </row>
    <row r="157" spans="1:14" x14ac:dyDescent="0.5">
      <c r="A157" s="17"/>
      <c r="B157" s="154"/>
      <c r="C157"/>
      <c r="D157"/>
      <c r="E157"/>
      <c r="F157"/>
      <c r="G157"/>
      <c r="H157"/>
      <c r="I157"/>
      <c r="J157"/>
      <c r="K157"/>
      <c r="L157"/>
      <c r="M157"/>
      <c r="N157"/>
    </row>
    <row r="158" spans="1:14" x14ac:dyDescent="0.5">
      <c r="A158" s="17"/>
      <c r="B158" s="154"/>
      <c r="C158"/>
      <c r="D158"/>
      <c r="E158"/>
      <c r="F158"/>
      <c r="G158"/>
      <c r="H158"/>
      <c r="I158"/>
      <c r="J158"/>
      <c r="K158"/>
      <c r="L158"/>
      <c r="M158"/>
      <c r="N158"/>
    </row>
    <row r="159" spans="1:14" x14ac:dyDescent="0.5">
      <c r="A159" s="17"/>
      <c r="B159" s="154"/>
      <c r="C159"/>
      <c r="D159"/>
      <c r="E159"/>
      <c r="F159"/>
      <c r="G159"/>
      <c r="H159"/>
      <c r="I159"/>
      <c r="J159"/>
      <c r="K159"/>
      <c r="L159"/>
      <c r="M159"/>
      <c r="N159"/>
    </row>
    <row r="160" spans="1:14" x14ac:dyDescent="0.5">
      <c r="A160" s="17"/>
      <c r="B160" s="154"/>
      <c r="C160"/>
      <c r="D160"/>
      <c r="E160"/>
      <c r="F160"/>
      <c r="G160"/>
      <c r="H160"/>
      <c r="I160"/>
      <c r="J160"/>
      <c r="K160"/>
      <c r="L160"/>
      <c r="M160"/>
      <c r="N160"/>
    </row>
    <row r="161" spans="1:14" x14ac:dyDescent="0.5">
      <c r="A161" s="17"/>
      <c r="B161" s="154"/>
      <c r="C161"/>
      <c r="D161"/>
      <c r="E161"/>
      <c r="F161"/>
      <c r="G161"/>
      <c r="H161"/>
      <c r="I161"/>
      <c r="J161"/>
      <c r="K161"/>
      <c r="L161"/>
      <c r="M161"/>
      <c r="N161"/>
    </row>
    <row r="162" spans="1:14" x14ac:dyDescent="0.5">
      <c r="A162" s="17"/>
      <c r="B162" s="154"/>
      <c r="C162"/>
      <c r="D162"/>
      <c r="E162"/>
      <c r="F162"/>
      <c r="G162"/>
      <c r="H162"/>
      <c r="I162"/>
      <c r="J162"/>
      <c r="K162"/>
      <c r="L162"/>
      <c r="M162"/>
      <c r="N162"/>
    </row>
    <row r="163" spans="1:14" x14ac:dyDescent="0.5">
      <c r="A163" s="17"/>
      <c r="B163" s="154"/>
      <c r="C163"/>
      <c r="D163"/>
      <c r="E163"/>
      <c r="F163"/>
      <c r="G163"/>
      <c r="H163"/>
      <c r="I163"/>
      <c r="J163"/>
      <c r="K163"/>
      <c r="L163"/>
      <c r="M163"/>
      <c r="N163"/>
    </row>
  </sheetData>
  <mergeCells count="2">
    <mergeCell ref="A1:F1"/>
    <mergeCell ref="A2:F2"/>
  </mergeCells>
  <pageMargins left="0.7" right="0.7" top="0.75" bottom="0.75" header="0.3" footer="0.3"/>
  <pageSetup paperSize="9" scale="42" orientation="landscape" r:id="rId2"/>
  <rowBreaks count="2" manualBreakCount="2">
    <brk id="18" max="16383" man="1"/>
    <brk id="36" max="16383" man="1"/>
  </rowBreaks>
  <drawing r:id="rId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M e a s u r e G r i d S t a t e " > < C u s t o m C o n t e n t > & l t ; A r r a y O f K e y V a l u e O f s t r i n g S a n d b o x E d i t o r . M e a s u r e G r i d S t a t e S c d E 3 5 R y   x m l n s = " h t t p : / / s c h e m a s . m i c r o s o f t . c o m / 2 0 0 3 / 1 0 / S e r i a l i z a t i o n / A r r a y s "   x m l n s : i = " h t t p : / / w w w . w 3 . o r g / 2 0 0 1 / X M L S c h e m a - i n s t a n c e " & g t ; & l t ; K e y V a l u e O f s t r i n g S a n d b o x E d i t o r . M e a s u r e G r i d S t a t e S c d E 3 5 R y & g t ; & l t ; K e y & g t ; R a n g o & l t ; / K e y & g t ; & l t ; V a l u e   x m l n s : a = " h t t p : / / s c h e m a s . d a t a c o n t r a c t . o r g / 2 0 0 4 / 0 7 / M i c r o s o f t . A n a l y s i s S e r v i c e s . C o m m o n " & g t ; & l t ; a : H a s F o c u s & g t ; t r u e & l t ; / a : H a s F o c u s & g t ; & l t ; a : S i z e A t D p i 9 6 & g t ; 1 2 1 & l t ; / a : S i z e A t D p i 9 6 & g t ; & l t ; a : V i s i b l e & g t ; t r u e & l t ; / a : V i s i b l e & g t ; & l t ; / V a l u e & g t ; & l t ; / K e y V a l u e O f s t r i n g S a n d b o x E d i t o r . M e a s u r e G r i d S t a t e S c d E 3 5 R y & g t ; & l t ; / A r r a y O f K e y V a l u e O f s t r i n g S a n d b o x E d i t o r . M e a s u r e G r i d S t a t e S c d E 3 5 R y & g t ; < / C u s t o m C o n t e n t > < / G e m i n i > 
</file>

<file path=customXml/item10.xml>��< ? x m l   v e r s i o n = " 1 . 0 "   e n c o d i n g = " U T F - 1 6 " ? > < G e m i n i   x m l n s = " h t t p : / / g e m i n i / p i v o t c u s t o m i z a t i o n / C l i e n t W i n d o w X M L " > < C u s t o m C o n t e n t > < ! [ C D A T A [ R a n g o ] ] > < / C u s t o m C o n t e n t > < / G e m i n i > 
</file>

<file path=customXml/item11.xml>��< ? x m l   v e r s i o n = " 1 . 0 "   e n c o d i n g = " U T F - 1 6 " ? > < G e m i n i   x m l n s = " h t t p : / / g e m i n i / p i v o t c u s t o m i z a t i o n / S h o w I m p l i c i t M e a s u r e s " > < C u s t o m C o n t e n t > < ! [ C D A T A [ T r u e ] ] > < / C u s t o m C o n t e n t > < / G e m i n i > 
</file>

<file path=customXml/item12.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 2 0 1 8 - 0 1 - 1 0 T 1 5 : 0 4 : 2 7 . 6 6 2 2 2 4 4 - 0 5 : 0 0 < / L a s t P r o c e s s e d T i m e > < / D a t a M o d e l i n g S a n d b o x . S e r i a l i z e d S a n d b o x E r r o r C a c h e > ] ] > < / C u s t o m C o n t e n t > < / G e m i n i > 
</file>

<file path=customXml/item13.xml>��< ? x m l   v e r s i o n = " 1 . 0 "   e n c o d i n g = " U T F - 1 6 " ? > < G e m i n i   x m l n s = " h t t p : / / g e m i n i / p i v o t c u s t o m i z a t i o n / R e l a t i o n s h i p A u t o D e t e c t i o n E n a b l e d " > < C u s t o m C o n t e n t > < ! [ C D A T A [ T r u e ] ] > < / C u s t o m C o n t e n t > < / G e m i n i > 
</file>

<file path=customXml/item14.xml>��< ? x m l   v e r s i o n = " 1 . 0 "   e n c o d i n g = " U T F - 1 6 " ? > < G e m i n i   x m l n s = " h t t p : / / g e m i n i / p i v o t c u s t o m i z a t i o n / S a n d b o x N o n E m p t y " > < C u s t o m C o n t e n t > < ! [ C D A T A [ 1 ] ] > < / C u s t o m C o n t e n t > < / G e m i n i > 
</file>

<file path=customXml/item15.xml>��< ? x m l   v e r s i o n = " 1 . 0 "   e n c o d i n g = " u t f - 1 6 " ? > < V i s u a l i z a t i o n   x m l n s : x s d = " h t t p : / / w w w . w 3 . o r g / 2 0 0 1 / X M L S c h e m a "   x m l n s : x s i = " h t t p : / / w w w . w 3 . o r g / 2 0 0 1 / X M L S c h e m a - i n s t a n c e "   x m l n s = " h t t p : / / m i c r o s o f t . d a t a . v i s u a l i z a t i o n . C l i e n t . E x c e l / 1 . 0 " > < T o u r s > < T o u r   N a m e = " P a s e o   1 "   I d = " { E 2 F E E F 4 C - B 9 F 0 - 4 3 A 2 - 9 2 1 6 - 8 B D 4 F B 2 6 C 2 9 5 } "   T o u r I d = " 5 4 2 d 6 e 4 9 - b e 5 3 - 4 2 3 d - b e f 0 - d 0 d 1 6 2 a 3 6 c 1 9 "   X m l V e r = " 5 "   M i n X m l V e r = " 3 " > < D e s c r i p t i o n > L a   d e s c r i p c i � n   d e l   p a s e o   v a   a q u � < / D e s c r i p t i o n > < I m a g e > i V B O R w 0 K G g o A A A A N S U h E U g A A A N Q A A A B 1 C A Y A A A A 2 n s 9 T A A A A A X N S R 0 I A r s 4 c 6 Q A A A A R n Q U 1 B A A C x j w v 8 Y Q U A A A A J c E h Z c w A A A m I A A A J i A W y J d J c A A C 8 M S U R B V H h e 7 X 2 H f x z H k W 5 t R s 4 g Q B A g C e a c J C a R y p R s y e d s 6 + d w v r P v 7 P N L f 9 X z v X t + F 5 y U A x V I k Q S j R E o U M w G S y B n Y X W z A h l d f d f f O 7 G J B g C A l 7 i z w A Y X u 6 R n s z n T 3 1 1 V d 0 8 H 1 x q d n 0 7 S E B S H g 8 9 G R f d t p O j 5 F L p e L U q m U S D q t s t S E n 9 / z 0 s 7 W a Y k D s Q T R J 9 c 8 5 H J 7 6 M V N M X L p 9 P s h k S L y u v W B D Y l E g k K R J H m 8 X r r c X 0 K T U e s i N y V p R a 2 L W m u T d L r L z / e I e 3 L J v Q I I 3 W 6 3 i M f j o U D A R e G B c 3 J u C Q v D E q E W A A 9 X w G 8 f 3 E m p Z J y S y W S G R J C B / g E K T 0 1 R S 0 s L + f 0 + u d 4 Q 6 9 g 1 J l P S T e U l H g r F O P Q z S 6 I D 5 E t H a M / m F R S O q 4 p e X Z q W z x w d H a W G h g Z J y 8 X p j j O 0 / 8 A + C o Z C V F l R I W m J J N G 5 u z 4 m F Z M v F a W k K 0 B u J k p 5 I E 2 N F S l a 1 5 i k W 0 M e u j X s z S K V E U M s v 9 9 N k a E l Y i 0 E S 4 R 6 A H g 8 b n p h 1 z r y s m Y C k a L R K P V 0 9 9 L K V W 1 0 Z 9 R D K 2 t Z 9 W j g P C o o E A 4 G q b y y U u J A g m v + R 9 e Y b K y h X t o U J x T A v 7 5 9 n Z p W b 2 e y E h 1 a G 6 e A V x V L / 3 i S R n u u 0 5 a t m 2 k q H K a y 8 n K a n p 4 m H 9 + D w e D I J F 0 a q K L K U h 9 t W 5 G g M j 9 R 3 7 i b + o N u G g l 7 9 F U W f J y U S F l 6 0 U 4 u u 8 Y C s a L D F 7 h B Y O I v Y V 5 g Q p 1 b I t Q c Q H 1 7 9 a k 9 l E x E q L e 3 j 5 Y t a 8 x o p e l 4 X M w t m H F + d 4 r N u J l 2 W X B y k i q r q i S O / 3 n v S o D a 2 A z b 3 G w R 8 A 9 / P U e / + v 6 T F E + 6 6 M O L E 7 S j v Z z S L h + 1 1 P B n 6 m u A 0 Z E R q q u v p 5 P X o h R K V e t U h e a q J P V P Z h P I k G U 2 2 M / P R q y S E j e b g u f l 3 B L u D 9 e b J 5 Y I d T 8 8 / 8 R 2 i o R G q b K y Y k Y f K c K m X U l p q R w j y d R N a B A k + P x + f S 7 F G o u J w R e E 2 U Q 7 2 1 N N h 9 a 7 q M S X l j 7 Q f 7 1 5 g p I l L d T Y 3 E p 7 1 5 d Q V Y k y H 0 3 F x n c i H O z v p 4 Z l y y g a i Z D b X 0 H H b r I q e k D Y C Z Q L O 6 F M a I j l 8 3 k 5 D 1 w 0 d m + J W P f D E q F m A c y 7 Z 7 a v I S + H M d Z C X m i h a I R J E p D K D i C E a Y f q h 7 4 K E I J 5 p / s 0 B k k m D b R Y L s b H x q i m t l Y f z Q 0 Q K D o 9 O y E e F L O R K 5 d Y I B T i y n H B + T C y R K r Z k M d v t I T K 5 p 3 0 0 p O b l G b R 2 g F a w u s z G k c J g E p m y I S 0 E J t 3 6 F v h e m C K t Z i d T P 2 9 v T p G W W S K 8 f + k 9 f / g c 6 D l 4 k z k M 3 f 8 d G d g i j 6 + 8 W j J B N i f w w 6 T b s R o Z m j T S I R N 3 O o 9 k k d L m A k m F A p p S Y y s X r O b D r b F p I K j V U Z F s l e u S G S K r 1 O V D k i x h o q w C W a O 6 x o b u M 9 R I i Q E y s r K q L / P I l F z S 4 u O W Y j H Y h T g / 0 H / K x Q K y v f C 6 e B n k z E + 0 U 9 p b z n F E 7 i / r w f m 2 X J h 0 i G G V N D I I H o w R B S o f 4 K v m p m H i 1 l c b 5 4 8 P z M n F y G 8 / n J 6 e n s 7 e S k u G g a 4 M h C g t r L h j E M h F / k q I Y g I c t g B 0 6 6 6 p i Z j Q t l h P i P f O W A 8 4 q I z X Q / e V 3 o Y 5 L s X k 4 b Q C L Q z i J + O X K N k P C z n F z v c i l e L W 6 p b 9 t C R X S s p H Q 9 J C 4 y K k k x 7 a O v y 6 R n k A I a H B m e Q y b T i 5 n o 5 5 s + a C o c y 2 i o f Y E a J E 2 M W 1 J R + 8 + 0 d 7 j 3 f 8 x l J p d S z G m 2 V D q y n y q Y 9 e f N 2 s c m i 7 0 O V N u 6 h v c 1 B e c c D k 8 u Y e D 6 P q j w w u z L g Y 3 j p y i s q x d N m h 2 m 1 D R B H 3 y r M n 1 t V X S 3 H + G x 4 B o 2 A T E g z 3 x H i z 4 Z b 3 G A w 6 B Y X + + M C n j 8 X K s 0 y A 0 E q N A i h c J J K G v a o i x Y x X G + d v P D N N 4 E F g k D 9 b j q 8 O k w x 7 h f h Z S 0 q i a l E C O F Q K C 0 t F T L g G H 0 d f 2 D 2 C g 6 S l H K f y Q C t d x Y h N W B S o p 8 1 G z 6 8 6 q F E e q Z X 8 H H C 3 l g A 5 h g h B F r Y e A H j o 5 / J u c U I d 1 6 9 t Q j E X 7 e b N j V M s V m W y J C p + + 6 d j I Z C q w u H g i E T Y C f T 9 H R c x 4 j 6 e r r l / + x k Q l o + M g E 4 N x u g k Q q N T I D J A w M c 2 w X P D 4 0 b i 3 F + 1 u z O m + e L Q R Z l H 8 r H B R 6 N T l N d 6 b R U h G g 0 Q u N j o 9 T S 2 p Y h k H S 2 d W U B g p M T E h r 4 f B Z Z l q 9 o n d F P w n s s A + M Z N K j I e U 8 F g E i P 0 7 y b D + z 5 Y W D S k I + G V P H 4 N H m q d u X N + 2 K X R d e H Q u s Z i 0 3 T E 2 3 q X R E q A x s t 3 M + p 0 V d w x t i 0 k k F l V f Y w n / t h Z G i I l j V b 7 v H S 0 j L V g W e T E Z q v v n G Z P q M w O o W i c A 7 y k c q E y F P V r 0 q Q q 2 K H p C 8 m M K F y O V a 8 4 q t V Z E K B V w U S m Y o A k 8 8 A z g Z 7 h Y E b / H 5 e u H y o b 2 y U M D I V p m D U R Z f 7 v P R l f 4 C + G q o g j 9 c n 2 m x g 0 m r L 6 s q y K 6 g T M B 9 S J Z L c Y J V t 4 9 T 8 5 V G M 4 n q 7 4 z P n l e Y C 4 K / d x a Z d I u N Z a 6 x I 0 q 7 W a Q q H p 7 i v V K q v I u r u 7 q G + 3 j 5 K c c X Y t + 9 J n T o 3 8 L l u t 5 d F J z D e v 4 p h S v o g D z Y 3 J a i t L i n x Q j f 3 Z g O 0 u R 3 m G C E a D h F X m t z R K 5 J e 7 F g U h C q p 3 0 V T U x a Z 0 I o 2 J K 5 Q W 3 M 1 e X x e G h 0 Z p q r K K p n n h O F A q B M Y / Q C n A j x X N 2 / c o o b G e q q p s c x C g 5 5 x N 2 s g S 8 M 9 C F b U J G n r c j X i / F S n X 7 S Z U 2 E n 1 k x S w a h O k S d 2 T d K L G f K o x f x T 0 b S L y c H m B 5 M J R D K m y e 5 t 7 X R h a D n V V F X R m v Z 2 a m i o Z 3 s F I 8 L l t G i o j o 4 z N D Q 0 T O v W r 6 X j n 5 x Q J z R S / D H Q K g s l E 9 A z b k 2 1 O L D a 8 h o 6 E S Z f A R M 3 + a 1 e B H O e + T f Y S q Y 4 f 4 r a K e E N V F A o p D x P p n A B h B M R 0 6 J a F a G 2 n k m l U V 5 W R o c O H a T G R j V j d v 2 G d f K S F s B w o A / Y n H s U M K S y N f C O h c l f w J 7 X I h x P J D l 0 W e Z 1 M a K o 3 0 M l / W u z z D w j A K a Z 2 4 F O t B 3 D g w M 6 h v g g 1 d V W 8 2 e p a x 7 l 2 D o 4 L K D t i h H 2 P E e 2 p 7 n V i L q a 8 5 Z V s U j R a i h P 1 U 7 x z u U j E 4 C h R j j u G l E a w r x H i s V i 4 u n D K A k B X 4 N J f d B e Z 0 5 1 U M e p 0 z Q V y n 4 n 9 b A 4 e i 3 7 H d S W 5 g f z K h Y S 7 H k M Z O c 9 a p 2 b p t K r 5 F w x w v X u 6 Y t F 1 z 6 W N u 6 g Y D D b C Q G Y 8 O l 1 c S r x p q Q S 4 8 3 2 w d Y R K e p w O E S N T d y C M v C y t 6 R E m S c g n x k F 8 f 7 V 2 Y c M L c H C b E 4 K L g U Z n Y I V m c p c s 4 8 Y c S q K T k O V 1 9 Q z M d R 7 E K t l z G 4 5 j 9 3 w U T K t C r n U n 5 Y Z t t B M h k z A 3 c 5 O C k 5 M 0 L X L X 8 r C K K g M 9 k r y q P A 1 f G R B w J 7 f 9 j J A x 5 1 c b l k W r R h R d H 2 o S G r F r J o J M H G P S 4 X h m E v M v o m J M T k G M M h 1 w + Y t / H k u M f c w 8 g G 4 M v B o x t g 9 u z 5 O e 9 q m q a 4 s R b t X T N P L m 2 M i u 1 o T 8 h j F g n z 5 z k 2 c b p h c N B E v v v 6 U 6 9 0 z x W P y l b G p N z m Z b e r l K 1 T g G a 7 U x 2 / 4 M z 4 + V G g A C 6 E s a 2 6 W q e q Y X Q v N 5 f N 6 Z S r G o 3 j 5 i m k h 0 0 n k f j Z A L v 4 K 8 v N 5 v J s 6 e d t P I S a 7 4 w H N r q O A 0 f I w + 5 K J O H l d S a r w D 0 p a M c D 1 3 p l L R U O o V N k 2 m T I B M k G A 2 Q i F s a t J m 9 n R V D 5 F N Y k u G W q 0 n r U T P i d g G 1 0 O E / L o d W s 0 + f 1 Q V 5 6 i J 1 g D G X P u Q Y m 4 p i E h i 1 I C 8 A D a X f R Y t B J a 1 U m w m 8 o S 1 w 1 d g g m V T m K Q s r I A i g G u 9 8 4 W B 6 G 8 1 d t p a k q N 0 5 t L O + V D Z U m a D r b H a X R 4 W L y D W K A F g 1 h 7 u + 9 R N D J F a 9 d v p A 9 v z h w l n o s 9 9 f f E T A T w v 9 e m 1 r F G k s M H Q j n 3 7 b D g J Q i F 5 Z M T H P n k h o 2 Y e B 5 b R S 1 0 5 J J K F s B J c H m x N J b j O c f 1 W W e j a A i V L N m a c Z M b Q t k x F 6 G g F S o T 9 9 j c W 5 4 p / J v X r 8 k 0 j a b l z T Q V C t O k q 4 m u D 9 6 / H w X T 0 S w b 1 t H p p 8 l H P J w I n / b U m j j 1 d 9 + W l 8 4 V l Z V 0 G s O W C l 1 r c Z 7 m 3 q E y + 0 C q O D V W j u p U Z 6 M o v H y u i u 1 Z m i k X c 5 E J g I n V t L y F u u 9 0 y X H P v b u 0 n I + h n S b H x q m k t I R W 1 9 9 f 1 Z h + 2 N j o q H z n i h p r Z d h H B T x J R 5 e f R k f H q J T v S d z + T D D z 3 Q W L P G U g D Z e W N b X F M Y K C C Y V 2 w 7 n i 8 Z W x Z s o 2 8 + w E m g + Z A B C y 8 9 b N z F Q O T D b E e u Q Y I L t s + X J Z k w / Y 2 J R Q s z I Z C F f W x O j w W u W l A / B 9 w 2 w 2 H u 2 4 T V f 6 F z b O D y v H H t k U o x 0 r s g l Z 6 l P P g r 7 f 3 U i z a D / 0 z 4 w Y L K 9 K y v 0 0 V R W W b z p f W Y B U L p e b T n E j E Z D t R b L L 1 2 n i e v / c F / O r c Q U K V 8 U 2 w u K L 9 v d O 9 o L L V 4 i z Y X 9 r k K o r / e I m n 5 o K U 9 u q 1 U y y G 9 T a t o o m J 8 a p r q F R Z u 5 i M m J f T y / V 1 N X K m h P X r 1 y m a C x B 1 6 / f o p r a G t q 8 e S P 1 p V b T a L j o X v M 9 N O x 9 K S z s m U p h 4 D K X 3 3 S c n l g + R j 0 R Z + e Z o w n l K 6 2 i S K o 1 4 9 l 7 G D I Z Y J r B 4 X W J j D Y A 8 D n 2 i t B 1 8 w b V 1 j d Q t V 7 5 F a 7 1 N 1 5 / m 3 7 4 o + / R G J u H m P 5 + v r + J k o 7 N 2 a 8 X 9 r w 0 j o k E i 2 f 8 S 2 p f 3 0 a h u H P f + j q 6 O U j 5 V s o 7 p 4 U Q Z z a k O U u O 3 / T L 5 E A s 4 y V p O Z / f s n o D l d n W h Z g M B l m b t Y q p h 2 n u E 1 G M B C h c N t m W u 3 h s M H l q + l E I p y s 3 U r X 3 0 f c 7 v 0 m w h v r S s e 1 o s k S 9 L 7 K b e w a P k m T t 9 Q l a V p m m z h F P h m S o B 0 c 2 x l g j j c n A 2 o q K c t l Q A J 7 G O 3 f u U V V V p W x 7 k 4 v b g 2 m 6 2 B V l Q q q 1 + h Y r 8 O y q z J T 7 H B o K Z t + m x j B N O l i 1 u z 4 4 7 0 x C B e q 2 z n t U x N e F g J d o 5 N K / 0 4 9 + / H 2 d Q n S m 4 y x t 2 7 E t a 1 o 9 c O P G T Z l a j 3 G B d x M b q K L a m n v 1 O I A N 3 W J f 4 3 r p c 8 E i V N p m 9 q E v F a O D q y P c l 7 I m X z o J j j X 5 s H D r w 3 r 2 H h b Y Z K 2 8 / T l 9 R N R 5 u 4 t S 3 O J e u n i J 7 t 3 r l v v o 7 u 6 l D 9 7 / U E Z d P P P s 0 / T k k 3 s e O 5 m A x 0 k m I K u M c C s s 6 k 0 V 9 2 K / o f L 7 O u B I D e V y e y n m W T d j v p P B N 0 U o O + C t m h i 4 T a 8 8 t Y r K / U l 6 6 6 0 P 6 K m n 9 l K C 7 7 G p K X v Z s E c x J r B Y g L I y L 3 g p F a d o L E 6 r q i P k K g G x 9 E U O A h P q s u N u 2 1 2 5 R Y Y Z G X M P e N y E y g X e / m + r 7 a a 2 1 h U 6 R W E k 7 K b z d x e + D k W x w S I U z P c 4 N 0 B s 9 n G 4 b 2 W Y h h L O e 9 n r R r / Y a c K N f o Z I Q K G R C f B 4 / X Q l u E b i 9 l H j V / s f z R S Q x p I J 2 l 5 z h / M i V h B e u 4 e C F K w O N f C O y l 7 m T h F H F k U + r 1 6 h A t P b 3 z j R T R 9 + x a 1 w M k W T U w s Y K a v R V J m k l u o k H V g Z p M s n X 6 d z / Y 2 y 8 / v z G 2 K y A T Z G W D g P f M + 6 H L k + c q W U v x w 6 s 5 V w H b 3 g L J P P W 7 2 F g k F l 7 h l S G W I V K s G 2 1 g / R 2 G A 3 d d 7 q p K l I j G p 3 / l y f m R / W N y a o v c E i 4 n / 9 5 1 / o 2 6 + 8 T G d 6 q p l M 2 e t P Y G 0 / r P G X D x g q h S x C L m G U D 7 z T j z v L U G Z i 8 u l + F E w + y F R o h H Y 0 T V G q Z u a O j 4 U M J t R X h V k L Z 0 G q d D N F o + r d k 3 F I G B Q q o Z 7 f E B e P Y E V A 3 V 9 H p 0 + W M Z v v e 6 g X N s a Z A O p / J y e D 1 N P T S 9 U t m + n L X h + 9 t D k m L f t s A G m + 6 v V S W 2 2 K q s v Y j O I 0 O E V g J n r 4 M 7 / O r U b n B 7 j N D a G 4 H 8 U m r O l L b a k d o E R V d h + 0 0 O G 4 K f C J x E y v X q H j o + t + m Y E 7 G V V m z P j V N 8 m X s D Z W A z D A F v O f z M B b O w y Z g N 7 e P p m 2 E d M b W E / P Q Q g P n 9 6 + I k E 1 m k w A B s 6 + s D F G 1 Y V g I s o t 5 D 6 D e T Z u h R B 1 k E j 5 O U X K a t p m a C U n A Z r p z q i H B g d H 6 J k t p X R o z b R o G F T w T 2 8 F 6 M Q t P + 1 b F a c D r S M U H B + i h v L U j G k Z q 9 t X 0 W 0 2 H V d U R e S c 3 7 u w v E B + 7 m 5 7 v M u V S c M o j D L P g B B 3 B r j o b r C G U h M D m f J 3 g n C T m S + 5 M C W W r J h V O z m F Z N c G v B S a D t C x 2 2 U U 8 C q t 8 c E 1 6 7 3 U 5 X 4 f m 2 I u K h 3 r o F 1 5 K n x J I E A b N 2 2 g K 1 9 d 1 S k P B 5 C y q + N f 9 d E 3 j 5 n l Z h 1 P T f u o R L T z z L p Q q O I o V w o s A F M A s x H L C V i 1 9 4 e U S L r o w + s B 6 c P Y 1 z U P R V P 0 t 7 + 8 S Q c O 7 M 1 r / g k 4 P Z n S G 0 Y / Z D 7 8 7 z / 8 k f 7 l N z + l l z Z 9 8 x M U z e P J 3 f M f h P Y n Q X x w 0 F k L u L g + / P y K / R k K G t O + T T J V 4 u s e D P s 4 g e d A x / z V H X B a 6 M Q 8 G B g Y p B s 3 b t H Y y K g M 1 d l / Y B 8 1 N 2 e P y J g P L l + + Q l u 3 b p Y 4 1 m x / l M t M z w c Y Y Y L d 8 j N O C R n P p 8 b 1 I R 8 o M k h b d 7 b r q w s f r o 8 c R K i o Z 8 M j n f t U y H h y Z Z z q y u f 3 T M g P 7 G t 1 8 t M O P l L / 8 / w L z 1 H T H A S 7 e 7 e b V q 5 s 1 U c K 8 S T R W x f U a P h v A t m E A p G U 6 1 y 5 0 G M i u 7 b W 6 a s L H 4 7 p Q / n L G 6 X i 5 E O x k Q m m X t k D D P f D 9 J G 2 t l b 6 8 U 9 / Q D / 7 x W t 0 4 N A B W Q N j L n R 2 q v U z 7 P B 7 2 L T u f J s O r Y n L N H w 4 T d Z U D t J 0 / O s z C b l p V A 2 k H K i y V A 0 m I m w G D / Z w Z G a d K E R x T B / K U 1 q v M 7 m 4 y J M P G B T q s 7 n K 5 w O 8 0 8 J G 2 8 D 1 K 9 d k P t Z c O H z 4 I P 2 / P / 4 n / f U v b + g U o u 6 e X t m E D u v / g d i o J l + c + Y R e 2 B C h A + 2 P 2 i v I z 4 j y N I + K 8 t W h A V L K P A s f X f J N w z H v o a J R D j U W A 6 k S K T z 4 w p C b O 8 i v w a F h z k O 1 U T f 6 o V 1 d d + m N N 9 6 m I y + / S N u 3 b 6 H h Y f V e 7 L P z n 9 P 3 v v c d i R t 4 P W 5 Z O 6 O q R L n x p 8 K T + s z D w X B J a G T K l E M V U 2 e A O 9 g h J a c + F K o 4 R k O x m Z 1 F p G I n 1 Y 3 B h U + w 2 7 B x P f X 1 9 e s j L m f W X h c / u 0 S X v / y K / v y n v 9 F f / / w 6 1 d R U C 3 H q 6 2 q p t q 5 O 1 s I w g N P H j g 2 b N l I w G J L 4 y M g o 7 V 3 x q L b z 0 R Y H S G Q E J J K 4 K m O E I 2 H U V m e A t b o z f m b p P h U t t r Y s f G 2 F k e E x c d 7 Y c f j p p 6 i k p E R m F 3 / 3 B 9 8 V Q p m h T 1 e + u i Z 9 M O D Z 5 5 6 m C x c + l 7 h B b W 2 N a D X g o w 8 / o R X L H 9 y b m A 9 Z Z M q Q S 3 5 V m p x W 6 f a 6 U M g / j t F Q 9 s w t Z l S X p u i Z d X E u m o U B 2 m V Z U 4 P M H r Y D i 2 J i c c z + / g E q L c n 2 e G B d B + P w Q d 9 r / 3 6 1 + / 2 b b 7 x D n 1 2 4 y K Z i T K b 0 Y 8 d 8 z D g G H n b K i C l L K U 9 h k K T q Y 5 O g x E l l 7 p g + l J M y d a G I R a d o S 9 M 0 l d i W M J s v J i Y m h S x v v v k O n e 4 4 K 1 P w J y a z + z q 4 J h a L 0 / h 4 9 j r i u 3 b v p A H + X 0 w v C Y X C 9 J c / v U 5 / / L f / k B 3 w M S o j E P C z 1 h s R W b m q T f 4 H Y w E f B n b i y A / H 7 y f 5 6 k Q h i u v j S 9 c c U V N j n v V S G Y r 5 p W 5 j + i b 5 U 0 F a 3 b 6 a y s v n t 9 M H g D x 5 / 7 2 j 9 A R r j + r q K l n t 9 t 7 d e 5 R k r d P U 1 C T E O v b x c d q 9 e w e t 3 7 C e w s G g r I p r x 4 l P T w l x K j l 9 z d r 2 j M f Q A B v Q r W z P f s G K D b e x R / B C g H d P 8 g 6 K B f d v 3 k O Z d 1 F Y A Q n v o z C B U h Z u 2 b 9 a / 2 d h w / X J p e u O q I 0 R 9 7 p v Z M m w x w G 4 p / H O B 0 D n / 8 6 d u + R l 7 Q A z r b K q i u r q 1 I K a s y H E p t i J 4 y d E u / z 4 J z + Q N M w X G x m B i d c v 5 F y 9 e p U s c 3 Y / o M E C q W Y D 8 t n 0 u 4 C P r h B N 0 4 O v j y H l x 2 Q H i a w X u y A T R k p o U m l C m Z e 7 h w 6 o 2 c + F D k c R C h 3 j Y h w l Y S c U g M V n M O 8 J G B o a p o r y c q p i z T P b u y W 4 v K X v t G w Z V 3 i d O A f s 5 D B 7 C C P N b N 6 d D 7 g v o 7 k u 3 A z T + t a K W S c z z g q U H Q f 2 E R L W B M P Z C X X 4 4 F r 1 / w U O 5 8 y H K l B U l z 4 8 m X P 7 I 6 i 0 9 f V 1 I h g a d O y T T + n 2 r d u s c b L n U B l U V l a I E 2 I y p 8 9 0 P 4 A 8 e C + F n U L M H s L Y v f F + M G S 6 1 j l M G 9 s q q M y f l v d S K B 7 E 5 4 S Q S T e G i M 9 b U v n r R A G K Y 7 x 8 g N 3 c K B R g 5 u 3 D o I Y J C Q 0 1 G 1 C h N m / Z J P L Z h U t 0 6 d J l f c Y C 1 v z b s n U z T U 7 M / / 1 Q m L U S T E C 8 g z L A F q h 9 P R j m M z u C w U n a s L p B R l I Y T 9 9 T a + N 0 W M v 9 i I U z e B 7 + Y x E l E 7 f S l G T H n Q L H v I c q V t y v q q A f d P z 4 K W p f s 1 p I c + S l 5 0 W j 9 P U N i O k b D A Z 1 x U t T k L U T + l v z B Z w P 8 O L l Y v m K F U L M 2 S p x Z W X V D L M S u y 0 C I B N I h Q 3 h Z o X w y T L b 5 x u 3 1 4 W C / j n 2 x Q 1 H 0 D / i X l u 0 X r 7 c d S H w j J i e 0 X H q D L 1 4 5 D m q r r Z G f k 9 N R e j / / O G P V F t b L T s r w t 0 N s q G P t X f v E z O W g F 4 o s N d w o G T u A b Z 2 w G k E D y P Q O e y h o b C b J q Z c z C H 1 d F J u 3 B D Y v X u Z / p P u Q 6 n + E z x 9 u g 8 V j 0 o f 6 v l n t 8 h n F D p c x 7 5 0 B q G i r n U U L d K 5 U H W + M X p y n X K T w 8 v 3 4 d G P 6 d D h g z K a I Z 9 n D p r L n n 7 m 9 F n q 6 r x D r / 3 s J z r l 4 Y E d H F e 0 r d R H 8 8 P U 1 B Q T O t v d D x O x r K x c n B 3 v X / V z + T G h Q C Q h F B w S x m U O U i k y z X R K R O m F 5 7 f p T y x s O K o P B R R i P + p h 4 K Y k X f 7 0 z x K H G f f u O x / Q M 8 8 e o o a G + l n d 3 P Z 0 j M H D P s C N e X b 6 e B g 8 K J n Q 0 O W S K c R k U i a i W x q 9 F z d E M 4 1 h R u C 1 F c 8 t Q q T p u B a s F Y / Q K W B C o Y I 6 Q P B b Z G Q C D r V H K B q J y L C g 8 f E J 2 r t v D 5 t z 9 3 / v B E T 4 f z B Q F c O D M B q 8 h k 3 A R 4 X R k W E d m z / y 9 c d w j w o g i r I k n l 4 L U o E 8 W u z k E v K k p W H J h C x 8 w J 9 h q w s F L O J g c o R I p l o o F n I F A l 7 6 5 a 9 + L i 5 s u M c b G h r 0 m d l x + 3 Y n H T 9 2 Q n Z K / N G P v 0 f b d 2 6 n 3 b t 3 6 b M P j 7 r 6 u e / B D m y h m g / o h w H j o 9 j h X Z E m E Q v R C 6 y p 6 s u N 6 Q 7 y K O L I s Z 1 M t n M z 6 k O B i m P e Q 2 F l X k O i Y t J U n 9 3 z y 2 Z t L S 3 L 6 b v f e 3 X O I U c Y o N r X O 0 A v f + s I 9 7 F q Z p h Z D 4 v J y Q e f m u F h E 3 Q 6 Z 3 Q 7 0 L p y l Z A D 5 4 V M 3 E / y + Q K y B k Z z J V b + h U k H E i l i Z U i E U A v 6 W G W l v k w 9 K H R x T B / K k x o T I h W b 2 b e y z p p 7 l M 9 s y k U o F K L N W z b o o 0 e P 0 p I H 8 x L C m V A D E z W n X E A O 9 K u A e E z 1 n a K R K I V D Q S F J w M M a C k Q C a W x k Q i j H t r S m 5 r l N 4 E K B Y / p Q X h q X W D 4 4 m W S f 3 f P R B 1 c D 8 9 o A D f 2 s r s 4 u 8 v u / n v 2 l U I F 9 2 u 0 9 X 0 D 7 A P b B t P 2 9 P V I m 8 O y B S G 5 u K N B P 9 A f 8 N M z m I d I G h 0 e F L B m N J J p K x 0 V A O E i K 1 q z F c s x W X S h k c U 4 f i g W Z X 2 w a C s A a E p d 6 8 n v 0 7 B h j Q q 1 a v Z K m u c W H Z n j U A A H g m V s I 4 O 4 G 8 C 6 q u U W t R y 4 k A a H c H v L 6 / B w n 0 W Y p f u D O Y I P S Q B B N q o x 2 k v d U + p j j H r 6 v 3 L p Q q O K c O 2 V B x g P F S K q x K X d m Q + z Z g F H n k 5 M h q q 2 v z 2 g G I B q N y A D X u Y D K j U p q T L F c 4 L w / M P + X u W E 2 P w 1 c e l A t X u z i c w z u d X X J W M G R o U E p v / K K C r l X I R P I I w R S o S G W 0 V A g k 5 R 5 T j 0 o Z H F M H 0 o g B W U V V r E R 6 2 J 3 9 h y k X N Q y o a 5 f v T 5 j g m A J 9 3 t Q a T E s a T a g 0 g 5 z p Y Y W Q l 8 t w p U a j g S I I V k 8 F h P T D c f z g X 0 k x f D g A A 3 0 9 e o j N Y I 9 F A z S i K e d i R e m m r o 6 6 u n u l s 8 e m C q T E J J F I L 4 H p Z 2 U h l I E y 0 / + Q o V j + l A Q v y e q S c V H R a i l 8 G T Y M v R + e O r w Q b p x / V Z m U R V M 3 c D 7 K A A D X W F y Y d S 4 0 U a h Y E g q N 4 j U u K x J r g N K m Y D o L 0 E M y U A Q e 9 / H V H q Q D i 7 w 0 Z E R G h 8 b l W k c k a m p r B f M d Q 2 N V F p W r o + Y b K W l d H W k i r Y 2 x / l z A / w 5 a S r n 7 x w f G 6 O b Q / h 8 R R j 5 j t x Q B A R L U H M z B u / O r A u F K q 4 T X 9 2 2 m n w H Y C i 8 j O 8 b W / I r E 8 V u X t j j T o X P k 5 b 9 p G Y D n h H z w t 5 9 5 6 g s n l J X V y O j J O w b Y + M a j A U 8 d + a 8 E G T T 5 o 2 0 d l 3 2 B D 0 M 9 / F 4 5 u 6 3 P Q i M K Y n v T y Q x g k 9 p P g w 3 U m G S j l 7 1 K E 2 E 4 U Z G M N Q I Q 4 9 k y F G M C Y s x f G r I 0 d 9 9 5 y k m O C q r M + A 6 c c V h h A r W s 1 5 F R c B K S G j l i o t Q A D Y P q J r H P C s 8 P 7 Q T n t t o C 1 T a T 4 + f k u F L 6 H N h 9 A X m S a 1 a N X M o E a 6 d j 6 s + F / h e a D E 7 B v v 6 q L G 5 W e 5 F x u t p s 8 1 O q M / v p r n 8 u N w k z S K T R S o 1 h g + r 1 I J Y S S b U 9 3 / w j P 4 G Z 8 B R J h 8 E B Q a b G 0 D r W 4 y m X 8 c 8 F + x H p c Z L Y c z q v d N 1 h / p 6 + 6 Q S / + C H f y e T E 5 E 3 f r + P Q p O W 8 8 A O k G k h 3 s K u 2 7 d 0 z E L 9 M q U h V S M H Q h m T E V a E M u O G Q 2 6 V l l b O B k M 6 S 6 C 5 k K Z C 1 X + a W Q c K W Z z l l G C U B d Q 6 B N K R z d F I x U Q u b L 4 2 H 2 B F V + y e g Q m G V 6 5 c p 2 V s / u X m w 6 3 b n a K p 8 m l w u 7 d w v q j n / l I u 4 N D I I o e t P w Q N 9 e E 1 r 8 S l 7 y T p p g x x b J H I C h P 6 / Z O z 4 D h C V Q S C q g C 4 I N j I U 4 l F i H D c R V G 9 7 e d 8 g D l R u / f s l K X C 7 I A j 4 N X v f E u 2 E n 3 9 9 b f o 4 4 + P y 0 t W A / P + 6 E F Q w i S G 8 w O f g 3 F 8 m J A 4 M j w k h D G a S Z F G S T S u X 9 r a S J Y R I Y 8 O W W D + g U w o 4 x 0 7 N + p v d A 5 c J 6 9 2 O q 5 W 9 o 5 U S D / K 5 f Z w a 6 z a B N P 6 5 m u F n Q o f d 2 + e 3 z D / 9 e / e f v N d e o X J c z 9 g t A X I 5 f f 5 q K G x g a q r K h e k p Q y Q 3 y A E P I l + J r X p P 1 l h k k 7 e 8 l A 4 q o 7 t C 7 L Y + 0 7 K I W H 1 n 1 I s P 3 7 t i P 4 W 5 8 B x f S h I g G s a C g a t X i 6 K y e y b f o B X M K j Y Z e V z j 8 O D o 2 L b t i 3 U t r K V x s f G M 6 s r z R d w m x s Y M k F A S r j W E c c m c D J R U J + b i p l + l N Z G G c G x F q 2 h D O l 2 7 Y F 2 m l n 2 h S 6 O M / m A + q p J Z f b p A i g m r Z S L + S 4 k C V O v b e X 8 J w W i 7 7 W i t U X c 6 / M F S F J T q x Z 1 s Z M J W g g N G U i F 4 8 r q K q 5 b L h p n Y u F Y z D + + R p m B y t m Q K T 9 o M g 7 F G 8 i m H s g E W b v u w S Y 4 F g o c S S g F F I 6 y t d H 6 2 V F M W g q r s 1 7 q u f 8 I C q C 3 t 5 / q 6 x 9 s V P b g 4 B A t a 5 r f T F 8 Q C I N c T R x 9 J a y Q d P 3 q l S x y K Y 2 j 4 i V l Z T Q + h X M m T Y f a H F S i p s G r U J m A l H 7 0 4 x S / K b h R 9 5 w o L Q 3 T Q i a 0 b G L 6 F b G W 6 p 9 0 0 / G b s 3 v 9 7 o x 6 6 O S l f r o 4 D + L Z U V V V R d e v 3 a C P P / x E + l / 3 A x o p a w S F I k l j U z O t X r O W 4 4 p A q t 9 k w q R c f / 4 O m + c c V x o J Z F J E Q r k Z z S T E Q p z 7 V Y h / + z v P z C h v p 4 g j + 1 A Q L z e W q p B U 5 x Y F a U c x a S k g M u 2 i 9 6 4 E Z K r H V D z 7 2 V b V J e m H L + + i Q P r B + k N Y B / 3 A w f 3 0 3 A v P z r q F K N z h Q 4 M Y 2 K p G p S j y g A Q q N G m G T E b C w Z A M U b J f a y R D I o i Q S m k m l G U 6 O a 1 X y M 0 u b 6 e I g 0 0 + r h A V e J G o W j U T 5 n N U F B N Y O d C n t / y i s S Y j q v h Q q c + f P U d 7 N y 9 8 o R Z s E N B 5 6 7 Z 8 F o D x g H C N 4 + V v X X 2 9 p N k J A w F h c L 1 F J p B D h b 6 A u k f T b z L n L f N O E S v L 4 8 f S v s Z 5 7 5 7 s c D S h 6 q r 1 S 0 E p D F 1 Y e F G o K 0 W x a S k 7 o L E 6 u n z 8 r C T L M K t K u f C R 2 c u b m 7 g 2 u D N 5 1 t j U J C P P 0 W / C N A 2 l V d R 2 o i a O a + 2 a y X j 1 V J r u O + l r x Y q Q u E 6 T 4 1 y Z p v 0 H d 8 v 3 O x W O 7 U M Z q S r n g r M V E F p E e f u u S V X s + O u 5 q I w y f 3 L v H l n T 7 0 G g t E t S B q b C q d H a O l M 7 4 B p M D Y H p N z g w I B o L a R Z x I K x p h C h I U 5 r n k + u q 7 6 Q I x G V j j + M a j h u t p H b e m K b S g C 9 v G T t J H N u H M t J U z w V s P E R S W K r A D K m K W U s B Z R X V s o o s 5 k q 9 8 d Z H d O H u 3 G 7 2 j o 6 z d P S D j + n m j V u y M R t W W 8 L Q J A y w R Z 4 Z U W R R A k 1 V W 1 f P e Y x 5 V U M c K k I o M v E 1 m k y 9 P d 3 0 + T 0 9 Z k 8 I B x I p U e T B 9 R x C o 9 o E 2 u l H r 7 3 C d z e z j J 0 k j j b 5 D E o D b N 9 r I q H A T A G i M F E x F g P Q c J S X u G k 4 7 K H b w 7 O P I L 9 w / n P Z e A 1 L P K / f s E 7 2 j d q 3 / 0 l q b V u R R S Z D K L t J Z 7 R M d U 2 N H G M U u 5 z X Z A J h M O d q L K z N P R B H l 4 O I j i v z 1 A h G m 0 / T s m X W p g V O R l E Q a m U L 9 y W k 8 J S n y B S W K c j F A B A K m 7 Q d 2 R g R r 1 8 + g A S Y P 4 V x f 3 Z 4 v T 6 p 5 N l E Q t 4 p E m E j A p W m R c c x U x j p 6 F f B b E S / K W P q S R k o E i m y K c L B t J O y Q a g l l Y j T y 6 8 4 a 5 r G b H B 1 3 L h b F E 1 4 L J 6 i m 1 0 x N k 3 Q k f b K 5 D m Y K V g g x I T F i p c 2 x c R + x + x d 9 H E w 8 R A 7 c w D Y + R 0 d 5 W A o L F 4 7 D J b N X f s P / 9 f Z e Y c q O L 1 x W Y O 8 n x I y M b l A N E C R y 4 j S Q J j B W 1 l V z S R y M 0 m M V l I k E k I Z Y i V A J k U e N e c J c T N u L 0 q v f O d Z / t 4 i 0 V C y B U c R / J T 4 8 W J K t Y B Z W k q 3 k h B u f v V j F x d M N x F b i G J q e n d 3 D 0 U i a r m A 7 u 5 e e v 2 N t 1 k r + W X L U B A i o 4 k g f A w C w g z E r N 5 z Z y 9 w v n F + c T o q P r I M c W g k L L K p t B Q I k q J Q u p Y + v u a R e D a Z + L y O W 5 r J J p p c I B V f x O Z e v a 0 k n f 1 T F C a f w b a N V W z 6 q Y L K N f 9 E u P C M s w J S D K g p t d 6 7 e V k r o / J j E R f M i 8 J + U d g B 8 Z l n D s v Y v f b 2 V X T 6 9 B k a G x 2 X 6 9 Q 7 I r u A Y G n q 7 e m j O J M J A E k U w b C I i x r 8 C p P v I y b S t X 7 M m s Y 5 T S g h E / L Z 9 G c R I u + 5 T E w Z G E 0 1 H R e z 7 x / / + a f y P c W C o i I U U F n m V o U o L a A q R B y r N B w r U q H p L Q Z S r a q 3 + k t Y S B L 9 o 9 b W V p 2 i Z u X a N 7 1 + 8 c X n a Z r z 5 t i x E 3 Q X O 8 W z O S Y k 0 V r m 0 O E D F G Y t h / x R 2 s g S L M L S 3 9 s r W k k R S Y s Q C c L 5 a y O W k I r z P J W l l T j O Z E K 8 Z Y W 1 D k a x w F H r 8 s 1 H 2 l d X K j e 6 F J 6 t E A 2 x E E c h c y V S h H I 2 q e r L l Y b C 3 k x n z 5 y X z a e x r 5 S B m H a i Q d T z I q y r q 6 N D h w 7 I R m 6 X v 7 o i m w + A G K q x I R m B n p B + j x a c 0 + c v j 7 d o w l g i b n A b m R B P 4 B h 5 j 1 D i a k N q 2 e + J Q 5 j n L 7 / 6 b N 4 y d L K 4 z t z s L g 7 b J w f n L w 6 R y w 3 H h B J M L R A H h Q i 3 I 5 n Q j A 5 g C 5 h D p 7 2 3 2 t k 6 T U 2 V 3 J 8 J h W R 3 Q 5 h 6 B i D Q X I L 3 T x h C B B K i T 3 X 3 z j 0 K + P 1 U V V 2 p l g r z + c n r h U Z K 0 a e 3 v H y t M Q + Z P A i Z L C r E M c j D h E K D l S E S H B E I z e Z p r J 0 4 / O f f / 1 z f Z X G h 6 E w + g / r a A B c q W k g t K F R T y N K y q r i q C K o / Y R 9 l A e E / + t M K F y A T E I 2 q R S r N v a t K P 7 v A h E N F x 5 a i G C S L f l F f b 7 + Y j K d O d j C Z I l R S W i Y m o 7 q W + 1 B x p a W M O W c P 7 f m a O T b W g W g m E A r H c d q 4 a Z 3 c c z G i a A m 1 e m U V 6 x w u Y C l U V Z B Z J o g U v D J P p B K g x W U y o b I J m R j 2 v 4 U I o 0 x x v 8 P D w x S L x + Y k k + o P 8 b P y 8 + L F b D w + T f / 3 3 / 6 d h g a H t N v d T d 9 + 9 W U Z f Y 7 r h w Y G x H y 7 N a Q c F G I a I p S 8 U / F M A 8 X k E W 0 k c U U m y 8 x D / s f J 7 / P S 4 W f 3 q h s v Q r j O 3 C p O k 8 / g z L k e f k o P / 5 p 3 U 7 b 3 U z a z z + 0 y 5 p 8 y A Y 0 p q E z A w j E F F d l Z + B e 7 r Z c H 0 k I G r O d Q W V n B 5 + U q u U 6 R C 6 G l d e 1 p Z m 8 m E O L E p 6 f o 4 F P 7 h U R y T j x + 0 E z T s g I T N F j W y H F N S i G W h I Z I q o F S Z h 7 M P b V X L s w 8 L H z 5 T 0 V q 6 h m 4 z t 7 q K W p C A a f O 3 G V d r P t S M w j F Z A O h N L E U o Q y p Q C Q d 5 x + B k E w i c m i g k r 4 + 0 o E I O g K 6 C K G O b I r K + y Z o m s Z G 9 J 0 U Y b L I g 1 A I Z E S R x R B q m j X U F 1 9 8 S T t 2 b J N 0 I Y t c A 9 K k 6 E y X l y J x G 5 m E S D p u C M U E M m G W d t I O C J A p n U 7 S 7 / 7 b L 9 U z F D G K 1 u S z 4 8 C + l V z g y u y z b H l d + N L H Q i V Q I u Y f x F Q e O d a V h 0 W m i 3 C F s v p b S l T F N c f 2 C v w I R D 5 X h T I 9 B R U f 3 8 n H x z 4 5 L o t a 4 t 7 E B M s R c + / G N L M k R c G J I L 3 z 9 n u y E 2 L W O d 1 f O t v l p q m Y + o w M W e R z d F x r I S t U Y v f m g U x I + + 3 v f 6 F L o 7 i x K A g F v b F 3 T 2 u W K 1 3 Z 9 I j r i m G v J C Y u Y l U g Q y q L Y K p y q 4 p v K r 2 J G z H n j e S m 6 e v k s 7 I l 8 3 1 Z o t L X 1 K u F J e G M Q G h I Y v p I 9 j h e w g 5 N K t N O h P 8 f 4 a V L X 8 r W o r i P 9 9 4 9 S m N j Y 5 I e j K S s p b 9 s e S H P z f l j G h 0 r r z g / I c h X a b B Y k L 9 M J l z 3 D / / 0 U 9 H y i w G u s 7 d 7 i 9 7 k M 4 C n 6 t T p T j b l d F 8 K J p 8 J x e Q z o b 1 P B R P P M v 3 4 j w p h B E o c n 6 z T E Z W 4 / K q 4 L c g L y X 1 V B J m C 4 A o u g T 0 u o R X f t y p O 3 Z 1 X a e X K N i o p C c h l F k n z C Y i o 4 t B u o y N j 0 u f C M y i S p u j m z d s 0 6 W m l y R j 2 e F J p E K W V W Z i g G W I L O Q 3 R L H J J f 0 k 3 W G j A f v 2 7 n 8 m w p 8 W C R a G h D P A + 5 e D + d i 5 w 0 4 r a N J V U D q P B V O W w W m B 7 5 V F x N Y 1 b n V M V T J 3 L T O + W i o f r V O W b V e Q 6 W 8 W V N F 1 x M + e N c L p O G 5 x I y 0 b X 4 X C Y 7 0 F r J U 5 X 9 5 o r c B J Y c Z h 0 X 3 5 x W c g l L 2 D 1 d f 2 9 / T Q R 9 c l 3 m G s z Z M n k h Y q r v D P a X o k a 7 I q 8 x U L / 8 U V H J s B 1 b h F p K I N Y L E E n O 2 6 K 5 8 8 t 2 g q a C S G c E 2 o 1 2 o y j Y h Z N B Y H q U Q G 0 E 0 c k V M c G K l 0 f 3 A / Q M J a O g r o x + s g 6 l w n T 9 O x 6 m H p J u n n 9 J q 3 f s F 7 I k V + Y q B z a t d P Q 0 D h r p 5 L M 2 D 9 I J J 6 m c 7 J C k T E 3 F a m z T E 8 m G U J F N E N O k I y J x f 1 S R b A 4 / w + b e b 9 5 b V 4 L b x Y b X O c 6 F x + h g G g k T i d O M a n s Z p + E I F A + 0 8 8 i k i E W / 8 E v Q 6 W p U B 1 b P F J / T a B g D m x Z n 4 l y x V e B + S N E s I d u V 5 q e X q v W d u j q 6 q L 2 9 t V y z i 6 z e f e Q D t P t 6 N l u C o a n q L Z l A z 6 Y z 2 k i g Y A Z E n H I 3 2 F M P n x f R i t n a S v T H 8 W Q o i T 9 8 t c / Y c J a m 6 8 t J j C h + l Q p L V J 8 c P Q S 5 4 L R U h a 5 7 B o q v 6 Y C Y / Q x P k h C p O G c J O B P 5 t x 8 g c q f A Y i g I o h K i M i W 5 d P U U J 6 i N 9 9 4 m 1 5 5 9 V v y P / K D E J J F J K W V j G d Q h W k 6 d c v D J q J F J N N n y i K T J p L q O 1 l a y d J O l t k H z e T i e / j 9 / / p H y Z P F i k V P K O D 9 9 z / n n A C J Q C g Q S x E s Q y Y b u Z Q Y Q i H E M a K o R D o d w D k d G u i U v D D E s Q I m g w T 6 j A 6 b K h O 0 Y V l C B s N e v 3 6 D d u z Y n i F O r h g C S V x I Y 4 V Y 9 y E U p Y x G M t p J a a Q c U m W I Z N d O d j J N k 4 / 7 p 7 / 7 H 7 + S e 1 z M c J 1 f I p T g / Q 8 u c I s N 8 s y u q S R u C M V x I Y 0 R k E X H A R W a u P y V + N w A A X Q 0 E + c / / O t x p + m p N X h J S v T e u x / Q k Z d e E H L I D 0 L I D O 2 E N B A D x 3 B e p K m j M 2 e v J h P m k E g d s 8 C h Y d N Q h k R G K i r K 6 N e / / Z n c 8 W L H E q F s u H T p N n X 3 j j E B j K b S W i s P s T J E s m s s 0 A q h / O K P I p E 6 Z 4 e c z Y C r u o 7 Z A C L o U A L + K f O l a E + b W l z y 4 s U v a P v 2 r e o c r t U i B I I I Y d J 0 c x C O 3 B T 1 T b B B p k m V n 0 y K S B K 3 k c l u 4 h m P n 3 G J 4 6 6 2 7 9 h C T z + 3 X + 5 j C V y y 5 7 v 6 l w h l A y r h W 2 + e 5 p y x T M C M k w J E Q 5 g h 1 E x i 8 R / 8 M l S 6 A G k q x j B p K h B k l Y A m k G K T j u s L O H x q b Z y G h 4 Z l u e L c Z b / s A o 0 0 y S b d l z 1 Y R 0 + R y 0 6 g D L G E S I p M 6 t g Q i c N c M g m h l F b C V q O / / e + / 4 v y w P 8 g S l g g 1 C 9 5 5 + x R N J 8 A F J l R G W 8 H k U y E I h M p k E c l O L l X J V I h z + F W h Q i a S B 4 Y 8 + L W I h N i e 1 j g F f G k 6 d a K D D h z c p 0 i S I + N T L r o 9 5 B a H Q y y B N J B E h X N q J p A J B J I w P 5 n g e M A i L n / / m 5 + o e 1 t C F p Y I N Q f + 9 p f j l B b N Z N N U W h S 5 L F I h 5 D 8 q r g k 0 g 1 R 2 y D k D Y Z A N I I G O S j x N d e U p C k b S V J u 4 K e t D 5 J I J g j 4 S y I R 3 S i Y t H 5 H s Z M q r m S T O o X 7 P h P O Y b / U v / / M f 9 D 0 t I R 9 c F + 4 s E W o u n P r 0 I v U P j B P b f 5 p U H I J E I J X W V j M I p U V o J C G i H F e x H D L Z I K X B R J A D B k j B Q c C T Y o 1 D t H 9 1 X F Y 1 a m l p y R D G k h S d 7 r S b g S A S h 7 l E k r g i k t J K h l g g E D S U p Z V A K M y R W r d + j Z q y v o T 7 g g k 1 s E S o e e L d t 0 9 S K I w 1 8 E A m i 1 T G B L S I x Y I 0 0 E e O 8 d 9 W K E C 6 i m V B 8 8 n 8 E U L o C A W 8 a d q 2 P E a X L l 6 i H T t 3 a N I o u T P i o o F J 7 N + k S c S h 8 f B l t J O O G y J J G j S S k I m J x O S x h l Q l W A O 7 Z J 2 + 1 3 7 x f X U P S 5 g T S 4 R a A P 7 0 H + 9 z K w 6 y 2 M i U F Y I 8 O s w h l c T l U x g q c S b s h O I f H y u + V X U J Y u V B 9 e V J C k + F Z V k w Q 6 b z d + A G V 3 E 7 o Q y Z j M s 8 Q y J N K J A J m s r e Z 0 K I v m F Z e R n 9 5 n f F P R n w 0 Y P o / w M I s o G 5 a Q Z 9 b g A A A A B J R U 5 E r k J g g g = = < / I m a g e > < / T o u r > < / T o u r s > < / V i s u a l i z a t i o n > 
</file>

<file path=customXml/item16.xml>��< ? x m l   v e r s i o n = " 1 . 0 "   e n c o d i n g = " u t f - 1 6 " ? > < T o u r   x m l n s : x s d = " h t t p : / / w w w . w 3 . o r g / 2 0 0 1 / X M L S c h e m a "   x m l n s : x s i = " h t t p : / / w w w . w 3 . o r g / 2 0 0 1 / X M L S c h e m a - i n s t a n c e "   N a m e = " P a s e o   1 "   D e s c r i p t i o n = " L a   d e s c r i p c i � n   d e l   p a s e o   v a   a q u � "   x m l n s = " h t t p : / / m i c r o s o f t . d a t a . v i s u a l i z a t i o n . e n g i n e . t o u r s / 1 . 0 " > < S c e n e s > < S c e n e   C u s t o m M a p G u i d = " 0 0 0 0 0 0 0 0 - 0 0 0 0 - 0 0 0 0 - 0 0 0 0 - 0 0 0 0 0 0 0 0 0 0 0 0 "   C u s t o m M a p I d = " 0 0 0 0 0 0 0 0 - 0 0 0 0 - 0 0 0 0 - 0 0 0 0 - 0 0 0 0 0 0 0 0 0 0 0 0 "   S c e n e I d = " 6 9 4 d e b 4 1 - 2 e 6 8 - 4 b 2 b - 8 b a 1 - 7 7 9 d a f 2 f e 4 d 6 " > < T r a n s i t i o n > M o v e T o < / T r a n s i t i o n > < E f f e c t > S t a t i o n < / E f f e c t > < T h e m e > B i n g R o a d < / T h e m e > < T h e m e W i t h L a b e l > f a l s e < / T h e m e W i t h L a b e l > < F l a t M o d e E n a b l e d > f a l s e < / F l a t M o d e E n a b l e d > < D u r a t i o n > 1 0 0 0 0 0 0 0 0 < / D u r a t i o n > < T r a n s i t i o n D u r a t i o n > 3 0 0 0 0 0 0 0 < / T r a n s i t i o n D u r a t i o n > < S p e e d > 0 . 5 < / S p e e d > < F r a m e > < C a m e r a > < L a t i t u d e > 0 < / L a t i t u d e > < L o n g i t u d e > - 7 4 . 9 9 9 9 9 9 9 9 9 9 9 9 9 8 6 < / L o n g i t u d e > < R o t a t i o n > 0 < / R o t a t i o n > < P i v o t A n g l e > - 0 . 0 0 8 3 6 4 3 3 9 3 0 6 3 4 5 7 2 5 < / P i v o t A n g l e > < D i s t a n c e > 1 . 8 < / D i s t a n c e > < / C a m e r a > < I m a g e > i V B O R w 0 K G g o A A A A N S U h E U g A A A N Q A A A B 1 C A Y A A A A 2 n s 9 T A A A A A X N S R 0 I A r s 4 c 6 Q A A A A R n Q U 1 B A A C x j w v 8 Y Q U A A A A J c E h Z c w A A A m I A A A J i A W y J d J c A A C 8 M S U R B V H h e 7 X 2 H f x z H k W 5 t R s 4 g Q B A g C e a c J C a R y p R s y e d s 6 + d w v r P v 7 P N L f 9 X z v X t + F 5 y U A x V I k Q S j R E o U M w G S y B n Y X W z A h l d f d f f O 7 G J B g C A l 7 i z w A Y X u 6 R n s z n T 3 1 1 V d 0 8 H 1 x q d n 0 7 S E B S H g 8 9 G R f d t p O j 5 F L p e L U q m U S D q t s t S E n 9 / z 0 s 7 W a Y k D s Q T R J 9 c 8 5 H J 7 6 M V N M X L p 9 P s h k S L y u v W B D Y l E g k K R J H m 8 X r r c X 0 K T U e s i N y V p R a 2 L W m u T d L r L z / e I e 3 L J v Q I I 3 W 6 3 i M f j o U D A R e G B c 3 J u C Q v D E q E W A A 9 X w G 8 f 3 E m p Z J y S y W S G R J C B / g E K T 0 1 R S 0 s L + f 0 + u d 4 Q 6 9 g 1 J l P S T e U l H g r F O P Q z S 6 I D 5 E t H a M / m F R S O q 4 p e X Z q W z x w d H a W G h g Z J y 8 X p j j O 0 / 8 A + C o Z C V F l R I W m J J N G 5 u z 4 m F Z M v F a W k K 0 B u J k p 5 I E 2 N F S l a 1 5 i k W 0 M e u j X s z S K V E U M s v 9 9 N k a E l Y i 0 E S 4 R 6 A H g 8 b n p h 1 z r y s m Y C k a L R K P V 0 9 9 L K V W 1 0 Z 9 R D K 2 t Z 9 W j g P C o o E A 4 G q b y y U u J A g m v + R 9 e Y b K y h X t o U J x T A v 7 5 9 n Z p W b 2 e y E h 1 a G 6 e A V x V L / 3 i S R n u u 0 5 a t m 2 k q H K a y 8 n K a n p 4 m H 9 + D w e D I J F 0 a q K L K U h 9 t W 5 G g M j 9 R 3 7 i b + o N u G g l 7 9 F U W f J y U S F l 6 0 U 4 u u 8 Y C s a L D F 7 h B Y O I v Y V 5 g Q p 1 b I t Q c Q H 1 7 9 a k 9 l E x E q L e 3 j 5 Y t a 8 x o p e l 4 X M w t m H F + d 4 r N u J l 2 W X B y k i q r q i S O / 3 n v S o D a 2 A z b 3 G w R 8 A 9 / P U e / + v 6 T F E + 6 6 M O L E 7 S j v Z z S L h + 1 1 P B n 6 m u A 0 Z E R q q u v p 5 P X o h R K V e t U h e a q J P V P Z h P I k G U 2 2 M / P R q y S E j e b g u f l 3 B L u D 9 e b J 5 Y I d T 8 8 / 8 R 2 i o R G q b K y Y k Y f K c K m X U l p q R w j y d R N a B A k + P x + f S 7 F G o u J w R e E 2 U Q 7 2 1 N N h 9 a 7 q M S X l j 7 Q f 7 1 5 g p I l L d T Y 3 E p 7 1 5 d Q V Y k y H 0 3 F x n c i H O z v p 4 Z l y y g a i Z D b X 0 H H b r I q e k D Y C Z Q L O 6 F M a I j l 8 3 k 5 D 1 w 0 d m + J W P f D E q F m A c y 7 Z 7 a v I S + H M d Z C X m i h a I R J E p D K D i C E a Y f q h 7 4 K E I J 5 p / s 0 B k k m D b R Y L s b H x q i m t l Y f z Q 0 Q K D o 9 O y E e F L O R K 5 d Y I B T i y n H B + T C y R K r Z k M d v t I T K 5 p 3 0 0 p O b l G b R 2 g F a w u s z G k c J g E p m y I S 0 E J t 3 6 F v h e m C K t Z i d T P 2 9 v T p G W W S K 8 f + k 9 f / g c 6 D l 4 k z k M 3 f 8 d G d g i j 6 + 8 W j J B N i f w w 6 T b s R o Z m j T S I R N 3 O o 9 k k d L m A k m F A p p S Y y s X r O b D r b F p I K j V U Z F s l e u S G S K r 1 O V D k i x h o q w C W a O 6 x o b u M 9 R I i Q E y s r K q L / P I l F z S 4 u O W Y j H Y h T g / 0 H / K x Q K y v f C 6 e B n k z E + 0 U 9 p b z n F E 7 i / r w f m 2 X J h 0 i G G V N D I I H o w R B S o f 4 K v m p m H i 1 l c b 5 4 8 P z M n F y G 8 / n J 6 e n s 7 e S k u G g a 4 M h C g t r L h j E M h F / k q I Y g I c t g B 0 6 6 6 p i Z j Q t l h P i P f O W A 8 4 q I z X Q / e V 3 o Y 5 L s X k 4 b Q C L Q z i J + O X K N k P C z n F z v c i l e L W 6 p b 9 t C R X S s p H Q 9 J C 4 y K k k x 7 a O v y 6 R n k A I a H B m e Q y b T i 5 n o 5 5 s + a C o c y 2 i o f Y E a J E 2 M W 1 J R + 8 + 0 d 7 j 3 f 8 x l J p d S z G m 2 V D q y n y q Y 9 e f N 2 s c m i 7 0 O V N u 6 h v c 1 B e c c D k 8 u Y e D 6 P q j w w u z L g Y 3 j p y i s q x d N m h 2 m 1 D R B H 3 y r M n 1 t V X S 3 H + G x 4 B o 2 A T E g z 3 x H i z 4 Z b 3 G A w 6 B Y X + + M C n j 8 X K s 0 y A 0 E q N A i h c J J K G v a o i x Y x X G + d v P D N N 4 E F g k D 9 b j q 8 O k w x 7 h f h Z S 0 q i a l E C O F Q K C 0 t F T L g G H 0 d f 2 D 2 C g 6 S l H K f y Q C t d x Y h N W B S o p 8 1 G z 6 8 6 q F E e q Z X 8 H H C 3 l g A 5 h g h B F r Y e A H j o 5 / J u c U I d 1 6 9 t Q j E X 7 e b N j V M s V m W y J C p + + 6 d j I Z C q w u H g i E T Y C f T 9 H R c x 4 j 6 e r r l / + x k Q l o + M g E 4 N x u g k Q q N T I D J A w M c 2 w X P D 4 0 b i 3 F + 1 u z O m + e L Q R Z l H 8 r H B R 6 N T l N d 6 b R U h G g 0 Q u N j o 9 T S 2 p Y h k H S 2 d W U B g p M T E h r 4 f B Z Z l q 9 o n d F P w n s s A + M Z N K j I e U 8 F g E i P 0 7 y b D + z 5 Y W D S k I + G V P H 4 N H m q d u X N + 2 K X R d e H Q u s Z i 0 3 T E 2 3 q X R E q A x s t 3 M + p 0 V d w x t i 0 k k F l V f Y w n / t h Z G i I l j V b 7 v H S 0 j L V g W e T E Z q v v n G Z P q M w O o W i c A 7 y k c q E y F P V r 0 q Q q 2 K H p C 8 m M K F y O V a 8 4 q t V Z E K B V w U S m Y o A k 8 8 A z g Z 7 h Y E b / H 5 e u H y o b 2 y U M D I V p m D U R Z f 7 v P R l f 4 C + G q o g j 9 c n 2 m x g 0 m r L 6 s q y K 6 g T M B 9 S J Z L c Y J V t 4 9 T 8 5 V G M 4 n q 7 4 z P n l e Y C 4 K / d x a Z d I u N Z a 6 x I 0 q 7 W a Q q H p 7 i v V K q v I u r u 7 q G + 3 j 5 K c c X Y t + 9 J n T o 3 8 L l u t 5 d F J z D e v 4 p h S v o g D z Y 3 J a i t L i n x Q j f 3 Z g O 0 u R 3 m G C E a D h F X m t z R K 5 J e 7 F g U h C q p 3 0 V T U x a Z 0 I o 2 J K 5 Q W 3 M 1 e X x e G h 0 Z p q r K K p n n h O F A q B M Y / Q C n A j x X N 2 / c o o b G e q q p s c x C g 5 5 x N 2 s g S 8 M 9 C F b U J G n r c j X i / F S n X 7 S Z U 2 E n 1 k x S w a h O k S d 2 T d K L G f K o x f x T 0 b S L y c H m B 5 M J R D K m y e 5 t 7 X R h a D n V V F X R m v Z 2 a m i o Z 3 s F I 8 L l t G i o j o 4 z N D Q 0 T O v W r 6 X j n 5 x Q J z R S / D H Q K g s l E 9 A z b k 2 1 O L D a 8 h o 6 E S Z f A R M 3 + a 1 e B H O e + T f Y S q Y 4 f 4 r a K e E N V F A o p D x P p n A B h B M R 0 6 J a F a G 2 n k m l U V 5 W R o c O H a T G R j V j d v 2 G d f K S F s B w o A / Y n H s U M K S y N f C O h c l f w J 7 X I h x P J D l 0 W e Z 1 M a K o 3 0 M l / W u z z D w j A K a Z 2 4 F O t B 3 D g w M 6 h v g g 1 d V W 8 2 e p a x 7 l 2 D o 4 L K D t i h H 2 P E e 2 p 7 n V i L q a 8 5 Z V s U j R a i h P 1 U 7 x z u U j E 4 C h R j j u G l E a w r x H i s V i 4 u n D K A k B X 4 N J f d B e Z 0 5 1 U M e p 0 z Q V y n 4 n 9 b A 4 e i 3 7 H d S W 5 g f z K h Y S 7 H k M Z O c 9 a p 2 b p t K r 5 F w x w v X u 6 Y t F 1 z 6 W N u 6 g Y D D b C Q G Y 8 O l 1 c S r x p q Q S 4 8 3 2 w d Y R K e p w O E S N T d y C M v C y t 6 R E m S c g n x k F 8 f 7 V 2 Y c M L c H C b E 4 K L g U Z n Y I V m c p c s 4 8 Y c S q K T k O V 1 9 Q z M d R 7 E K t l z G 4 5 j 9 3 w U T K t C r n U n 5 Y Z t t B M h k z A 3 c 5 O C k 5 M 0 L X L X 8 r C K K g M 9 k r y q P A 1 f G R B w J 7 f 9 j J A x 5 1 c b l k W r R h R d H 2 o S G r F r J o J M H G P S 4 X h m E v M v o m J M T k G M M h 1 w + Y t / H k u M f c w 8 g G 4 M v B o x t g 9 u z 5 O e 9 q m q a 4 s R b t X T N P L m 2 M i u 1 o T 8 h j F g n z 5 z k 2 c b p h c N B E v v v 6 U 6 9 0 z x W P y l b G p N z m Z b e r l K 1 T g G a 7 U x 2 / 4 M z 4 + V G g A C 6 E s a 2 6 W q e q Y X Q v N 5 f N 6 Z S r G o 3 j 5 i m k h 0 0 n k f j Z A L v 4 K 8 v N 5 v J s 6 e d t P I S a 7 4 w H N r q O A 0 f I w + 5 K J O H l d S a r w D 0 p a M c D 1 3 p l L R U O o V N k 2 m T I B M k G A 2 Q i F s a t J m 9 n R V D 5 F N Y k u G W q 0 n r U T P i d g G 1 0 O E / L o d W s 0 + f 1 Q V 5 6 i J 1 g D G X P u Q Y m 4 p i E h i 1 I C 8 A D a X f R Y t B J a 1 U m w m 8 o S 1 w 1 d g g m V T m K Q s r I A i g G u 9 8 4 W B 6 G 8 1 d t p a k q N 0 5 t L O + V D Z U m a D r b H a X R 4 W L y D W K A F g 1 h 7 u + 9 R N D J F a 9 d v p A 9 v z h w l n o s 9 9 f f E T A T w v 9 e m 1 r F G k s M H Q j n 3 7 b D g J Q i F 5 Z M T H P n k h o 2 Y e B 5 b R S 1 0 5 J J K F s B J c H m x N J b j O c f 1 W W e j a A i V L N m a c Z M b Q t k x F 6 G g F S o T 9 9 j c W 5 4 p / J v X r 8 k 0 j a b l z T Q V C t O k q 4 m u D 9 6 / H w X T 0 S w b 1 t H p p 8 l H P J w I n / b U m j j 1 d 9 + W l 8 4 V l Z V 0 G s O W C l 1 r c Z 7 m 3 q E y + 0 C q O D V W j u p U Z 6 M o v H y u i u 1 Z m i k X c 5 E J g I n V t L y F u u 9 0 y X H P v b u 0 n I + h n S b H x q m k t I R W 1 9 9 f 1 Z h + 2 N j o q H z n i h p r Z d h H B T x J R 5 e f R k f H q J T v S d z + T D D z 3 Q W L P G U g D Z e W N b X F M Y K C C Y V 2 w 7 n i 8 Z W x Z s o 2 8 + w E m g + Z A B C y 8 9 b N z F Q O T D b E e u Q Y I L t s + X J Z k w / Y 2 J R Q s z I Z C F f W x O j w W u W l A / B 9 w 2 w 2 H u 2 4 T V f 6 F z b O D y v H H t k U o x 0 r s g l Z 6 l P P g r 7 f 3 U i z a D / 0 z 4 w Y L K 9 K y v 0 0 V R W W b z p f W Y B U L p e b T n E j E Z D t R b L L 1 2 n i e v / c F / O r c Q U K V 8 U 2 w u K L 9 v d O 9 o L L V 4 i z Y X 9 r k K o r / e I m n 5 o K U 9 u q 1 U y y G 9 T a t o o m J 8 a p r q F R Z u 5 i M m J f T y / V 1 N X K m h P X r 1 y m a C x B 1 6 / f o p r a G t q 8 e S P 1 p V b T a L j o X v M 9 N O x 9 K S z s m U p h 4 D K X 3 3 S c n l g + R j 0 R Z + e Z o w n l K 6 2 i S K o 1 4 9 l 7 G D I Z Y J r B 4 X W J j D Y A 8 D n 2 i t B 1 8 w b V 1 j d Q t V 7 5 F a 7 1 N 1 5 / m 3 7 4 o + / R G J u H m P 5 + v r + J k o 7 N 2 a 8 X 9 r w 0 j o k E i 2 f 8 S 2 p f 3 0 a h u H P f + j q 6 O U j 5 V s o 7 p 4 U Q Z z a k O U u O 3 / T L 5 E A s 4 y V p O Z / f s n o D l d n W h Z g M B l m b t Y q p h 2 n u E 1 G M B C h c N t m W u 3 h s M H l q + l E I p y s 3 U r X 3 0 f c 7 v 0 m w h v r S s e 1 o s k S 9 L 7 K b e w a P k m T t 9 Q l a V p m m z h F P h m S o B 0 c 2 x l g j j c n A 2 o q K c t l Q A J 7 G O 3 f u U V V V p W x 7 k 4 v b g 2 m 6 2 B V l Q q q 1 + h Y r 8 O y q z J T 7 H B o K Z t + m x j B N O l i 1 u z 4 4 7 0 x C B e q 2 z n t U x N e F g J d o 5 N K / 0 4 9 + / H 2 d Q n S m 4 y x t 2 7 E t a 1 o 9 c O P G T Z l a j 3 G B d x M b q K L a m n v 1 O I A N 3 W J f 4 3 r p c 8 E i V N p m 9 q E v F a O D q y P c l 7 I m X z o J j j X 5 s H D r w 3 r 2 H h b Y Z K 2 8 / T l 9 R N R 5 u 4 t S 3 O J e u n i J 7 t 3 r l v v o 7 u 6 l D 9 7 / U E Z d P P P s 0 / T k k 3 s e O 5 m A x 0 k m I K u M c C s s 6 k 0 V 9 2 K / o f L 7 O u B I D e V y e y n m W T d j v p P B N 0 U o O + C t m h i 4 T a 8 8 t Y r K / U l 6 6 6 0 P 6 K m n 9 l K C 7 7 G p K X v Z s E c x J r B Y g L I y L 3 g p F a d o L E 6 r q i P k K g G x 9 E U O A h P q s u N u 2 1 2 5 R Y Y Z G X M P e N y E y g X e / m + r 7 a a 2 1 h U 6 R W E k 7 K b z d x e + D k W x w S I U z P c 4 N 0 B s 9 n G 4 b 2 W Y h h L O e 9 n r R r / Y a c K N f o Z I Q K G R C f B 4 / X Q l u E b i 9 l H j V / s f z R S Q x p I J 2 l 5 z h / M i V h B e u 4 e C F K w O N f C O y l 7 m T h F H F k U + r 1 6 h A t P b 3 z j R T R 9 + x a 1 w M k W T U w s Y K a v R V J m k l u o k H V g Z p M s n X 6 d z / Y 2 y 8 / v z G 2 K y A T Z G W D g P f M + 6 H L k + c q W U v x w 6 s 5 V w H b 3 g L J P P W 7 2 F g k F l 7 h l S G W I V K s G 2 1 g / R 2 G A 3 d d 7 q p K l I j G p 3 / l y f m R / W N y a o v c E i 4 n / 9 5 1 / o 2 6 + 8 T G d 6 q p l M 2 e t P Y G 0 / r P G X D x g q h S x C L m G U D 7 z T j z v L U G Z i 8 u l + F E w + y F R o h H Y 0 T V G q Z u a O j 4 U M J t R X h V k L Z 0 G q d D N F o + r d k 3 F I G B Q q o Z 7 f E B e P Y E V A 3 V 9 H p 0 + W M Z v v e 6 g X N s a Z A O p / J y e D 1 N P T S 9 U t m + n L X h + 9 t D k m L f t s A G m + 6 v V S W 2 2 K q s v Y j O I 0 O E V g J n r 4 M 7 / O r U b n B 7 j N D a G 4 H 8 U m r O l L b a k d o E R V d h + 0 0 O G 4 K f C J x E y v X q H j o + t + m Y E 7 G V V m z P j V N 8 m X s D Z W A z D A F v O f z M B b O w y Z g N 7 e P p m 2 E d M b W E / P Q Q g P n 9 6 + I k E 1 m k w A B s 6 + s D F G 1 Y V g I s o t 5 D 6 D e T Z u h R B 1 k E j 5 O U X K a t p m a C U n A Z r p z q i H B g d H 6 J k t p X R o z b R o G F T w T 2 8 F 6 M Q t P + 1 b F a c D r S M U H B + i h v L U j G k Z q 9 t X 0 W 0 2 H V d U R e S c 3 7 u w v E B + 7 m 5 7 v M u V S c M o j D L P g B B 3 B r j o b r C G U h M D m f J 3 g n C T m S + 5 M C W W r J h V O z m F Z N c G v B S a D t C x 2 2 U U 8 C q t 8 c E 1 6 7 3 U 5 X 4 f m 2 I u K h 3 r o F 1 5 K n x J I E A b N 2 2 g K 1 9 d 1 S k P B 5 C y q + N f 9 d E 3 j 5 n l Z h 1 P T f u o R L T z z L p Q q O I o V w o s A F M A s x H L C V i 1 9 4 e U S L r o w + s B 6 c P Y 1 z U P R V P 0 t 7 + 8 S Q c O 7 M 1 r / g k 4 P Z n S G 0 Y / Z D 7 8 7 z / 8 k f 7 l N z + l l z Z 9 8 x M U z e P J 3 f M f h P Y n Q X x w 0 F k L u L g + / P y K / R k K G t O + T T J V 4 u s e D P s 4 g e d A x / z V H X B a 6 M Q 8 G B g Y p B s 3 b t H Y y K g M 1 d l / Y B 8 1 N 2 e P y J g P L l + + Q l u 3 b p Y 4 1 m x / l M t M z w c Y Y Y L d 8 j N O C R n P p 8 b 1 I R 8 o M k h b d 7 b r q w s f r o 8 c R K i o Z 8 M j n f t U y H h y Z Z z q y u f 3 T M g P 7 G t 1 8 t M O P l L / 8 / w L z 1 H T H A S 7 e 7 e b V q 5 s 1 U c K 8 S T R W x f U a P h v A t m E A p G U 6 1 y 5 0 G M i u 7 b W 6 a s L H 4 7 p Q / n L G 6 X i 5 E O x k Q m m X t k D D P f D 9 J G 2 t l b 6 8 U 9 / Q D / 7 x W t 0 4 N A B W Q N j L n R 2 q v U z 7 P B 7 2 L T u f J s O r Y n L N H w 4 T d Z U D t J 0 / O s z C b l p V A 2 k H K i y V A 0 m I m w G D / Z w Z G a d K E R x T B / K U 1 q v M 7 m 4 y J M P G B T q s 7 n K 5 w O 8 0 8 J G 2 8 D 1 K 9 d k P t Z c O H z 4 I P 2 / P / 4 n / f U v b + g U o u 6 e X t m E D u v / g d i o J l + c + Y R e 2 B C h A + 2 P 2 i v I z 4 j y N I + K 8 t W h A V L K P A s f X f J N w z H v o a J R D j U W A 6 k S K T z 4 w p C b O 8 i v w a F h z k O 1 U T f 6 o V 1 d d + m N N 9 6 m I y + / S N u 3 b 6 H h Y f V e 7 L P z n 9 P 3 v v c d i R t 4 P W 5 Z O 6 O q R L n x p 8 K T + s z D w X B J a G T K l E M V U 2 e A O 9 g h J a c + F K o 4 R k O x m Z 1 F p G I n 1 Y 3 B h U + w 2 7 B x P f X 1 9 e s j L m f W X h c / u 0 S X v / y K / v y n v 9 F f / / w 6 1 d R U C 3 H q 6 2 q p t q 5 O 1 s I w g N P H j g 2 b N l I w G J L 4 y M g o 7 V 3 x q L b z 0 R Y H S G Q E J J K 4 K m O E I 2 H U V m e A t b o z f m b p P h U t t r Y s f G 2 F k e E x c d 7 Y c f j p p 6 i k p E R m F 3 / 3 B 9 8 V Q p m h T 1 e + u i Z 9 M O D Z 5 5 6 m C x c + l 7 h B b W 2 N a D X g o w 8 / o R X L H 9 y b m A 9 Z Z M q Q S 3 5 V m p x W 6 f a 6 U M g / j t F Q 9 s w t Z l S X p u i Z d X E u m o U B 2 m V Z U 4 P M H r Y D i 2 J i c c z + / g E q L c n 2 e G B d B + P w Q d 9 r / 3 6 1 + / 2 b b 7 x D n 1 2 4 y K Z i T K b 0 Y 8 d 8 z D g G H n b K i C l L K U 9 h k K T q Y 5 O g x E l l 7 p g + l J M y d a G I R a d o S 9 M 0 l d i W M J s v J i Y m h S x v v v k O n e 4 4 K 1 P w J y a z + z q 4 J h a L 0 / h 4 9 j r i u 3 b v p A H + X 0 w v C Y X C 9 J c / v U 5 / / L f / k B 3 w M S o j E P C z 1 h s R W b m q T f 4 H Y w E f B n b i y A / H 7 y f 5 6 k Q h i u v j S 9 c c U V N j n v V S G Y r 5 p W 5 j + i b 5 U 0 F a 3 b 6 a y s v n t 9 M H g D x 5 / 7 2 j 9 A R r j + r q K l n t 9 t 7 d e 5 R k r d P U 1 C T E O v b x c d q 9 e w e t 3 7 C e w s G g r I p r x 4 l P T w l x K j l 9 z d r 2 j M f Q A B v Q r W z P f s G K D b e x R / B C g H d P 8 g 6 K B f d v 3 k O Z d 1 F Y A Q n v o z C B U h Z u 2 b 9 a / 2 d h w / X J p e u O q I 0 R 9 7 p v Z M m w x w G 4 p / H O B 0 D n / 8 6 d u + R l 7 Q A z r b K q i u r q 1 I K a s y H E p t i J 4 y d E u / z 4 J z + Q N M w X G x m B i d c v 5 F y 9 e p U s c 3 Y / o M E C q W Y D 8 t n 0 u 4 C P r h B N 0 4 O v j y H l x 2 Q H i a w X u y A T R k p o U m l C m Z e 7 h w 6 o 2 c + F D k c R C h 3 j Y h w l Y S c U g M V n M O 8 J G B o a p o r y c q p i z T P b u y W 4 v K X v t G w Z V 3 i d O A f s 5 D B 7 C C P N b N 6 d D 7 g v o 7 k u 3 A z T + t a K W S c z z g q U H Q f 2 E R L W B M P Z C X X 4 4 F r 1 / w U O 5 8 y H K l B U l z 4 8 m X P 7 I 6 i 0 9 f V 1 I h g a d O y T T + n 2 r d u s c b L n U B l U V l a I E 2 I y p 8 9 0 P 4 A 8 e C + F n U L M H s L Y v f F + M G S 6 1 j l M G 9 s q q M y f l v d S K B 7 E 5 4 S Q S T e G i M 9 b U v n r R A G K Y 7 x 8 g N 3 c K B R g 5 u 3 D o I Y J C Q 0 1 G 1 C h N m / Z J P L Z h U t 0 6 d J l f c Y C 1 v z b s n U z T U 7 M / / 1 Q m L U S T E C 8 g z L A F q h 9 P R j m M z u C w U n a s L p B R l I Y T 9 9 T a + N 0 W M v 9 i I U z e B 7 + Y x E l E 7 f S l G T H n Q L H v I c q V t y v q q A f d P z 4 K W p f s 1 p I c + S l 5 0 W j 9 P U N i O k b D A Z 1 x U t T k L U T + l v z B Z w P 8 O L l Y v m K F U L M 2 S p x Z W X V D L M S u y 0 C I B N I h Q 3 h Z o X w y T L b 5 x u 3 1 4 W C / j n 2 x Q 1 H 0 D / i X l u 0 X r 7 c d S H w j J i e 0 X H q D L 1 4 5 D m q r r Z G f k 9 N R e j / / O G P V F t b L T s r w t 0 N s q G P t X f v E z O W g F 4 o s N d w o G T u A b Z 2 w G k E D y P Q O e y h o b C b J q Z c z C H 1 d F J u 3 B D Y v X u Z / p P u Q 6 n + E z x 9 u g 8 V j 0 o f 6 v l n t 8 h n F D p c x 7 5 0 B q G i r n U U L d K 5 U H W + M X p y n X K T w 8 v 3 4 d G P 6 d D h g z K a I Z 9 n D p r L n n 7 m 9 F n q 6 r x D r / 3 s J z r l 4 Y E d H F e 0 r d R H 8 8 P U 1 B Q T O t v d D x O x r K x c n B 3 v X / V z + T G h Q C Q h F B w S x m U O U i k y z X R K R O m F 5 7 f p T y x s O K o P B R R i P + p h 4 K Y k X f 7 0 z x K H G f f u O x / Q M 8 8 e o o a G + l n d 3 P Z 0 j M H D P s C N e X b 6 e B g 8 K J n Q 0 O W S K c R k U i a i W x q 9 F z d E M 4 1 h R u C 1 F c 8 t Q q T p u B a s F Y / Q K W B C o Y I 6 Q P B b Z G Q C D r V H K B q J y L C g 8 f E J 2 r t v D 5 t z 9 3 / v B E T 4 f z B Q F c O D M B q 8 h k 3 A R 4 X R k W E d m z / y 9 c d w j w o g i r I k n l 4 L U o E 8 W u z k E v K k p W H J h C x 8 w J 9 h q w s F L O J g c o R I p l o o F n I F A l 7 6 5 a 9 + L i 5 s u M c b G h r 0 m d l x + 3 Y n H T 9 2 Q n Z K / N G P v 0 f b d 2 6 n 3 b t 3 6 b M P j 7 r 6 u e / B D m y h m g / o h w H j o 9 j h X Z E m E Q v R C 6 y p 6 s u N 6 Q 7 y K O L I s Z 1 M t n M z 6 k O B i m P e Q 2 F l X k O i Y t J U n 9 3 z y 2 Z t L S 3 L 6 b v f e 3 X O I U c Y o N r X O 0 A v f + s I 9 7 F q Z p h Z D 4 v J y Q e f m u F h E 3 Q 6 Z 3 Q 7 0 L p y l Z A D 5 4 V M 3 E / y + Q K y B k Z z J V b + h U k H E i l i Z U i E U A v 6 W G W l v k w 9 K H R x T B / K k x o T I h W b 2 b e y z p p 7 l M 9 s y k U o F K L N W z b o o 0 e P 0 p I H 8 x L C m V A D E z W n X E A O 9 K u A e E z 1 n a K R K I V D Q S F J w M M a C k Q C a W x k Q i j H t r S m 5 r l N 4 E K B Y / p Q X h q X W D 4 4 m W S f 3 f P R B 1 c D 8 9 o A D f 2 s r s 4 u 8 v u / n v 2 l U I F 9 2 u 0 9 X 0 D 7 A P b B t P 2 9 P V I m 8 O y B S G 5 u K N B P 9 A f 8 N M z m I d I G h 0 e F L B m N J J p K x 0 V A O E i K 1 q z F c s x W X S h k c U 4 f i g W Z X 2 w a C s A a E p d 6 8 n v 0 7 B h j Q q 1 a v Z K m u c W H Z n j U A A H g m V s I 4 O 4 G 8 C 6 q u U W t R y 4 k A a H c H v L 6 / B w n 0 W Y p f u D O Y I P S Q B B N q o x 2 k v d U + p j j H r 6 v 3 L p Q q O K c O 2 V B x g P F S K q x K X d m Q + z Z g F H n k 5 M h q q 2 v z 2 g G I B q N y A D X u Y D K j U p q T L F c 4 L w / M P + X u W E 2 P w 1 c e l A t X u z i c w z u d X X J W M G R o U E p v / K K C r l X I R P I I w R S o S G W 0 V A g k 5 R 5 T j 0 o Z H F M H 0 o g B W U V V r E R 6 2 J 3 9 h y k X N Q y o a 5 f v T 5 j g m A J 9 3 t Q a T E s a T a g 0 g 5 z p Y Y W Q l 8 t w p U a j g S I I V k 8 F h P T D c f z g X 0 k x f D g A A 3 0 9 e o j N Y I 9 F A z S i K e d i R e m m r o 6 6 u n u l s 8 e m C q T E J J F I L 4 H p Z 2 U h l I E y 0 / + Q o V j + l A Q v y e q S c V H R a i l 8 G T Y M v R + e O r w Q b p x / V Z m U R V M 3 c D 7 K A A D X W F y Y d S 4 0 U a h Y E g q N 4 j U u K x J r g N K m Y D o L 0 E M y U A Q e 9 / H V H q Q D i 7 w 0 Z E R G h 8 b l W k c k a m p r B f M d Q 2 N V F p W r o + Y b K W l d H W k i r Y 2 x / l z A / w 5 a S r n 7 x w f G 6 O b Q / h 8 R R j 5 j t x Q B A R L U H M z B u / O r A u F K q 4 T X 9 2 2 m n w H Y C i 8 j O 8 b W / I r E 8 V u X t j j T o X P k 5 b 9 p G Y D n h H z w t 5 9 5 6 g s n l J X V y O j J O w b Y + M a j A U 8 d + a 8 E G T T 5 o 2 0 d l 3 2 B D 0 M 9 / F 4 5 u 6 3 P Q i M K Y n v T y Q x g k 9 p P g w 3 U m G S j l 7 1 K E 2 E 4 U Z G M N Q I Q 4 9 k y F G M C Y s x f G r I 0 d 9 9 5 y k m O C q r M + A 6 c c V h h A r W s 1 5 F R c B K S G j l i o t Q A D Y P q J r H P C s 8 P 7 Q T n t t o C 1 T a T 4 + f k u F L 6 H N h 9 A X m S a 1 a N X M o E a 6 d j 6 s + F / h e a D E 7 B v v 6 q L G 5 W e 5 F x u t p s 8 1 O q M / v p r n 8 u N w k z S K T R S o 1 h g + r 1 I J Y S S b U 9 3 / w j P 4 G Z 8 B R J h 8 E B Q a b G 0 D r W 4 y m X 8 c 8 F + x H p c Z L Y c z q v d N 1 h / p 6 + 6 Q S / + C H f y e T E 5 E 3 f r + P Q p O W 8 8 A O k G k h 3 s K u 2 7 d 0 z E L 9 M q U h V S M H Q h m T E V a E M u O G Q 2 6 V l l b O B k M 6 S 6 C 5 k K Z C 1 X + a W Q c K W Z z l l G C U B d Q 6 B N K R z d F I x U Q u b L 4 2 H 2 B F V + y e g Q m G V 6 5 c p 2 V s / u X m w 6 3 b n a K p 8 m l w u 7 d w v q j n / l I u 4 N D I I o e t P w Q N 9 e E 1 r 8 S l 7 y T p p g x x b J H I C h P 6 / Z O z 4 D h C V Q S C q g C 4 I N j I U 4 l F i H D c R V G 9 7 e d 8 g D l R u / f s l K X C 7 I A j 4 N X v f E u 2 E n 3 9 9 b f o 4 4 + P y 0 t W A / P + 6 E F Q w i S G 8 w O f g 3 F 8 m J A 4 M j w k h D G a S Z F G S T S u X 9 r a S J Y R I Y 8 O W W D + g U w o 4 x 0 7 N + p v d A 5 c J 6 9 2 O q 5 W 9 o 5 U S D / K 5 f Z w a 6 z a B N P 6 5 m u F n Q o f d 2 + e 3 z D / 9 e / e f v N d e o X J c z 9 g t A X I 5 f f 5 q K G x g a q r K h e k p Q y Q 3 y A E P I l + J r X p P 1 l h k k 7 e 8 l A 4 q o 7 t C 7 L Y + 0 7 K I W H 1 n 1 I s P 3 7 t i P 4 W 5 8 B x f S h I g G s a C g a t X i 6 K y e y b f o B X M K j Y Z e V z j 8 O D o 2 L b t i 3 U t r K V x s f G M 6 s r z R d w m x s Y M k F A S r j W E c c m c D J R U J + b i p l + l N Z G G c G x F q 2 h D O l 2 7 Y F 2 m l n 2 h S 6 O M / m A + q p J Z f b p A i g m r Z S L + S 4 k C V O v b e X 8 J w W i 7 7 W i t U X c 6 / M F S F J T q x Z 1 s Z M J W g g N G U i F 4 8 r q K q 5 b L h p n Y u F Y z D + + R p m B y t m Q K T 9 o M g 7 F G 8 i m H s g E W b v u w S Y 4 F g o c S S g F F I 6 y t d H 6 2 V F M W g q r s 1 7 q u f 8 I C q C 3 t 5 / q 6 x 9 s V P b g 4 B A t a 5 r f T F 8 Q C I N c T R x 9 J a y Q d P 3 q l S x y K Y 2 j 4 i V l Z T Q + h X M m T Y f a H F S i p s G r U J m A l H 7 0 4 x S / K b h R 9 5 w o L Q 3 T Q i a 0 b G L 6 F b G W 6 p 9 0 0 / G b s 3 v 9 7 o x 6 6 O S l f r o 4 D + L Z U V V V R d e v 3 a C P P / x E + l / 3 A x o p a w S F I k l j U z O t X r O W 4 4 p A q t 9 k w q R c f / 4 O m + c c V x o J Z F J E Q r k Z z S T E Q p z 7 V Y h / + z v P z C h v p 4 g j + 1 A Q L z e W q p B U 5 x Y F a U c x a S k g M u 2 i 9 6 4 E Z K r H V D z 7 2 V b V J e m H L + + i Q P r B + k N Y B / 3 A w f 3 0 3 A v P z r q F K N z h Q 4 M Y 2 K p G p S j y g A Q q N G m G T E b C w Z A M U b J f a y R D I o i Q S m k m l G U 6 O a 1 X y M 0 u b 6 e I g 0 0 + r h A V e J G o W j U T 5 n N U F B N Y O d C n t / y i s S Y j q v h Q q c + f P U d 7 N y 9 8 o R Z s E N B 5 6 7 Z 8 F o D x g H C N 4 + V v X X 2 9 p N k J A w F h c L 1 F J p B D h b 6 A u k f T b z L n L f N O E S v L 4 8 f S v s Z 5 7 5 7 s c D S h 6 q r 1 S 0 E p D F 1 Y e F G o K 0 W x a S k 7 o L E 6 u n z 8 r C T L M K t K u f C R 2 c u b m 7 g 2 u D N 5 1 t j U J C P P 0 W / C N A 2 l V d R 2 o i a O a + 2 a y X j 1 V J r u O + l r x Y q Q u E 6 T 4 1 y Z p v 0 H d 8 v 3 O x W O 7 U M Z q S r n g r M V E F p E e f u u S V X s + O u 5 q I w y f 3 L v H l n T 7 0 G g t E t S B q b C q d H a O l M 7 4 B p M D Y H p N z g w I B o L a R Z x I K x p h C h I U 5 r n k + u q 7 6 Q I x G V j j + M a j h u t p H b e m K b S g C 9 v G T t J H N u H M t J U z w V s P E R S W K r A D K m K W U s B Z R X V s o o s 5 k q 9 8 d Z H d O H u 3 G 7 2 j o 6 z d P S D j + n m j V u y M R t W W 8 L Q J A y w R Z 4 Z U W R R A k 1 V W 1 f P e Y x 5 V U M c K k I o M v E 1 m k y 9 P d 3 0 + T 0 9 Z k 8 I B x I p U e T B 9 R x C o 9 o E 2 u l H r 7 3 C d z e z j J 0 k j j b 5 D E o D b N 9 r I q H A T A G i M F E x F g P Q c J S X u G k 4 7 K H b w 7 O P I L 9 w / n P Z e A 1 L P K / f s E 7 2 j d q 3 / 0 l q b V u R R S Z D K L t J Z 7 R M d U 2 N H G M U u 5 z X Z A J h M O d q L K z N P R B H l 4 O I j i v z 1 A h G m 0 / T s m X W p g V O R l E Q a m U L 9 y W k 8 J S n y B S W K c j F A B A K m 7 Q d 2 R g R r 1 8 + g A S Y P 4 V x f 3 Z 4 v T 6 p 5 N l E Q t 4 p E m E j A p W m R c c x U x j p 6 F f B b E S / K W P q S R k o E i m y K c L B t J O y Q a g l l Y j T y 6 8 4 a 5 r G b H B 1 3 L h b F E 1 4 L J 6 i m 1 0 x N k 3 Q k f b K 5 D m Y K V g g x I T F i p c 2 x c R + x + x d 9 H E w 8 R A 7 c w D Y + R 0 d 5 W A o L F 4 7 D J b N X f s P / 9 f Z e Y c q O L 1 x W Y O 8 n x I y M b l A N E C R y 4 j S Q J j B W 1 l V z S R y M 0 m M V l I k E k I Z Y i V A J k U e N e c J c T N u L 0 q v f O d Z / t 4 i 0 V C y B U c R / J T 4 8 W J K t Y B Z W k q 3 k h B u f v V j F x d M N x F b i G J q e n d 3 D 0 U i a r m A 7 u 5 e e v 2 N t 1 k r + W X L U B A i o 4 k g f A w C w g z E r N 5 z Z y 9 w v n F + c T o q P r I M c W g k L L K p t B Q I k q J Q u p Y + v u a R e D a Z + L y O W 5 r J J p p c I B V f x O Z e v a 0 k n f 1 T F C a f w b a N V W z 6 q Y L K N f 9 E u P C M s w J S D K g p t d 6 7 e V k r o / J j E R f M i 8 J + U d g B 8 Z l n D s v Y v f b 2 V X T 6 9 B k a G x 2 X 6 9 Q 7 I r u A Y G n q 7 e m j O J M J A E k U w b C I i x r 8 C p P v I y b S t X 7 M m s Y 5 T S g h E / L Z 9 G c R I u + 5 T E w Z G E 0 1 H R e z 7 x / / + a f y P c W C o i I U U F n m V o U o L a A q R B y r N B w r U q H p L Q Z S r a q 3 + k t Y S B L 9 o 9 b W V p 2 i Z u X a N 7 1 + 8 c X n a Z r z 5 t i x E 3 Q X O 8 W z O S Y k 0 V r m 0 O E D F G Y t h / x R 2 s g S L M L S 3 9 s r W k k R S Y s Q C c L 5 a y O W k I r z P J W l l T j O Z E K 8 Z Y W 1 D k a x w F H r 8 s 1 H 2 l d X K j e 6 F J 6 t E A 2 x E E c h c y V S h H I 2 q e r L l Y b C 3 k x n z 5 y X z a e x r 5 S B m H a i Q d T z I q y r q 6 N D h w 7 I R m 6 X v 7 o i m w + A G K q x I R m B n p B + j x a c 0 + c v j 7 d o w l g i b n A b m R B P 4 B h 5 j 1 D i a k N q 2 e + J Q 5 j n L 7 / 6 b N 4 y d L K 4 z t z s L g 7 b J w f n L w 6 R y w 3 H h B J M L R A H h Q i 3 I 5 n Q j A 5 g C 5 h D p 7 2 3 2 t k 6 T U 2 V 3 J 8 J h W R 3 Q 5 h 6 B i D Q X I L 3 T x h C B B K i T 3 X 3 z j 0 K + P 1 U V V 2 p l g r z + c n r h U Z K 0 a e 3 v H y t M Q + Z P A i Z L C r E M c j D h E K D l S E S H B E I z e Z p r J 0 4 / O f f / 1 z f Z X G h 6 E w + g / r a A B c q W k g t K F R T y N K y q r i q C K o / Y R 9 l A e E / + t M K F y A T E I 2 q R S r N v a t K P 7 v A h E N F x 5 a i G C S L f l F f b 7 + Y j K d O d j C Z I l R S W i Y m o 7 q W + 1 B x p a W M O W c P 7 f m a O T b W g W g m E A r H c d q 4 a Z 3 c c z G i a A m 1 e m U V 6 x w u Y C l U V Z B Z J o g U v D J P p B K g x W U y o b I J m R j 2 v 4 U I o 0 x x v 8 P D w x S L x + Y k k + o P 8 b P y 8 + L F b D w + T f / 3 3 / 6 d h g a H t N v d T d 9 + 9 W U Z f Y 7 r h w Y G x H y 7 N a Q c F G I a I p S 8 U / F M A 8 X k E W 0 k c U U m y 8 x D / s f J 7 / P S 4 W f 3 q h s v Q r j O 3 C p O k 8 / g z L k e f k o P / 5 p 3 U 7 b 3 U z a z z + 0 y 5 p 8 y A Y 0 p q E z A w j E F F d l Z + B e 7 r Z c H 0 k I G r O d Q W V n B 5 + U q u U 6 R C 6 G l d e 1 p Z m 8 m E O L E p 6 f o 4 F P 7 h U R y T j x + 0 E z T s g I T N F j W y H F N S i G W h I Z I q o F S Z h 7 M P b V X L s w 8 L H z 5 T 0 V q 6 h m 4 z t 7 q K W p C A a f O 3 G V d r P t S M w j F Z A O h N L E U o Q y p Q C Q d 5 x + B k E w i c m i g k r 4 + 0 o E I O g K 6 C K G O b I r K + y Z o m s Z G 9 J 0 U Y b L I g 1 A I Z E S R x R B q m j X U F 1 9 8 S T t 2 b J N 0 I Y t c A 9 K k 6 E y X l y J x G 5 m E S D p u C M U E M m G W d t I O C J A p n U 7 S 7 / 7 b L 9 U z F D G K 1 u S z 4 8 C + l V z g y u y z b H l d + N L H Q i V Q I u Y f x F Q e O d a V h 0 W m i 3 C F s v p b S l T F N c f 2 C v w I R D 5 X h T I 9 B R U f 3 8 n H x z 4 5 L o t a 4 t 7 E B M s R c + / G N L M k R c G J I L 3 z 9 n u y E 2 L W O d 1 f O t v l p q m Y + o w M W e R z d F x r I S t U Y v f m g U x I + + 3 v f 6 F L o 7 i x K A g F v b F 3 T 2 u W K 1 3 Z 9 I j r i m G v J C Y u Y l U g Q y q L Y K p y q 4 p v K r 2 J G z H n j e S m 6 e v k s 7 I l 8 3 1 Z o t L X 1 K u F J e G M Q G h I Y v p I 9 j h e w g 5 N K t N O h P 8 f 4 a V L X 8 r W o r i P 9 9 4 9 S m N j Y 5 I e j K S s p b 9 s e S H P z f l j G h 0 r r z g / I c h X a b B Y k L 9 M J l z 3 D / / 0 U 9 H y i w G u s 7 d 7 i 9 7 k M 4 C n 6 t T p T j b l d F 8 K J p 8 J x e Q z o b 1 P B R P P M v 3 4 j w p h B E o c n 6 z T E Z W 4 / K q 4 L c g L y X 1 V B J m C 4 A o u g T 0 u o R X f t y p O 3 Z 1 X a e X K N i o p C c h l F k n z C Y i o 4 t B u o y N j 0 u f C M y i S p u j m z d s 0 6 W m l y R j 2 e F J p E K W V W Z i g G W I L O Q 3 R L H J J f 0 k 3 W G j A f v 2 7 n 8 m w p 8 W C R a G h D P A + 5 e D + d i 5 w 0 4 r a N J V U D q P B V O W w W m B 7 5 V F x N Y 1 b n V M V T J 3 L T O + W i o f r V O W b V e Q 6 W 8 W V N F 1 x M + e N c L p O G 5 x I y 0 b X 4 X C Y 7 0 F r J U 5 X 9 5 o r c B J Y c Z h 0 X 3 5 x W c g l L 2 D 1 d f 2 9 / T Q R 9 c l 3 m G s z Z M n k h Y q r v D P a X o k a 7 I q 8 x U L / 8 U V H J s B 1 b h F p K I N Y L E E n O 2 6 K 5 8 8 t 2 g q a C S G c E 2 o 1 2 o y j Y h Z N B Y H q U Q G 0 E 0 c k V M c G K l 0 f 3 A / Q M J a O g r o x + s g 6 l w n T 9 O x 6 m H p J u n n 9 J q 3 f s F 7 I k V + Y q B z a t d P Q 0 D h r p 5 L M 2 D 9 I J J 6 m c 7 J C k T E 3 F a m z T E 8 m G U J F N E N O k I y J x f 1 S R b A 4 / w + b e b 9 5 b V 4 L b x Y b X O c 6 F x + h g G g k T i d O M a n s Z p + E I F A + 0 8 8 i k i E W / 8 E v Q 6 W p U B 1 b P F J / T a B g D m x Z n 4 l y x V e B + S N E s I d u V 5 q e X q v W d u j q 6 q L 2 9 t V y z i 6 z e f e Q D t P t 6 N l u C o a n q L Z l A z 6 Y z 2 k i g Y A Z E n H I 3 2 F M P n x f R i t n a S v T H 8 W Q o i T 9 8 t c / Y c J a m 6 8 t J j C h + l Q p L V J 8 c P Q S 5 4 L R U h a 5 7 B o q v 6 Y C Y / Q x P k h C p O G c J O B P 5 t x 8 g c q f A Y i g I o h K i M i W 5 d P U U J 6 i N 9 9 4 m 1 5 5 9 V v y P / K D E J J F J K W V j G d Q h W k 6 d c v D J q J F J N N n y i K T J p L q O 1 l a y d J O l t k H z e T i e / j 9 / / p H y Z P F i k V P K O D 9 9 z / n n A C J Q C g Q S x E s Q y Y b u Z Q Y Q i H E M a K o R D o d w D k d G u i U v D D E s Q I m g w T 6 j A 6 b K h O 0 Y V l C B s N e v 3 6 D d u z Y n i F O r h g C S V x I Y 4 V Y 9 y E U p Y x G M t p J a a Q c U m W I Z N d O d j J N k 4 / 7 p 7 / 7 H 7 + S e 1 z M c J 1 f I p T g / Q 8 u c I s N 8 s y u q S R u C M V x I Y 0 R k E X H A R W a u P y V + N w A A X Q 0 E + c / / O t x p + m p N X h J S v T e u x / Q k Z d e E H L I D 0 L I D O 2 E N B A D x 3 B e p K m j M 2 e v J h P m k E g d s 8 C h Y d N Q h k R G K i r K 6 N e / / Z n c 8 W L H E q F s u H T p N n X 3 j j E B j K b S W i s P s T J E s m s s 0 A q h / O K P I p E 6 Z 4 e c z Y C r u o 7 Z A C L o U A L + K f O l a E + b W l z y 4 s U v a P v 2 r e o c r t U i B I I I Y d J 0 c x C O 3 B T 1 T b B B p k m V n 0 y K S B K 3 k c l u 4 h m P n 3 G J 4 6 6 2 7 9 h C T z + 3 X + 5 j C V y y 5 7 v 6 l w h l A y r h W 2 + e 5 p y x T M C M k w J E Q 5 g h 1 E x i 8 R / 8 M l S 6 A G k q x j B p K h B k l Y A m k G K T j u s L O H x q b Z y G h 4 Z l u e L c Z b / s A o 0 0 y S b d l z 1 Y R 0 + R y 0 6 g D L G E S I p M 6 t g Q i c N c M g m h l F b C V q O / / e + / 4 v y w P 8 g S l g g 1 C 9 5 5 + x R N J 8 A F J l R G W 8 H k U y E I h M p k E c l O L l X J V I h z + F W h Q i a S B 4 Y 8 + L W I h N i e 1 j g F f G k 6 d a K D D h z c p 0 i S I + N T L r o 9 5 B a H Q y y B N J B E h X N q J p A J B J I w P 5 n g e M A i L n / / m 5 + o e 1 t C F p Y I N Q f + 9 p f j l B b N Z N N U W h S 5 L F I h 5 D 8 q r g k 0 g 1 R 2 y D k D Y Z A N I I G O S j x N d e U p C k b S V J u 4 K e t D 5 J I J g j 4 S y I R 3 S i Y t H 5 H s Z M q r m S T O o X 7 P h P O Y b / U v / / M f 9 D 0 t I R 9 c F + 4 s E W o u n P r 0 I v U P j B P b f 5 p U H I J E I J X W V j M I p U V o J C G i H F e x H D L Z I K X B R J A D B k j B Q c C T Y o 1 D t H 9 1 X F Y 1 a m l p y R D G k h S d 7 r S b g S A S h 7 l E k r g i k t J K h l g g E D S U p Z V A K M y R W r d + j Z q y v o T 7 g g k 1 s E S o e e L d t 0 9 S K I w 1 8 E A m i 1 T G B L S I x Y I 0 0 E e O 8 d 9 W K E C 6 i m V B 8 8 n 8 E U L o C A W 8 a d q 2 P E a X L l 6 i H T t 3 a N I o u T P i o o F J 7 N + k S c S h 8 f B l t J O O G y J J G j S S k I m J x O S x h l Q l W A O 7 Z J 2 + 1 3 7 x f X U P S 5 g T S 4 R a A P 7 0 H + 9 z K w 6 y 2 M i U F Y I 8 O s w h l c T l U x g q c S b s h O I f H y u + V X U J Y u V B 9 e V J C k + F Z V k w Q 6 b z d + A G V 3 E 7 o Q y Z j M s 8 Q y J N K J A J m s r e Z 0 K I v m F Z e R n 9 5 n f F P R n w 0 Y P o / w M I s o G 5 a Q Z 9 b g A A A A B J R U 5 E r k J g g g = = < / 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 N a m e = " C a p a   1 "   G u i d = " b d 9 d a 6 5 1 - 7 7 9 8 - 4 7 a f - a a 7 a - f 9 7 e b 7 9 6 9 6 6 6 "   R e v = " 1 "   R e v G u i d = " 9 1 1 a 4 e d 9 - 6 e 3 d - 4 0 a 4 - 9 3 b 3 - 7 b e d a 0 c 4 2 7 0 9 "   V i s i b l e = " t r u e "   I n s t O n l y = " t r u e " & g t ; & l t ; G e o V i s 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  / & g t ; & l t ; / S e r i a l i z e d L a y e r M a n a g e r & g t ; < / L a y e r s C o n t e n t > < / S c e n e > < S c e n e   C u s t o m M a p G u i d = " 4 4 0 2 b 5 6 0 - 1 1 5 9 - 4 d 8 9 - 8 7 4 c - 2 7 8 c 3 7 8 3 1 b f 0 "   C u s t o m M a p I d = " 4 4 0 2 b 5 6 0 - 1 1 5 9 - 4 d 8 9 - 8 7 4 c - 2 7 8 c 3 7 8 3 1 b f 0 "   S c e n e I d = " a 8 a 4 1 a 9 6 - 6 0 9 2 - 4 f 6 8 - 8 b 4 1 - 8 f e e a 8 d 1 e 5 c 5 " > < T r a n s i t i o n > M o v e T o < / T r a n s i t i o n > < E f f e c t > S t a t i o n < / E f f e c t > < T h e m e > B i n g R o a d < / T h e m e > < T h e m e W i t h L a b e l > f a l s e < / T h e m e W i t h L a b e l > < F l a t M o d e E n a b l e d > t r u e < / F l a t M o d e E n a b l e d > < D u r a t i o n > 1 0 0 0 0 0 0 0 0 < / D u r a t i o n > < T r a n s i t i o n D u r a t i o n > 3 0 0 0 0 0 0 0 < / T r a n s i t i o n D u r a t i o n > < S p e e d > 0 . 5 < / S p e e d > < F r a m e > < C a m e r a > < L a t i t u d e > 0 < / L a t i t u d e > < L o n g i t u d e > 0 < / L o n g i t u d e > < R o t a t i o n > 0 < / R o t a t i o n > < P i v o t A n g l e > - 0 . 6 1 < / P i v o t A n g l e > < D i s t a n c e > 0 . 4 < / D i s t a n c e > < / C a m e r a > < I m a g e > i V B O R w 0 K G g o A A A A N S U h E U g A A A N Q A A A B 1 C A Y A A A A 2 n s 9 T A A A A A X N S R 0 I A r s 4 c 6 Q A A A A R n Q U 1 B A A C x j w v 8 Y Q U A A A A J c E h Z c w A A A m I A A A J i A W y J d J c A A A s S S U R B V H h e 7 d 0 L U F T X G Q f w 7 y w g 8 h B E H i r E G m M q B B R B Y 1 S S j F I 7 0 Y 7 G a U l r T e q o e T T R m q Y P F a 1 N p 6 P T + E h M p 5 2 k q a 2 O T e I r N Y J p g q J R K x o f q 4 s g i g o I C 4 i v s g j K a 3 F 5 9 V 7 y O T F 4 F Y W 7 9 5 5 z + H 7 M 2 T 3 f k k m Y O f e f c 8 6 9 d 3 d Z 2 i F b K x B C d G H B Z 0 K I D i h Q h O h I W f J l 0 p K P E J 2 w H Y c p U I T o h Z Z 8 h O i I A k W I j p Q l 3 w l a 8 h G i E 7 b j C A W K E L 2 w n R Q o Q n R D e y h C d K T M U F k 0 Q x G i E 7 b z K A W K E L 2 w d A o U I b q h P R Q h O l J m q G y a o Q j R C U u 3 U q A I 0 Q s t + Q j R E d t l P S n 9 D P X C 1 E n A G M O K m K G 1 t R U 2 f 7 4 L K 3 l J H 6 j 8 s 7 k Q G T 8 R K 2 K m v K x d E B U z D C s 5 W U D 9 H 7 f E 7 b c / n 6 V 0 C A / m v z p b c 4 x k a t L v o e L H j M c e M d u I s Y n Y k x f b f S x H 6 i V f i 1 d / 2 j 9 x Q t 1 H W R q v Y C U n q W c o Z 3 0 d h Y k j 6 l i o Y y I z q f d Q P 5 0 k / x J D N N P U M d E Y K 1 m a 1 D N U Y H A Y 9 g g v g i Q f E / b l 8 V P S 7 q G a P f o C s 9 C 1 a 5 6 0 t r a A R 9 P / s J K P t E u + C 6 X F F C Y O M W a B C y X 2 O 8 Z L l i b t E b d 8 y U L s E d 6 8 J f H Y S B s o i 2 d P 7 B H e e H j 5 Y E 8 + 7 E v b a S n 3 U L U 3 / c D X r x d W h C f 1 d T X g 7 y 3 n 6 X O L e p l G t n a 9 6 h q F i W P q 2 F y v r N A c O 9 G b l E u + h X N e x h 7 h l a x j J G W g X K 5 m 7 B F e u R p b s C c X t i c z V 7 o 9 V H l l K w S H 9 s O K 8 O i a 4 y q E 9 V H W S J J h e 0 / I F a i G B i d 4 + j 6 M F e F Z U 1 0 J 9 P S R 6 4 y f d E u + F W 8 u x h 7 h 3 f I 3 F 2 F P H t I F 6 l R W F v Y I 7 3 K z s 7 E n D 2 X J d 0 a q J V 9 p W Q 1 E D B y M F e H Z p d I i G D h A r s s b b F + W P I G q r 6 s D L / 9 B W O l v f E w f 7 J G 7 y T h T i b 3 7 0 1 h r B 1 8 / f 6 z E J 9 W S 7 / W Z z 2 O P i E K 2 M Z M q U I 7 y c u w R U T j K H d i T g x I o 9 V q A H O 3 t t Z 8 p z 0 Q k X 4 + Z 9 n i K 2 K R 5 P 1 S r 8 v P o Y 7 F K Q U S i j p k 6 d l p j K m K z a L w m Z F s 4 5 y X l k Y h o w W s v a Y 6 p i E 2 a J d 9 J m 0 1 5 J i L K O a G O n f a 4 i t a k O S l B + y d x y T R 2 0 u y h h o 0 c q 3 S I i I a N U M Z O Y 0 x F b F L s o d a 8 u 0 p 5 J C L 7 + + q V m m M r W p N i D 7 V t 0 8 f K M x F Z y u Y N y q P 2 + I r U p N h D L V q + B n v G K S 6 2 Q 2 a m D b K y T k B L y z d v l q u u r s b e t 1 V U V H z r d 3 f 7 5 7 q r x S v + g T 2 x s f 0 5 e c L f y 9 f Q H A T q 5 7 2 5 2 + 3 3 8 q W l f Q H F d j s E B A a C t 7 d 3 2 w f h H 7 M e h S F D I q H c U Q 4 B v Q K g p r Y G n k x 4 C u z 2 o r b f l 5 a W Q F z 8 C D i Z n Q W R k V F t I Q u P i I D d u 9 J h 1 K g n Y N 7 r v 4 S M j P 1 Q V F g I Z R f L I C n p O Y i N H Y 7 / R T E 8 6 L 1 8 t 6 g f g N n T o w o r c Q k f q L + 9 s w J e m b 8 a K / f q 6 O b Y p q Y m y M s 7 B 0 O H d v 5 L x R w O B 4 S G h m I l n s 4 G S r V u 9 X y Y l 7 w E K z F Z m L L u E / k n t W 3 t z Q d P T 8 8 u h U k l c p i 6 K n X L x t t G V s w f 4 f d Q L 7 y 6 A H t E d D 9 7 T f x P l G U Z p / K F X v I 5 m 3 o b s n 9 S 0 f u h O t a V J Z + 6 j / L x v I 6 V m I S e o d I / S z E s T O 2 p Z / n U / V J t b S 2 + Q r p K H c u d 2 1 O w E h M 7 c K p A 2 B l q w o h o S L M Z 9 x W T t 8 9 Q V u t R y M / L g 6 e e f h o G D 3 4 U L p S W 4 m + 6 n + C Q Y P D D d 9 1 2 Z Y Z S T R n V H / Z l n c V K P E I H 6 t 2 3 V s E v F q / E y v 1 o y d e x r g b q g 1 W / g / l L k r E S D z t w W t x A 1 d 4 M A A 8 P D 6 z c 7 1 6 B o h l K n x m q u b k Z / L 3 F v e g t b K C s B z N g e M K P s D J G + 0 D Z b M f b L u Q G B g b i K 6 S r g V J l H 0 6 F h H F i f j 8 y O 3 j 6 v J C B S o y L g h 2 Z V 7 E y R v t A r V v 7 T x i b k A A x M U P h x g 2 x z 0 5 1 h Y + P L / T o 0 a O t r 0 e g J j / e D / a f z M N K L M I G a t E b b 8 A f / 2 z s T b G 0 h + q Y H o F a N n 8 2 r P z r X 7 A S C z u Y K 2 a g 6 l w B h p 8 y v 1 e g a I b S b 4 Z S r 0 f 5 9 R B z H y V k o C o c 5 e D b e w h W x q E Z q m N 6 B E p V X 1 U A I W F h W I l D C V S h c I H 6 n r J / M v L 6 0 y 3 t A 3 X + f A F E R D w E v r 6 + N E P p O E O p 1 O t R / x V w H 8 W + E j B Q P 5 k 0 A T 7 8 I h M r 4 7 Q P 1 I f / W g 9 x 8 f E Q F x e P r x C 9 A v X i s 6 N g 6 6 6 9 W I m D f X V G v E B V O / 0 N v f 5 0 C y 3 5 O q Z X o N T r U Q E + 4 t 3 W J V y g n P X 1 0 O L Z H y t j 0 U k J b e 5 Y 8 q k s T V f A R 1 l O i 0 Q J V J F Q g U p K T I A N u 3 O x M l b 7 Q D m d T n C 5 X H R h 9 z Z 6 B m r G x B j Y v v 8 o V m J g h w Q L 1 I T H h 8 F / j p h z m 0 / 7 Q H 3 6 6 V a I j o 6 m C 7 t u m q F + m D A Q 9 m a e x k o M 7 N B Z s Q J V d r k B g o L N O Z 1 K e 6 i O 6 R m o q k o H D O j v j Z U Y h A p U t T I L W H p + B y v j 0 R 5 K m 7 t m K F W L 8 w I E 9 O 6 N F f + U Q N m F C d S M Z 5 + B N d v M W 1 O 3 D 1 R O z s m 2 6 1 A h I S H 4 C t E 7 U H O e G w M b 0 / Z g x T 9 2 W K B A J X 1 / H H y 0 w 7 w v p W 4 f q L 1 7 9 k B 0 T A y E h 4 f T D O W m G W r W 5 J G Q u j c D K / 6 x w + f E C V R J W R 0 E h / b D y n i 0 h + q Y 3 o G 6 5 r g K D w / w w 4 p / S q C K h Q h U o 8 s F D S 3 m H t C 0 h 9 L m z h l K 1 d N S C V 7 4 7 + e d M I H 6 / a / m w u J V 5 n 4 G H 8 1 Q H X N H o F Y s n A H L 3 z P + 4 7 Y 7 Q 5 h A T R w d B 9 s O F G J l j v a B K i j I h 7 5 9 + 7 V d 2 L 1 Y V o a v d j 9 B f Y J 0 e w u 8 l h + P + y 7 s P p a N F d / Y k T w x A m W 1 n o X o 4 U 9 g Z Y 7 2 g d q y Z T P E x s a 2 X d g l X 3 N H o M 7 l 2 G D 0 m M e w 4 p s S q B L u A 1 V T f Q N a v c K x M g 8 t + T r m j k C p m O s y 9 B L g F i 8 h P u h y 3 s z n s U e 6 q 3 m z p m O P b 0 I E q t R u 7 t 6 J m K / U X o Q 9 v r G j + f w v + T 7 Z m A I / S J q J F e m O 0 l M 3 w P Q Z S V j x S w l U K d e B a m p s h L p G e n s E A f D z u g G e X l 5 Y 8 Y n 7 J d / S 5 N 9 g j 3 R 3 S 5 N / j T 1 + c R + o g / v E u T G S u N f B f f x / x g S z F v C 9 5 L N a z 0 H U s J F Y k e 4 s P z c L R o + O w o p P S q A u c B 2 o 6 3 U + 2 C M E o L e f E 3 t 8 4 n r J t 2 m d G P d v E e N s X M v 3 M c H 1 D D U 2 c i C k Z 5 V j R Q j A p P h Q U I 5 Z r P h j A a Y 8 c t o W L H t f 6 R D y j e Q / f a B 5 r P D S 2 L H z Z d z O U F U 1 3 s p f q P 6 l h N z S C k H + N 7 H P H 2 7 3 U K u X / Y H C R D Q w e G e p c m x w i t t A p W w y 9 r u f i D h S N / N 7 b H C 7 h 5 q b v F z p E H K n u Y t W a B 4 z P D R 2 v P A i l 3 u o 8 k o L 9 / d t E X O o 9 3 e G 9 W n B i i 9 c L v n + / f F 6 C h O 5 K / X Y + O S j 9 V j x h c s Z K i F q E K T Z L m N F y J 2 m j A q H I 3 n F W P G D y z 3 U 1 O k v K x 1 C 7 m 7 q 9 F c 0 j x 2 z G 7 M V X e J u h i q v s o C H h y d W h N x J / U K 2 s K B m r P j B 3 R 5 q x / Z t F C b S I f U b L N N S t m L F D + 5 m q C e j H 4 H P r R e x I u T u p o 5 5 C A 6 f t W P F B 2 U P p S 7 8 + G k j R o / H P 4 2 Q e x s 5 J l H z G D K z M Z v 9 M l c z 1 F V H q z C f Y 0 3 M 1 d j o g n 4 h y o H M E Y v 6 5 / D S C s 7 k U p j I f f P y 6 g H 5 Z 0 5 r H k t m N a 5 O m 8 9 O m q x 0 C L l / L y Z N 0 T y W z G o W z V d N a g M G D V G e C b l / A x 6 J V B 6 1 j y c z G s s s v s L N H u r S l U b w 9 q H P k C D 3 7 6 b T C R H 9 + b l N j Z s 9 l O t m A 4 W J P D D 1 m H E 1 O D W P K T M a N x d 2 E + O i s U f I g 0 m M j 8 G e + b i 5 D s U Y t + 9 1 J J y z W N R T A d r H l d G N n S i 5 y s U e 6 n J 5 c 9 t p U E I e l H o 9 K j z M A y t z c T E t N D j r K U y k 0 9 R j R z 2 G e G D R m L U M b 9 M m J u K f Q 0 j n T H t m v O a x Z X T j 4 j p U h c O h P B P S e R U V F c q j 9 v F l Z O N i y f f e R v q G D d I 1 7 2 / i 4 R g C + D 8 f l 4 + k m 1 M b 3 Q A A A A B J R U 5 E r k J g g g = = < / I m a g e > < / F r a m e > < L a y e r s C o n t e n t > & l t ; ? x m l   v e r s i o n = " 1 . 0 "   e n c o d i n g = " u t f - 1 6 " ? & g t ; & l t ; S e r i a l i z e d L a y e r M a n a g e r   x m l n s : x s d = " h t t p : / / w w w . w 3 . o r g / 2 0 0 1 / X M L S c h e m a "   x m l n s : x s i = " h t t p : / / w w w . w 3 . o r g / 2 0 0 1 / X M L S c h e m a - i n s t a n c e "   P l a y F r o m I s N u l l = " t r u e "   P l a y F r o m T i c k s = " 0 "   P l a y T o I s N u l l = " t r u e "   P l a y T o T i c k s = " 0 "   D a t a S c a l e = " N a N "   D i m n S c a l e = " N a N "   x m l n s = " h t t p : / / m i c r o s o f t . d a t a . v i s u a l i z a t i o n . g e o 3 d / 1 . 0 " & g t ; & l t ; L a y e r D e f i n i t i o n s & g t ; & l t ; L a y e r D e f i n i t i o n   N a m e = " C a p a   1 "   G u i d = " d 0 3 9 b 5 9 a - 0 1 d 2 - 4 4 9 e - b 5 5 0 - d c 4 5 7 4 f 9 e a f c "   R e v = " 1 "   R e v G u i d = " d 4 3 7 9 2 5 f - 8 0 b a - 4 0 6 6 - 8 3 9 9 - e 0 0 7 2 8 f c e b 6 2 "   V i s i b l e = " t r u e "   I n s t O n l y = " f a l s e " & g t ; & l t ; G e o V i s   V i s i b l e = " t r u e " 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 / & g t ; & l t ; C h a r t V i s u a l i z a t i o n s & g t ; & l t ; C h a r t V i s u a l i z a t i o n   V i s i b l e = " t r u e " & g t ; & l t ; T y p e & g t ; T o p & l t ; / T y p e & g t ; & l t ; C h a r t F i e l d W e l l D e f i n i t i o n & g t ; & l t ; F u n c t i o n & g t ; N o n e & l t ; / F u n c t i o n & g t ; & l t ; / C h a r t F i e l d W e l l D e f i n i t i o n & g t ; & l t ; I d & g t ; 3 3 3 b d 3 2 2 - c 8 f b - 4 c 8 6 - 8 9 b 5 - e 6 0 6 0 e d f e d 6 1 & l t ; / I d & g t ; & l t ; / C h a r t V i s u a l i z a t i o n & g t ; & l t ; / C h a r t V i s u a l i z a t i o n s & 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  N a m e = " C a p a   2 "   G u i d = " a 8 d b 3 1 3 c - d c 7 0 - 4 d 2 a - b 1 0 f - 9 4 a 4 2 f 8 7 6 4 c 3 "   R e v = " 3 "   R e v G u i d = " 3 9 e b a a 2 7 - e 8 c e - 4 6 6 9 - 9 7 f 4 - 1 2 2 4 2 8 5 e e c 5 c "   V i s i b l e = " t r u e "   I n s t O n l y = " f a l s e " & g t ; & l t ; G e o V i s   V i s i b l e = " t r u e "   L a y e r C o l o r S e t = " f a l s e "   R e g i o n S h a d i n g M o d e S e t = " f a l s e "   R e g i o n S h a d i n g M o d e = " G l o b a l "   T T T e m p l a t e = " B a s i c "   V i s u a l T y p e = " S t a c k e d C o l u m n C h a r t "   N u l l s = " f a l s e "   Z e r o s = " t r u e "   N e g a t i v e s = " t r u e "   H e a t M a p B l e n d M o d e = " A d d "   V i s u a l S h a p e = " S q u a r e " 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 C h o o s i n g G e o F i e l d s = " t r u e " & g t ; & l t ; G e o E n t i t y   N a m e = " U n u s e d "   V i s i b l e = " f a l s e " & g t ; & l t ; G e o C o l u m n s   / & g t ; & l t ; / G e o E n t i t y & g t ; & l t ; M e a s u r e s & g t ; & l t ; M e a s u r e   N a m e = " I M P E R A T I V O S "   V i s i b l e = " t r u e "   D a t a T y p e = " S t r i n g "   M o d e l Q u e r y N a m e = " ' R a n g o ' [ I M P E R A T I V O S ] " & g t ; & l t ; T a b l e   M o d e l N a m e = " R a n g o "   N a m e I n S o u r c e = " R a n g o "   V i s i b l e = " t r u e "   L a s t R e f r e s h = " 0 0 0 1 - 0 1 - 0 1 T 0 0 : 0 0 : 0 0 "   / & g t ; & l t ; / M e a s u r e & g t ; & l t ; / M e a s u r e s & g t ; & l t ; M e a s u r e A F s & g t ; & l t ; A g g r e g a t i o n F u n c t i o n & g t ; C o u n t & l t ; / A g g r e g a t i o n F u n c t i o n & g t ; & l t ; / M e a s u r e A F s & g t ; & l t ; C a t e g o r y   N a m e = " 2 0 1 6 "   V i s i b l e = " t r u e "   D a t a T y p e = " D o u b l e "   M o d e l Q u e r y N a m e = " ' R a n g o ' [ 2 0 1 6 ] " & g t ; & l t ; T a b l e   M o d e l N a m e = " R a n g o "   N a m e I n S o u r c e = " R a n g o "   V i s i b l e = " t r u e "   L a s t R e f r e s h = " 0 0 0 1 - 0 1 - 0 1 T 0 0 : 0 0 : 0 0 "   / & g t ; & l t ; / C a t e g o r y & g t ; & l t ; C o l o r A F & g t ; N o n e & l t ; / C o l o r A F & g t ; & l t ; C h o s e n F i e l d s   / & g t ; & l t ; C h u n k B y & g t ; N o n e & l t ; / C h u n k B y & g t ; & l t ; C h o s e n G e o M a p p i n g s & g t ; & l t ; G e o M a p p i n g T y p e & g t ; N o n e & l t ; / G e o M a p p i n g T y p e & g t ; & l t ; / C h o s e n G e o M a p p i n g s & 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  N a m e = " C a p a   3 "   G u i d = " e 4 1 4 d c 1 4 - 3 7 7 1 - 4 2 1 5 - a 6 6 f - 6 f 6 8 9 3 0 c 8 0 c 3 "   R e v = " 1 "   R e v G u i d = " 1 c 2 f b f 7 2 - d 8 6 1 - 4 f 6 a - b c 3 1 - c 0 e 9 b 0 1 d e e 3 5 "   V i s i b l e = " t r u e "   I n s t O n l y = " f a l s e " & g t ; & l t ; G e o V i s   V i s i b l e = " f a l s e "   L a y e r C o l o r S e t = " f a l s e "   R e g i o n S h a d i n g M o d e S e t = " f a l s e "   R e g i o n S h a d i n g M o d e = " G l o b a l "   T T T e m p l a t e = " B a s i c "   V i s u a l T y p e = " P o i n t M a r k e r C h a r t "   N u l l s = " f a l s e "   Z e r o s = " t r u e "   N e g a t i v e s = " t r u e "   H e a t M a p B l e n d M o d e = " A d d "   V i s u a l S h a p e = " I n v e r t e d P y r a m i d "   L a y e r S h a p e S e t = " f a l s e "   L a y e r S h a p e = " I n v e r t e d P y r a m i d "   H i d d e n M e a s u r e = " f a l s e " & g t ; & l t ; L o c k e d V i e w S c a l e s & g t ; & l t ; L o c k e d V i e w S c a l e & g t ; N a N & l t ; / L o c k e d V i e w S c a l e & g t ; & l t ; L o c k e d V i e w S c a l e & g t ; N a N & l t ; / L o c k e d V i e w S c a l e & g t ; & l t ; L o c k e d V i e w S c a l e & g t ; N a N & l t ; / L o c k e d V i e w S c a l e & g t ; & l t ; L o c k e d V i e w S c a l e & g t ; N a N & l t ; / L o c k e d V i e w S c a l e & g t ; & l t ; / L o c k e d V i e w S c a l e s & g t ; & l t ; L a y e r C o l o r & g t ; & l t ; R & g t ; 0 & l t ; / R & g t ; & l t ; G & g t ; 0 & l t ; / G & g t ; & l t ; B & g t ; 0 & l t ; / B & g t ; & l t ; A & g t ; 0 & l t ; / A & g t ; & l t ; / L a y e r C o l o r & g t ; & l t ; C o l o r I n d i c e s   / & g t ; & l t ; G e o F i e l d W e l l D e f i n i t i o n   T i m e C h u n k = " N o n e "   A c c u m u l a t e = " f a l s e "   D e c a y = " N o n e "   D e c a y T i m e I s N u l l = " t r u e "   D e c a y T i m e T i c k s = " 0 "   V M T i m e A c c u m u l a t e = " f a l s e "   V M T i m e P e r s i s t = " f a l s e "   U s e r N o t M a p B y = " t r u e "   S e l T i m e S t g = " N o n e "   C h o o s i n g G e o F i e l d s = " f a l s e " & g t ; & l t ; M e a s u r e s   / & g t ; & l t ; M e a s u r e A F s   / & g t ; & l t ; C o l o r A F & g t ; N o n e & l t ; / C o l o r A F & g t ; & l t ; C h o s e n F i e l d s   / & g t ; & l t ; C h u n k B y & g t ; N o n e & l t ; / C h u n k B y & g t ; & l t ; C h o s e n G e o M a p p i n g s   / & g t ; & l t ; F i l t e r & g t ; & l t ; F C s   / & g t ; & l t ; / F i l t e r & g t ; & l t ; / G e o F i e l d W e l l D e f i n i t i o n & g t ; & l t ; P r o p e r t i e s   / & g t ; & l t ; C h a r t V i s u a l i z a t i o n s   / & g t ; & l t ; O p a c i t y F a c t o r s & g t ; & l t ; O p a c i t y F a c t o r & g t ; 1 & l t ; / O p a c i t y F a c t o r & g t ; & l t ; O p a c i t y F a c t o r & g t ; 1 & l t ; / O p a c i t y F a c t o r & g t ; & l t ; O p a c i t y F a c t o r & g t ; 1 & l t ; / O p a c i t y F a c t o r & g t ; & l t ; O p a c i t y F a c t o r & g t ; 1 & l t ; / O p a c i t y F a c t o r & g t ; & l t ; / O p a c i t y F a c t o r s & g t ; & l t ; D a t a S c a l e s & g t ; & l t ; D a t a S c a l e & g t ; 1 & l t ; / D a t a S c a l e & g t ; & l t ; D a t a S c a l e & g t ; 1 & l t ; / D a t a S c a l e & g t ; & l t ; D a t a S c a l e & g t ; 1 & l t ; / D a t a S c a l e & g t ; & l t ; D a t a S c a l e & g t ; 0 & l t ; / D a t a S c a l e & g t ; & l t ; / D a t a S c a l e s & g t ; & l t ; D i m n S c a l e s & g t ; & l t ; D i m n S c a l e & g t ; 1 & l t ; / D i m n S c a l e & g t ; & l t ; D i m n S c a l e & g t ; 1 & l t ; / D i m n S c a l e & g t ; & l t ; D i m n S c a l e & g t ; 1 & l t ; / D i m n S c a l e & g t ; & l t ; D i m n S c a l e & g t ; 1 & l t ; / D i m n S c a l e & g t ; & l t ; / D i m n S c a l e s & g t ; & l t ; / G e o V i s & g t ; & l t ; / L a y e r D e f i n i t i o n & g t ; & l t ; / L a y e r D e f i n i t i o n s & g t ; & l t ; D e c o r a t o r s & g t ; & l t ; D e c o r a t o r & g t ; & l t ; X & g t ; 4 5 6 & l t ; / X & g t ; & l t ; Y & g t ; 3 0 5 . 5 & l t ; / Y & g t ; & l t ; D i s t a n c e T o N e a r e s t C o r n e r X & g t ; 4 5 6 & l t ; / D i s t a n c e T o N e a r e s t C o r n e r X & g t ; & l t ; D i s t a n c e T o N e a r e s t C o r n e r Y & g t ; 3 0 5 . 5 & l t ; / D i s t a n c e T o N e a r e s t C o r n e r Y & g t ; & l t ; Z O r d e r & g t ; 0 & l t ; / Z O r d e r & g t ; & l t ; W i d t h & g t ; 4 7 0 & l t ; / W i d t h & g t ; & l t ; H e i g h t & g t ; 2 8 8 & l t ; / H e i g h t & g t ; & l t ; A c t u a l W i d t h & g t ; 4 7 0 & l t ; / A c t u a l W i d t h & g t ; & l t ; A c t u a l H e i g h t & g t ; 2 8 8 & l t ; / A c t u a l H e i g h t & g t ; & l t ; I s V i s i b l e & g t ; t r u e & l t ; / I s V i s i b l e & g t ; & l t ; S e t F o c u s O n L o a d V i e w & g t ; f a l s e & l t ; / S e t F o c u s O n L o a d V i e w & g t ; & l t ; C h a r t & g t ; & l t ; T y p e & g t ; T o p & l t ; / T y p e & g t ; & l t ; I s V i s i b l e & g t ; t r u e & l t ; / I s V i s i b l e & g t ; & l t ; X Y C h a r t T y p e & g t ; C o l u m n s C l u s t e r e d & l t ; / X Y C h a r t T y p e & g t ; & l t ; I s C l u s t e r e d & g t ; t r u e & l t ; / I s C l u s t e r e d & g t ; & l t ; I s B a r & g t ; f a l s e & l t ; / I s B a r & g t ; & l t ; L a y e r I d & g t ; d 0 3 9 b 5 9 a - 0 1 d 2 - 4 4 9 e - b 5 5 0 - d c 4 5 7 4 f 9 e a f c & l t ; / L a y e r I d & g t ; & l t ; I d & g t ; 3 3 3 b d 3 2 2 - c 8 f b - 4 c 8 6 - 8 9 b 5 - e 6 0 6 0 e d f e d 6 1 & l t ; / I d & g t ; & l t ; / C h a r t & g t ; & l t ; D o c k & g t ; T o p L e f t & l t ; / D o c k & g t ; & l t ; / D e c o r a t o r & g t ; & l t ; / D e c o r a t o r s & g t ; & l t ; / S e r i a l i z e d L a y e r M a n a g e r & g t ; < / L a y e r s C o n t e n t > < / S c e n e > < / S c e n e s > < / T o u r > 
</file>

<file path=customXml/item17.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 R a n g o < / 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 R a n g o < / 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 C o l u m n s \ I M P E R A T I V O S < / K e y > < / a : K e y > < a : V a l u e   i : t y p e = " T a b l e W i d g e t B a s e V i e w S t a t e " / > < / a : K e y V a l u e O f D i a g r a m O b j e c t K e y a n y T y p e z b w N T n L X > < a : K e y V a l u e O f D i a g r a m O b j e c t K e y a n y T y p e z b w N T n L X > < a : K e y > < K e y > C o l u m n s \ 2 0 1 6 < / K e y > < / a : K e y > < a : V a l u e   i : t y p e = " T a b l e W i d g e t B a s e V i e w S t a t e " / > < / a : K e y V a l u e O f D i a g r a m O b j e c t K e y a n y T y p e z b w N T n L X > < a : K e y V a l u e O f D i a g r a m O b j e c t K e y a n y T y p e z b w N T n L X > < a : K e y > < K e y > C o l u m n s \ 2 0 1 7 < / 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8.xml>��< ? x m l   v e r s i o n = " 1 . 0 "   e n c o d i n g = " U T F - 1 6 " ? > < G e m i n i   x m l n s = " h t t p : / / g e m i n i / p i v o t c u s t o m i z a t i o n / T a b l e C o u n t I n S a n d b o x " > < C u s t o m C o n t e n t > < ! [ C D A T A [ 1 ] ] > < / C u s t o m C o n t e n t > < / G e m i n i > 
</file>

<file path=customXml/item19.xml>��< ? x m l   v e r s i o n = " 1 . 0 "   e n c o d i n g = " U T F - 1 6 " ? > < G e m i n i   x m l n s = " h t t p : / / g e m i n i / p i v o t c u s t o m i z a t i o n / L i n k e d T a b l e U p d a t e M o d e " > < C u s t o m C o n t e n t > < ! [ C D A T A [ T r u e ] ] > < / C u s t o m C o n t e n t > < / G e m i n i > 
</file>

<file path=customXml/item2.xml>��< ? x m l   v e r s i o n = " 1 . 0 "   e n c o d i n g = " U T F - 1 6 " ? > < G e m i n i   x m l n s = " h t t p : / / g e m i n i / p i v o t c u s t o m i z a t i o n / T a b l e X M L _ R a n g o " > < C u s t o m C o n t e n t > < ! [ C D A T A [ < T a b l e W i d g e t G r i d S e r i a l i z a t i o n   x m l n s : x s d = " h t t p : / / w w w . w 3 . o r g / 2 0 0 1 / X M L S c h e m a "   x m l n s : x s i = " h t t p : / / w w w . w 3 . o r g / 2 0 0 1 / X M L S c h e m a - i n s t a n c e " > < C o l u m n S u g g e s t e d T y p e   / > < C o l u m n F o r m a t   / > < C o l u m n A c c u r a c y   / > < C o l u m n C u r r e n c y S y m b o l   / > < C o l u m n P o s i t i v e P a t t e r n   / > < C o l u m n N e g a t i v e P a t t e r n   / > < C o l u m n W i d t h s > < i t e m > < k e y > < s t r i n g > I M P E R A T I V O S < / s t r i n g > < / k e y > < v a l u e > < i n t > 1 2 0 < / i n t > < / v a l u e > < / i t e m > < i t e m > < k e y > < s t r i n g > 2 0 1 6 < / s t r i n g > < / k e y > < v a l u e > < i n t > 6 4 < / i n t > < / v a l u e > < / i t e m > < i t e m > < k e y > < s t r i n g > 2 0 1 7 < / s t r i n g > < / k e y > < v a l u e > < i n t > 6 4 < / i n t > < / v a l u e > < / i t e m > < / C o l u m n W i d t h s > < C o l u m n D i s p l a y I n d e x > < i t e m > < k e y > < s t r i n g > I M P E R A T I V O S < / s t r i n g > < / k e y > < v a l u e > < i n t > 0 < / i n t > < / v a l u e > < / i t e m > < i t e m > < k e y > < s t r i n g > 2 0 1 6 < / s t r i n g > < / k e y > < v a l u e > < i n t > 1 < / i n t > < / v a l u e > < / i t e m > < i t e m > < k e y > < s t r i n g > 2 0 1 7 < / s t r i n g > < / k e y > < v a l u e > < i n t > 2 < / i n t > < / v a l u e > < / i t e m > < / C o l u m n D i s p l a y I n d e x > < C o l u m n F r o z e n   / > < C o l u m n C h e c k e d   / > < C o l u m n F i l t e r   / > < S e l e c t i o n F i l t e r   / > < F i l t e r P a r a m e t e r s   / > < I s S o r t D e s c e n d i n g > f a l s e < / I s S o r t D e s c e n d i n g > < / T a b l e W i d g e t G r i d S e r i a l i z a t i o n > ] ] > < / C u s t o m C o n t e n t > < / G e m i n i > 
</file>

<file path=customXml/item20.xml>��< ? x m l   v e r s i o n = " 1 . 0 "   e n c o d i n g = " U T F - 1 6 " ? > < G e m i n i   x m l n s = " h t t p : / / g e m i n i / p i v o t c u s t o m i z a t i o n / D i a g r a m s " > < C u s t o m C o n t e n t > & l t ; A r r a y O f D i a g r a m M a n a g e r . S e r i a l i z a b l e D i a g r a m   x m l n s = " h t t p : / / s c h e m a s . d a t a c o n t r a c t . o r g / 2 0 0 4 / 0 7 / M i c r o s o f t . A n a l y s i s S e r v i c e s . C o m m o n "   x m l n s : i = " h t t p : / / w w w . w 3 . o r g / 2 0 0 1 / X M L S c h e m a - i n s t a n c e " & g t ; & l t ; D i a g r a m M a n a g e r . S e r i a l i z a b l e D i a g r a m & g t ; & l t ; A d a p t e r   i : t y p e = " E R D i a g r a m S a n d b o x A d a p t e r " & g t ; & l t ; P e r s p e c t i v e N a m e / & g t ; & l t ; / A d a p t e r & g t ; & l t ; D i a g r a m T y p e & g t ; E R D i a g r a m & l t ; / D i a g r a m T y p e & g t ; & l t ; D i s p l a y C o n t e x t   i : t y p e = " D i a g r a m D i s p l a y C o n t e x t " & g t ; & l t ; P r i m a r y T a g G r o u p K e y & g t ; & l t ; K e y & g t ; T a g G r o u p s \ N o d e   T y p e s & l t ; / K e y & g t ; & l t ; / P r i m a r y T a g G r o u p K e y & g t ; & l t ; S h o w H i d d e n & g t ; t r u e & l t ; / S h o w H i d d e n & g t ; & l t ; S h o w I m p l i c i t M e a s u r e s & g t ; t r u e & l t ; / S h o w I m p l i c i t M e a s u r e s & g t ; & l t ; S h o w n T a g G r o u p K e y s & g t ; & l t ; D i a g r a m O b j e c t K e y & g t ; & l t ; K e y & g t ; T a g G r o u p s \ W a r n i n g s & l t ; / K e y & g t ; & l t ; / D i a g r a m O b j e c t K e y & g t ; & l t ; / S h o w n T a g G r o u p K e y s & g t ; & l t ; T a g G r o u p H i g h l i g h t s K e y & g t ; & l t ; K e y & g t ; T a g G r o u p s \ H i g h l i g h t   R e a s o n s & l t ; / K e y & g t ; & l t ; / T a g G r o u p H i g h l i g h t s K e y & g t ; & l t ; T a g H i d d e n K e y & g t ; & l t ; K e y & g t ; S t a t i c   T a g s \ H i d d e n & l t ; / K e y & g t ; & l t ; / T a g H i d d e n K e y & g t ; & l t ; T a g H i g h l i g h t D i s a p p e a r i n g K e y & g t ; & l t ; K e y & g t ; S t a t i c   T a g s \ D e l e t i n g & l t ; / K e y & g t ; & l t ; / T a g H i g h l i g h t D i s a p p e a r i n g K e y & g t ; & l t ; T a g H i g h l i g h t P r e v i e w L i n k C r e a t i o n K e y & g t ; & l t ; K e y & g t ; S t a t i c   T a g s \ C r e a t i n g   V a l i d   R e l a t i o n s h i p & l t ; / K e y & g t ; & l t ; / T a g H i g h l i g h t P r e v i e w L i n k C r e a t i o n K e y & g t ; & l t ; T a g H i g h l i g h t R e l a t e d K e y & g t ; & l t ; K e y & g t ; S t a t i c   T a g s \ R e l a t e d & l t ; / K e y & g t ; & l t ; / T a g H i g h l i g h t R e l a t e d K e y & g t ; & l t ; T a g H i n t T e x t K e y & g t ; & l t ; K e y & g t ; S t a t i c   T a g s \ H i n t   T e x t & l t ; / K e y & g t ; & l t ; / T a g H i n t T e x t K e y & g t ; & l t ; T a g I m p l i c i t M e a s u r e K e y & g t ; & l t ; K e y & g t ; S t a t i c   T a g s \ I s   I m p l i c i t   M e a s u r e & l t ; / K e y & g t ; & l t ; / T a g I m p l i c i t M e a s u r e K e y & g t ; & l t ; T a g I n a c t i v e K e y & g t ; & l t ; K e y & g t ; S t a t i c   T a g s \ I n a c t i v e & l t ; / K e y & g t ; & l t ; / T a g I n a c t i v e K e y & g t ; & l t ; T a g P r e v i e w A c t i v e K e y & g t ; & l t ; K e y & g t ; S t a t i c   T a g s \ P r e v i e w   A c t i v e & l t ; / K e y & g t ; & l t ; / T a g P r e v i e w A c t i v e K e y & g t ; & l t ; T a g P r e v i e w I n a c t i v e K e y & g t ; & l t ; K e y & g t ; S t a t i c   T a g s \ P r e v i e w   I n a c t i v e & l t ; / K e y & g t ; & l t ; / T a g P r e v i e w I n a c t i v e K e y & g t ; & l t ; / D i s p l a y C o n t e x t & g t ; & l t ; D i s p l a y T y p e & g t ; D i a g r a m D i s p l a y & l t ; / D i s p l a y T y p e & g t ; & l t ; K e y   i : t y p e = " S a n d b o x E d i t o r D i a g r a m K e y " & g t ; & l t ; P e r s p e c t i v e / & g t ; & l t ; / K e y & g t ; & l t ; M a i n t a i n e r   i : t y p e = " E R D i a g r a m . E R D i a g r a m M a i n t a i n e r " & g t ; & l t ; A l l K e y s & g t ; & l t ; D i a g r a m O b j e c t K e y & g t ; & l t ; K e y & g t ; E R   D i a g r a m & l t ; / K e y & g t ; & l t ; / D i a g r a m O b j e c t K e y & g t ; & l t ; D i a g r a m O b j e c t K e y & g t ; & l t ; K e y & g t ; A c t i o n s \ D e l e t e & l t ; / K e y & g t ; & l t ; / D i a g r a m O b j e c t K e y & g t ; & l t ; D i a g r a m O b j e c t K e y & g t ; & l t ; K e y & g t ; A c t i o n s \ D e l e t e   f r o m   m o d e l & l t ; / K e y & g t ; & l t ; / D i a g r a m O b j e c t K e y & g t ; & l t ; D i a g r a m O b j e c t K e y & g t ; & l t ; K e y & g t ; A c t i o n s \ S e l e c t & l t ; / K e y & g t ; & l t ; / D i a g r a m O b j e c t K e y & g t ; & l t ; D i a g r a m O b j e c t K e y & g t ; & l t ; K e y & g t ; A c t i o n s \ C r e a t e   R e l a t i o n s h i p & l t ; / K e y & g t ; & l t ; / D i a g r a m O b j e c t K e y & g t ; & l t ; D i a g r a m O b j e c t K e y & g t ; & l t ; K e y & g t ; A c t i o n s \ L a u n c h   C r e a t e   R e l a t i o n s h i p   D i a l o g & l t ; / K e y & g t ; & l t ; / D i a g r a m O b j e c t K e y & g t ; & l t ; D i a g r a m O b j e c t K e y & g t ; & l t ; K e y & g t ; A c t i o n s \ L a u n c h   E d i t   R e l a t i o n s h i p   D i a l o g & l t ; / K e y & g t ; & l t ; / D i a g r a m O b j e c t K e y & g t ; & l t ; D i a g r a m O b j e c t K e y & g t ; & l t ; K e y & g t ; A c t i o n s \ C r e a t e   H i e r a r c h y   w i t h   L e v e l s & l t ; / K e y & g t ; & l t ; / D i a g r a m O b j e c t K e y & g t ; & l t ; D i a g r a m O b j e c t K e y & g t ; & l t ; K e y & g t ; A c t i o n s \ C r e a t e   E m p t y   H i e r a r c h y & l t ; / K e y & g t ; & l t ; / D i a g r a m O b j e c t K e y & g t ; & l t ; D i a g r a m O b j e c t K e y & g t ; & l t ; K e y & g t ; A c t i o n s \ R e m o v e   f r o m   H i e r a r c h y & l t ; / K e y & g t ; & l t ; / D i a g r a m O b j e c t K e y & g t ; & l t ; D i a g r a m O b j e c t K e y & g t ; & l t ; K e y & g t ; A c t i o n s \ R e n a m e   N o d e & l t ; / K e y & g t ; & l t ; / D i a g r a m O b j e c t K e y & g t ; & l t ; D i a g r a m O b j e c t K e y & g t ; & l t ; K e y & g t ; A c t i o n s \ M o v e   N o d e & l t ; / K e y & g t ; & l t ; / D i a g r a m O b j e c t K e y & g t ; & l t ; D i a g r a m O b j e c t K e y & g t ; & l t ; K e y & g t ; A c t i o n s \ H i d e   t h e   e n t i t y & l t ; / K e y & g t ; & l t ; / D i a g r a m O b j e c t K e y & g t ; & l t ; D i a g r a m O b j e c t K e y & g t ; & l t ; K e y & g t ; A c t i o n s \ U n h i d e   t h e   e n t i t y & l t ; / K e y & g t ; & l t ; / D i a g r a m O b j e c t K e y & g t ; & l t ; D i a g r a m O b j e c t K e y & g t ; & l t ; K e y & g t ; A c t i o n s \ G o T o & l t ; / K e y & g t ; & l t ; / D i a g r a m O b j e c t K e y & g t ; & l t ; D i a g r a m O b j e c t K e y & g t ; & l t ; K e y & g t ; A c t i o n s \ M o v e   U p & l t ; / K e y & g t ; & l t ; / D i a g r a m O b j e c t K e y & g t ; & l t ; D i a g r a m O b j e c t K e y & g t ; & l t ; K e y & g t ; A c t i o n s \ M o v e   D o w n & l t ; / K e y & g t ; & l t ; / D i a g r a m O b j e c t K e y & g t ; & l t ; D i a g r a m O b j e c t K e y & g t ; & l t ; K e y & g t ; A c t i o n s \ M a r k   R e l a t i o n s h i p   a s   A c t i v e & l t ; / K e y & g t ; & l t ; / D i a g r a m O b j e c t K e y & g t ; & l t ; D i a g r a m O b j e c t K e y & g t ; & l t ; K e y & g t ; A c t i o n s \ M a r k   R e l a t i o n s h i p   a s   I n a c t i v e & l t ; / K e y & g t ; & l t ; / D i a g r a m O b j e c t K e y & g t ; & l t ; D i a g r a m O b j e c t K e y & g t ; & l t ; K e y & g t ; A c t i o n s \ R e l a t i o n s h i p   C r o s s   F i l t e r   D i r e c t i o n   S i n g l e & l t ; / K e y & g t ; & l t ; / D i a g r a m O b j e c t K e y & g t ; & l t ; D i a g r a m O b j e c t K e y & g t ; & l t ; K e y & g t ; A c t i o n s \ R e l a t i o n s h i p   C r o s s   F i l t e r   D i r e c t i o n   B o t h & l t ; / K e y & g t ; & l t ; / D i a g r a m O b j e c t K e y & g t ; & l t ; D i a g r a m O b j e c t K e y & g t ; & l t ; K e y & g t ; A c t i o n s \ R e l a t i o n s h i p   E n d   P o i n t   M u l t i p l i c i t y   O n e & l t ; / K e y & g t ; & l t ; / D i a g r a m O b j e c t K e y & g t ; & l t ; D i a g r a m O b j e c t K e y & g t ; & l t ; K e y & g t ; A c t i o n s \ R e l a t i o n s h i p   E n d   P o i n t   M u l t i p l i c i t y   M a n y & l t ; / K e y & g t ; & l t ; / D i a g r a m O b j e c t K e y & g t ; & l t ; D i a g r a m O b j e c t K e y & g t ; & l t ; K e y & g t ; T a g G r o u p s \ N o d e   T y p e s & l t ; / K e y & g t ; & l t ; / D i a g r a m O b j e c t K e y & g t ; & l t ; D i a g r a m O b j e c t K e y & g t ; & l t ; K e y & g t ; T a g G r o u p s \ A d d i t i o n a l   I n f o   T y p e s & l t ; / K e y & g t ; & l t ; / D i a g r a m O b j e c t K e y & g t ; & l t ; D i a g r a m O b j e c t K e y & g t ; & l t ; K e y & g t ; T a g G r o u p s \ C a l c u l a t e d   C o l u m n s & l t ; / K e y & g t ; & l t ; / D i a g r a m O b j e c t K e y & g t ; & l t ; D i a g r a m O b j e c t K e y & g t ; & l t ; K e y & g t ; T a g G r o u p s \ W a r n i n g s & l t ; / K e y & g t ; & l t ; / D i a g r a m O b j e c t K e y & g t ; & l t ; D i a g r a m O b j e c t K e y & g t ; & l t ; K e y & g t ; T a g G r o u p s \ H i g h l i g h t   R e a s o n s & l t ; / K e y & g t ; & l t ; / D i a g r a m O b j e c t K e y & g t ; & l t ; D i a g r a m O b j e c t K e y & g t ; & l t ; K e y & g t ; T a g G r o u p s \ S t a t e & l t ; / K e y & g t ; & l t ; / D i a g r a m O b j e c t K e y & g t ; & l t ; D i a g r a m O b j e c t K e y & g t ; & l t ; K e y & g t ; T a g G r o u p s \ L i n k   R o l e s & l t ; / K e y & g t ; & l t ; / D i a g r a m O b j e c t K e y & g t ; & l t ; D i a g r a m O b j e c t K e y & g t ; & l t ; K e y & g t ; T a g G r o u p s \ L i n k   T y p e s & l t ; / K e y & g t ; & l t ; / D i a g r a m O b j e c t K e y & g t ; & l t ; D i a g r a m O b j e c t K e y & g t ; & l t ; K e y & g t ; T a g G r o u p s \ L i n k   S t a t e s & l t ; / K e y & g t ; & l t ; / D i a g r a m O b j e c t K e y & g t ; & l t ; D i a g r a m O b j e c t K e y & g t ; & l t ; K e y & g t ; D i a g r a m \ T a g G r o u p s \ D e l e t i o n   I m p a c t s & l t ; / K e y & g t ; & l t ; / D i a g r a m O b j e c t K e y & g t ; & l t ; D i a g r a m O b j e c t K e y & g t ; & l t ; K e y & g t ; T a g G r o u p s \ H i e r a r c h y   I d e n t i f i e r s & l t ; / K e y & g t ; & l t ; / D i a g r a m O b j e c t K e y & g t ; & l t ; D i a g r a m O b j e c t K e y & g t ; & l t ; K e y & g t ; T a g G r o u p s \ T a b l e   I d e n t i f i e r s & l t ; / K e y & g t ; & l t ; / D i a g r a m O b j e c t K e y & g t ; & l t ; D i a g r a m O b j e c t K e y & g t ; & l t ; K e y & g t ; T a g G r o u p s \ A c t i o n   D e s c r i p t o r s & l t ; / K e y & g t ; & l t ; / D i a g r a m O b j e c t K e y & g t ; & l t ; D i a g r a m O b j e c t K e y & g t ; & l t ; K e y & g t ; T a g G r o u p s \ H i n t   T e x t s & l t ; / K e y & g t ; & l t ; / D i a g r a m O b j e c t K e y & g t ; & l t ; D i a g r a m O b j e c t K e y & g t ; & l t ; K e y & g t ; S t a t i c   T a g s \ T a b l e & l t ; / K e y & g t ; & l t ; / D i a g r a m O b j e c t K e y & g t ; & l t ; D i a g r a m O b j e c t K e y & g t ; & l t ; K e y & g t ; S t a t i c   T a g s \ C o l u m n & l t ; / K e y & g t ; & l t ; / D i a g r a m O b j e c t K e y & g t ; & l t ; D i a g r a m O b j e c t K e y & g t ; & l t ; K e y & g t ; S t a t i c   T a g s \ M e a s u r e & l t ; / K e y & g t ; & l t ; / D i a g r a m O b j e c t K e y & g t ; & l t ; D i a g r a m O b j e c t K e y & g t ; & l t ; K e y & g t ; S t a t i c   T a g s \ H i e r a r c h y & l t ; / K e y & g t ; & l t ; / D i a g r a m O b j e c t K e y & g t ; & l t ; D i a g r a m O b j e c t K e y & g t ; & l t ; K e y & g t ; S t a t i c   T a g s \ H i e r a r c h y L e v e l & l t ; / K e y & g t ; & l t ; / D i a g r a m O b j e c t K e y & g t ; & l t ; D i a g r a m O b j e c t K e y & g t ; & l t ; K e y & g t ; S t a t i c   T a g s \ K P I & l t ; / K e y & g t ; & l t ; / D i a g r a m O b j e c t K e y & g t ; & l t ; D i a g r a m O b j e c t K e y & g t ; & l t ; K e y & g t ; S t a t i c   T a g s \ A d d i t i o n a l   I n f o   f o r   S o u r c e   C o l u m n & l t ; / K e y & g t ; & l t ; / D i a g r a m O b j e c t K e y & g t ; & l t ; D i a g r a m O b j e c t K e y & g t ; & l t ; K e y & g t ; S t a t i c   T a g s \ C a l c u l a t e d   C o l u m n & l t ; / K e y & g t ; & l t ; / D i a g r a m O b j e c t K e y & g t ; & l t ; D i a g r a m O b j e c t K e y & g t ; & l t ; K e y & g t ; S t a t i c   T a g s \ E r r o r & l t ; / K e y & g t ; & l t ; / D i a g r a m O b j e c t K e y & g t ; & l t ; D i a g r a m O b j e c t K e y & g t ; & l t ; K e y & g t ; S t a t i c   T a g s \ N o t C a l c u l a t e d & l t ; / K e y & g t ; & l t ; / D i a g r a m O b j e c t K e y & g t ; & l t ; D i a g r a m O b j e c t K e y & g t ; & l t ; K e y & g t ; S t a t i c   T a g s \ I s   I m p l i c i t   M e a s u r e & l t ; / K e y & g t ; & l t ; / D i a g r a m O b j e c t K e y & g t ; & l t ; D i a g r a m O b j e c t K e y & g t ; & l t ; K e y & g t ; S t a t i c   T a g s \ R e l a t e d & l t ; / K e y & g t ; & l t ; / D i a g r a m O b j e c t K e y & g t ; & l t ; D i a g r a m O b j e c t K e y & g t ; & l t ; K e y & g t ; S t a t i c   T a g s \ D e l e t i n g & l t ; / K e y & g t ; & l t ; / D i a g r a m O b j e c t K e y & g t ; & l t ; D i a g r a m O b j e c t K e y & g t ; & l t ; K e y & g t ; S t a t i c   T a g s \ C r e a t i n g   V a l i d   R e l a t i o n s h i p & l t ; / K e y & g t ; & l t ; / D i a g r a m O b j e c t K e y & g t ; & l t ; D i a g r a m O b j e c t K e y & g t ; & l t ; K e y & g t ; S t a t i c   T a g s \ H i d d e n & l t ; / K e y & g t ; & l t ; / D i a g r a m O b j e c t K e y & g t ; & l t ; D i a g r a m O b j e c t K e y & g t ; & l t ; K e y & g t ; S t a t i c   T a g s \ L i n k e d   T a b l e   C o l u m n & l t ; / K e y & g t ; & l t ; / D i a g r a m O b j e c t K e y & g t ; & l t ; D i a g r a m O b j e c t K e y & g t ; & l t ; K e y & g t ; S t a t i c   T a g s \ I s   r e a d o n l y & l t ; / K e y & g t ; & l t ; / D i a g r a m O b j e c t K e y & g t ; & l t ; D i a g r a m O b j e c t K e y & g t ; & l t ; K e y & g t ; S t a t i c   T a g s \ F K & l t ; / K e y & g t ; & l t ; / D i a g r a m O b j e c t K e y & g t ; & l t ; D i a g r a m O b j e c t K e y & g t ; & l t ; K e y & g t ; S t a t i c   T a g s \ P K & l t ; / K e y & g t ; & l t ; / D i a g r a m O b j e c t K e y & g t ; & l t ; D i a g r a m O b j e c t K e y & g t ; & l t ; K e y & g t ; S t a t i c   T a g s \ R e l a t i o n s h i p & l t ; / K e y & g t ; & l t ; / D i a g r a m O b j e c t K e y & g t ; & l t ; D i a g r a m O b j e c t K e y & g t ; & l t ; K e y & g t ; S t a t i c   T a g s \ A c t i v e & l t ; / K e y & g t ; & l t ; / D i a g r a m O b j e c t K e y & g t ; & l t ; D i a g r a m O b j e c t K e y & g t ; & l t ; K e y & g t ; S t a t i c   T a g s \ I n a c t i v e & l t ; / K e y & g t ; & l t ; / D i a g r a m O b j e c t K e y & g t ; & l t ; D i a g r a m O b j e c t K e y & g t ; & l t ; K e y & g t ; S t a t i c   T a g s \ P r e v i e w   A c t i v e & l t ; / K e y & g t ; & l t ; / D i a g r a m O b j e c t K e y & g t ; & l t ; D i a g r a m O b j e c t K e y & g t ; & l t ; K e y & g t ; S t a t i c   T a g s \ P r e v i e w   I n a c t i v e & l t ; / K e y & g t ; & l t ; / D i a g r a m O b j e c t K e y & g t ; & l t ; D i a g r a m O b j e c t K e y & g t ; & l t ; K e y & g t ; S t a t i c   T a g s \ C r o s s F i l t e r D i r e c t i o n & l t ; / K e y & g t ; & l t ; / D i a g r a m O b j e c t K e y & g t ; & l t ; D i a g r a m O b j e c t K e y & g t ; & l t ; K e y & g t ; S t a t i c   T a g s \ C r o s s F i l t e r D i r e c t i o n S i n g l e & l t ; / K e y & g t ; & l t ; / D i a g r a m O b j e c t K e y & g t ; & l t ; D i a g r a m O b j e c t K e y & g t ; & l t ; K e y & g t ; S t a t i c   T a g s \ C r o s s F i l t e r D i r e c t i o n B o t h & l t ; / K e y & g t ; & l t ; / D i a g r a m O b j e c t K e y & g t ; & l t ; D i a g r a m O b j e c t K e y & g t ; & l t ; K e y & g t ; S t a t i c   T a g s \ E n d P o i n t M u l t i p l i c i t y O n e & l t ; / K e y & g t ; & l t ; / D i a g r a m O b j e c t K e y & g t ; & l t ; D i a g r a m O b j e c t K e y & g t ; & l t ; K e y & g t ; S t a t i c   T a g s \ E n d P o i n t M u l t i p l i c i t y M a n y & l t ; / K e y & g t ; & l t ; / D i a g r a m O b j e c t K e y & g t ; & l t ; D i a g r a m O b j e c t K e y & g t ; & l t ; K e y & g t ; D i a g r a m \ T a g G r o u p s \ H i g h l i g h t   R e a s o n s \ T a g s \ H a r d   D e l e t i o n   I m p a c t & l t ; / K e y & g t ; & l t ; / D i a g r a m O b j e c t K e y & g t ; & l t ; D i a g r a m O b j e c t K e y & g t ; & l t ; K e y & g t ; D i a g r a m \ T a g G r o u p s \ H i g h l i g h t   R e a s o n s \ T a g s \ M i n i m u m   D e l e t i o n   I m p a c t & l t ; / K e y & g t ; & l t ; / D i a g r a m O b j e c t K e y & g t ; & l t ; D i a g r a m O b j e c t K e y & g t ; & l t ; K e y & g t ; S t a t i c   T a g s \ C a n   b e   p a r t   o f   r e l a t i o n s h i p & l t ; / K e y & g t ; & l t ; / D i a g r a m O b j e c t K e y & g t ; & l t ; D i a g r a m O b j e c t K e y & g t ; & l t ; K e y & g t ; S t a t i c   T a g s \ H i n t   T e x t & l t ; / K e y & g t ; & l t ; / D i a g r a m O b j e c t K e y & g t ; & l t ; D i a g r a m O b j e c t K e y & g t ; & l t ; K e y & g t ; D y n a m i c   T a g s \ T a b l e s \ & a m p ; l t ; T a b l e s \ R a n g o & a m p ; g t ; & l t ; / K e y & g t ; & l t ; / D i a g r a m O b j e c t K e y & g t ; & l t ; D i a g r a m O b j e c t K e y & g t ; & l t ; K e y & g t ; T a b l e s \ R a n g o & l t ; / K e y & g t ; & l t ; / D i a g r a m O b j e c t K e y & g t ; & l t ; D i a g r a m O b j e c t K e y & g t ; & l t ; K e y & g t ; T a b l e s \ R a n g o \ C o l u m n s \ I M P E R A T I V O S & l t ; / K e y & g t ; & l t ; / D i a g r a m O b j e c t K e y & g t ; & l t ; D i a g r a m O b j e c t K e y & g t ; & l t ; K e y & g t ; T a b l e s \ R a n g o \ C o l u m n s \ 2 0 1 6 & l t ; / K e y & g t ; & l t ; / D i a g r a m O b j e c t K e y & g t ; & l t ; D i a g r a m O b j e c t K e y & g t ; & l t ; K e y & g t ; T a b l e s \ R a n g o \ C o l u m n s \ 2 0 1 7 & l t ; / K e y & g t ; & l t ; / D i a g r a m O b j e c t K e y & g t ; & l t ; / A l l K e y s & g t ; & l t ; S e l e c t e d K e y s / & g t ; & l t ; / M a i n t a i n e r & g t ; & l t ; V i e w S t a t e F a c t o r y T y p e & g t ; M i c r o s o f t . A n a l y s i s S e r v i c e s . C o m m o n . D i a g r a m D i s p l a y V i e w S t a t e F a c t o r y & l t ; / V i e w S t a t e F a c t o r y T y p e & g t ; & l t ; V i e w S t a t e s   x m l n s : a = " h t t p : / / s c h e m a s . m i c r o s o f t . c o m / 2 0 0 3 / 1 0 / S e r i a l i z a t i o n / A r r a y s " & g t ; & l t ; a : K e y V a l u e O f D i a g r a m O b j e c t K e y a n y T y p e z b w N T n L X & g t ; & l t ; a : K e y & g t ; & l t ; K e y & g t ; E R   D i a g r a m & l t ; / K e y & g t ; & l t ; / a : K e y & g t ; & l t ; a : V a l u e   i : t y p e = " D i a g r a m D i s p l a y D i a g r a m V i e w S t a t e " & g t ; & l t ; L a y e d O u t & g t ; t r u e & l t ; / L a y e d O u t & g t ; & l t ; Z o o m P e r c e n t & g t ; 1 0 0 & l t ; / Z o o m P e r c e n t & g t ; & l t ; / a : V a l u e & g t ; & l t ; / a : K e y V a l u e O f D i a g r a m O b j e c t K e y a n y T y p e z b w N T n L X & g t ; & l t ; a : K e y V a l u e O f D i a g r a m O b j e c t K e y a n y T y p e z b w N T n L X & g t ; & l t ; a : K e y & g t ; & l t ; K e y & g t ; A c t i o n s \ D e l e t e & l t ; / K e y & g t ; & l t ; / a : K e y & g t ; & l t ; a : V a l u e   i : t y p e = " D i a g r a m D i s p l a y V i e w S t a t e I D i a g r a m A c t i o n " / & g t ; & l t ; / a : K e y V a l u e O f D i a g r a m O b j e c t K e y a n y T y p e z b w N T n L X & g t ; & l t ; a : K e y V a l u e O f D i a g r a m O b j e c t K e y a n y T y p e z b w N T n L X & g t ; & l t ; a : K e y & g t ; & l t ; K e y & g t ; A c t i o n s \ D e l e t e   f r o m   m o d e l & l t ; / K e y & g t ; & l t ; / a : K e y & g t ; & l t ; a : V a l u e   i : t y p e = " D i a g r a m D i s p l a y V i e w S t a t e I D i a g r a m A c t i o n " / & g t ; & l t ; / a : K e y V a l u e O f D i a g r a m O b j e c t K e y a n y T y p e z b w N T n L X & g t ; & l t ; a : K e y V a l u e O f D i a g r a m O b j e c t K e y a n y T y p e z b w N T n L X & g t ; & l t ; a : K e y & g t ; & l t ; K e y & g t ; A c t i o n s \ S e l e c t & l t ; / K e y & g t ; & l t ; / a : K e y & g t ; & l t ; a : V a l u e   i : t y p e = " D i a g r a m D i s p l a y V i e w S t a t e I D i a g r a m A c t i o n " / & g t ; & l t ; / a : K e y V a l u e O f D i a g r a m O b j e c t K e y a n y T y p e z b w N T n L X & g t ; & l t ; a : K e y V a l u e O f D i a g r a m O b j e c t K e y a n y T y p e z b w N T n L X & g t ; & l t ; a : K e y & g t ; & l t ; K e y & g t ; A c t i o n s \ C r e a t e   R e l a t i o n s h i p & l t ; / K e y & g t ; & l t ; / a : K e y & g t ; & l t ; a : V a l u e   i : t y p e = " D i a g r a m D i s p l a y V i e w S t a t e I D i a g r a m A c t i o n " / & g t ; & l t ; / a : K e y V a l u e O f D i a g r a m O b j e c t K e y a n y T y p e z b w N T n L X & g t ; & l t ; a : K e y V a l u e O f D i a g r a m O b j e c t K e y a n y T y p e z b w N T n L X & g t ; & l t ; a : K e y & g t ; & l t ; K e y & g t ; A c t i o n s \ L a u n c h   C r e a t e   R e l a t i o n s h i p   D i a l o g & l t ; / K e y & g t ; & l t ; / a : K e y & g t ; & l t ; a : V a l u e   i : t y p e = " D i a g r a m D i s p l a y V i e w S t a t e I D i a g r a m A c t i o n " / & g t ; & l t ; / a : K e y V a l u e O f D i a g r a m O b j e c t K e y a n y T y p e z b w N T n L X & g t ; & l t ; a : K e y V a l u e O f D i a g r a m O b j e c t K e y a n y T y p e z b w N T n L X & g t ; & l t ; a : K e y & g t ; & l t ; K e y & g t ; A c t i o n s \ L a u n c h   E d i t   R e l a t i o n s h i p   D i a l o g & l t ; / K e y & g t ; & l t ; / a : K e y & g t ; & l t ; a : V a l u e   i : t y p e = " D i a g r a m D i s p l a y V i e w S t a t e I D i a g r a m A c t i o n " / & g t ; & l t ; / a : K e y V a l u e O f D i a g r a m O b j e c t K e y a n y T y p e z b w N T n L X & g t ; & l t ; a : K e y V a l u e O f D i a g r a m O b j e c t K e y a n y T y p e z b w N T n L X & g t ; & l t ; a : K e y & g t ; & l t ; K e y & g t ; A c t i o n s \ C r e a t e   H i e r a r c h y   w i t h   L e v e l s & l t ; / K e y & g t ; & l t ; / a : K e y & g t ; & l t ; a : V a l u e   i : t y p e = " D i a g r a m D i s p l a y V i e w S t a t e I D i a g r a m A c t i o n " / & g t ; & l t ; / a : K e y V a l u e O f D i a g r a m O b j e c t K e y a n y T y p e z b w N T n L X & g t ; & l t ; a : K e y V a l u e O f D i a g r a m O b j e c t K e y a n y T y p e z b w N T n L X & g t ; & l t ; a : K e y & g t ; & l t ; K e y & g t ; A c t i o n s \ C r e a t e   E m p t y   H i e r a r c h y & l t ; / K e y & g t ; & l t ; / a : K e y & g t ; & l t ; a : V a l u e   i : t y p e = " D i a g r a m D i s p l a y V i e w S t a t e I D i a g r a m A c t i o n " / & g t ; & l t ; / a : K e y V a l u e O f D i a g r a m O b j e c t K e y a n y T y p e z b w N T n L X & g t ; & l t ; a : K e y V a l u e O f D i a g r a m O b j e c t K e y a n y T y p e z b w N T n L X & g t ; & l t ; a : K e y & g t ; & l t ; K e y & g t ; A c t i o n s \ R e m o v e   f r o m   H i e r a r c h y & l t ; / K e y & g t ; & l t ; / a : K e y & g t ; & l t ; a : V a l u e   i : t y p e = " D i a g r a m D i s p l a y V i e w S t a t e I D i a g r a m A c t i o n " / & g t ; & l t ; / a : K e y V a l u e O f D i a g r a m O b j e c t K e y a n y T y p e z b w N T n L X & g t ; & l t ; a : K e y V a l u e O f D i a g r a m O b j e c t K e y a n y T y p e z b w N T n L X & g t ; & l t ; a : K e y & g t ; & l t ; K e y & g t ; A c t i o n s \ R e n a m e   N o d e & l t ; / K e y & g t ; & l t ; / a : K e y & g t ; & l t ; a : V a l u e   i : t y p e = " D i a g r a m D i s p l a y V i e w S t a t e I D i a g r a m A c t i o n " / & g t ; & l t ; / a : K e y V a l u e O f D i a g r a m O b j e c t K e y a n y T y p e z b w N T n L X & g t ; & l t ; a : K e y V a l u e O f D i a g r a m O b j e c t K e y a n y T y p e z b w N T n L X & g t ; & l t ; a : K e y & g t ; & l t ; K e y & g t ; A c t i o n s \ M o v e   N o d e & l t ; / K e y & g t ; & l t ; / a : K e y & g t ; & l t ; a : V a l u e   i : t y p e = " D i a g r a m D i s p l a y V i e w S t a t e I D i a g r a m A c t i o n " / & g t ; & l t ; / a : K e y V a l u e O f D i a g r a m O b j e c t K e y a n y T y p e z b w N T n L X & g t ; & l t ; a : K e y V a l u e O f D i a g r a m O b j e c t K e y a n y T y p e z b w N T n L X & g t ; & l t ; a : K e y & g t ; & l t ; K e y & g t ; A c t i o n s \ H i d e   t h e   e n t i t y & l t ; / K e y & g t ; & l t ; / a : K e y & g t ; & l t ; a : V a l u e   i : t y p e = " D i a g r a m D i s p l a y V i e w S t a t e I D i a g r a m A c t i o n " / & g t ; & l t ; / a : K e y V a l u e O f D i a g r a m O b j e c t K e y a n y T y p e z b w N T n L X & g t ; & l t ; a : K e y V a l u e O f D i a g r a m O b j e c t K e y a n y T y p e z b w N T n L X & g t ; & l t ; a : K e y & g t ; & l t ; K e y & g t ; A c t i o n s \ U n h i d e   t h e   e n t i t y & l t ; / K e y & g t ; & l t ; / a : K e y & g t ; & l t ; a : V a l u e   i : t y p e = " D i a g r a m D i s p l a y V i e w S t a t e I D i a g r a m A c t i o n " / & g t ; & l t ; / a : K e y V a l u e O f D i a g r a m O b j e c t K e y a n y T y p e z b w N T n L X & g t ; & l t ; a : K e y V a l u e O f D i a g r a m O b j e c t K e y a n y T y p e z b w N T n L X & g t ; & l t ; a : K e y & g t ; & l t ; K e y & g t ; A c t i o n s \ G o T o & l t ; / K e y & g t ; & l t ; / a : K e y & g t ; & l t ; a : V a l u e   i : t y p e = " D i a g r a m D i s p l a y V i e w S t a t e I D i a g r a m A c t i o n " / & g t ; & l t ; / a : K e y V a l u e O f D i a g r a m O b j e c t K e y a n y T y p e z b w N T n L X & g t ; & l t ; a : K e y V a l u e O f D i a g r a m O b j e c t K e y a n y T y p e z b w N T n L X & g t ; & l t ; a : K e y & g t ; & l t ; K e y & g t ; A c t i o n s \ M o v e   U p & l t ; / K e y & g t ; & l t ; / a : K e y & g t ; & l t ; a : V a l u e   i : t y p e = " D i a g r a m D i s p l a y V i e w S t a t e I D i a g r a m A c t i o n " / & g t ; & l t ; / a : K e y V a l u e O f D i a g r a m O b j e c t K e y a n y T y p e z b w N T n L X & g t ; & l t ; a : K e y V a l u e O f D i a g r a m O b j e c t K e y a n y T y p e z b w N T n L X & g t ; & l t ; a : K e y & g t ; & l t ; K e y & g t ; A c t i o n s \ M o v e   D o w n & l t ; / K e y & g t ; & l t ; / a : K e y & g t ; & l t ; a : V a l u e   i : t y p e = " D i a g r a m D i s p l a y V i e w S t a t e I D i a g r a m A c t i o n " / & g t ; & l t ; / a : K e y V a l u e O f D i a g r a m O b j e c t K e y a n y T y p e z b w N T n L X & g t ; & l t ; a : K e y V a l u e O f D i a g r a m O b j e c t K e y a n y T y p e z b w N T n L X & g t ; & l t ; a : K e y & g t ; & l t ; K e y & g t ; A c t i o n s \ M a r k   R e l a t i o n s h i p   a s   A c t i v e & l t ; / K e y & g t ; & l t ; / a : K e y & g t ; & l t ; a : V a l u e   i : t y p e = " D i a g r a m D i s p l a y V i e w S t a t e I D i a g r a m A c t i o n " / & g t ; & l t ; / a : K e y V a l u e O f D i a g r a m O b j e c t K e y a n y T y p e z b w N T n L X & g t ; & l t ; a : K e y V a l u e O f D i a g r a m O b j e c t K e y a n y T y p e z b w N T n L X & g t ; & l t ; a : K e y & g t ; & l t ; K e y & g t ; A c t i o n s \ M a r k   R e l a t i o n s h i p   a s   I n a c t i v e & l t ; / K e y & g t ; & l t ; / a : K e y & g t ; & l t ; a : V a l u e   i : t y p e = " D i a g r a m D i s p l a y V i e w S t a t e I D i a g r a m A c t i o n " / & g t ; & l t ; / a : K e y V a l u e O f D i a g r a m O b j e c t K e y a n y T y p e z b w N T n L X & g t ; & l t ; a : K e y V a l u e O f D i a g r a m O b j e c t K e y a n y T y p e z b w N T n L X & g t ; & l t ; a : K e y & g t ; & l t ; K e y & g t ; A c t i o n s \ R e l a t i o n s h i p   C r o s s   F i l t e r   D i r e c t i o n   S i n g l e & l t ; / K e y & g t ; & l t ; / a : K e y & g t ; & l t ; a : V a l u e   i : t y p e = " D i a g r a m D i s p l a y V i e w S t a t e I D i a g r a m A c t i o n " / & g t ; & l t ; / a : K e y V a l u e O f D i a g r a m O b j e c t K e y a n y T y p e z b w N T n L X & g t ; & l t ; a : K e y V a l u e O f D i a g r a m O b j e c t K e y a n y T y p e z b w N T n L X & g t ; & l t ; a : K e y & g t ; & l t ; K e y & g t ; A c t i o n s \ R e l a t i o n s h i p   C r o s s   F i l t e r   D i r e c t i o n   B o t h & l t ; / K e y & g t ; & l t ; / a : K e y & g t ; & l t ; a : V a l u e   i : t y p e = " D i a g r a m D i s p l a y V i e w S t a t e I D i a g r a m A c t i o n " / & g t ; & l t ; / a : K e y V a l u e O f D i a g r a m O b j e c t K e y a n y T y p e z b w N T n L X & g t ; & l t ; a : K e y V a l u e O f D i a g r a m O b j e c t K e y a n y T y p e z b w N T n L X & g t ; & l t ; a : K e y & g t ; & l t ; K e y & g t ; A c t i o n s \ R e l a t i o n s h i p   E n d   P o i n t   M u l t i p l i c i t y   O n e & l t ; / K e y & g t ; & l t ; / a : K e y & g t ; & l t ; a : V a l u e   i : t y p e = " D i a g r a m D i s p l a y V i e w S t a t e I D i a g r a m A c t i o n " / & g t ; & l t ; / a : K e y V a l u e O f D i a g r a m O b j e c t K e y a n y T y p e z b w N T n L X & g t ; & l t ; a : K e y V a l u e O f D i a g r a m O b j e c t K e y a n y T y p e z b w N T n L X & g t ; & l t ; a : K e y & g t ; & l t ; K e y & g t ; A c t i o n s \ R e l a t i o n s h i p   E n d   P o i n t   M u l t i p l i c i t y   M a n y & l t ; / K e y & g t ; & l t ; / a : K e y & g t ; & l t ; a : V a l u e   i : t y p e = " D i a g r a m D i s p l a y V i e w S t a t e I D i a g r a m A c t i o n " / & g t ; & l t ; / a : K e y V a l u e O f D i a g r a m O b j e c t K e y a n y T y p e z b w N T n L X & g t ; & l t ; a : K e y V a l u e O f D i a g r a m O b j e c t K e y a n y T y p e z b w N T n L X & g t ; & l t ; a : K e y & g t ; & l t ; K e y & g t ; T a g G r o u p s \ N o d e   T y p e s & l t ; / K e y & g t ; & l t ; / a : K e y & g t ; & l t ; a : V a l u e   i : t y p e = " D i a g r a m D i s p l a y V i e w S t a t e I D i a g r a m T a g G r o u p " / & g t ; & l t ; / a : K e y V a l u e O f D i a g r a m O b j e c t K e y a n y T y p e z b w N T n L X & g t ; & l t ; a : K e y V a l u e O f D i a g r a m O b j e c t K e y a n y T y p e z b w N T n L X & g t ; & l t ; a : K e y & g t ; & l t ; K e y & g t ; T a g G r o u p s \ A d d i t i o n a l   I n f o   T y p e s & l t ; / K e y & g t ; & l t ; / a : K e y & g t ; & l t ; a : V a l u e   i : t y p e = " D i a g r a m D i s p l a y V i e w S t a t e I D i a g r a m T a g G r o u p " / & g t ; & l t ; / a : K e y V a l u e O f D i a g r a m O b j e c t K e y a n y T y p e z b w N T n L X & g t ; & l t ; a : K e y V a l u e O f D i a g r a m O b j e c t K e y a n y T y p e z b w N T n L X & g t ; & l t ; a : K e y & g t ; & l t ; K e y & g t ; T a g G r o u p s \ C a l c u l a t e d   C o l u m n s & l t ; / K e y & g t ; & l t ; / a : K e y & g t ; & l t ; a : V a l u e   i : t y p e = " D i a g r a m D i s p l a y V i e w S t a t e I D i a g r a m T a g G r o u p " / & g t ; & l t ; / a : K e y V a l u e O f D i a g r a m O b j e c t K e y a n y T y p e z b w N T n L X & g t ; & l t ; a : K e y V a l u e O f D i a g r a m O b j e c t K e y a n y T y p e z b w N T n L X & g t ; & l t ; a : K e y & g t ; & l t ; K e y & g t ; T a g G r o u p s \ W a r n i n g s & l t ; / K e y & g t ; & l t ; / a : K e y & g t ; & l t ; a : V a l u e   i : t y p e = " D i a g r a m D i s p l a y V i e w S t a t e I D i a g r a m T a g G r o u p " / & g t ; & l t ; / a : K e y V a l u e O f D i a g r a m O b j e c t K e y a n y T y p e z b w N T n L X & g t ; & l t ; a : K e y V a l u e O f D i a g r a m O b j e c t K e y a n y T y p e z b w N T n L X & g t ; & l t ; a : K e y & g t ; & l t ; K e y & g t ; T a g G r o u p s \ H i g h l i g h t   R e a s o n s & l t ; / K e y & g t ; & l t ; / a : K e y & g t ; & l t ; a : V a l u e   i : t y p e = " D i a g r a m D i s p l a y V i e w S t a t e I D i a g r a m T a g G r o u p " / & g t ; & l t ; / a : K e y V a l u e O f D i a g r a m O b j e c t K e y a n y T y p e z b w N T n L X & g t ; & l t ; a : K e y V a l u e O f D i a g r a m O b j e c t K e y a n y T y p e z b w N T n L X & g t ; & l t ; a : K e y & g t ; & l t ; K e y & g t ; T a g G r o u p s \ S t a t e & l t ; / K e y & g t ; & l t ; / a : K e y & g t ; & l t ; a : V a l u e   i : t y p e = " D i a g r a m D i s p l a y V i e w S t a t e I D i a g r a m T a g G r o u p " / & g t ; & l t ; / a : K e y V a l u e O f D i a g r a m O b j e c t K e y a n y T y p e z b w N T n L X & g t ; & l t ; a : K e y V a l u e O f D i a g r a m O b j e c t K e y a n y T y p e z b w N T n L X & g t ; & l t ; a : K e y & g t ; & l t ; K e y & g t ; T a g G r o u p s \ L i n k   R o l e s & l t ; / K e y & g t ; & l t ; / a : K e y & g t ; & l t ; a : V a l u e   i : t y p e = " D i a g r a m D i s p l a y V i e w S t a t e I D i a g r a m T a g G r o u p " / & g t ; & l t ; / a : K e y V a l u e O f D i a g r a m O b j e c t K e y a n y T y p e z b w N T n L X & g t ; & l t ; a : K e y V a l u e O f D i a g r a m O b j e c t K e y a n y T y p e z b w N T n L X & g t ; & l t ; a : K e y & g t ; & l t ; K e y & g t ; T a g G r o u p s \ L i n k   T y p e s & l t ; / K e y & g t ; & l t ; / a : K e y & g t ; & l t ; a : V a l u e   i : t y p e = " D i a g r a m D i s p l a y V i e w S t a t e I D i a g r a m T a g G r o u p " / & g t ; & l t ; / a : K e y V a l u e O f D i a g r a m O b j e c t K e y a n y T y p e z b w N T n L X & g t ; & l t ; a : K e y V a l u e O f D i a g r a m O b j e c t K e y a n y T y p e z b w N T n L X & g t ; & l t ; a : K e y & g t ; & l t ; K e y & g t ; T a g G r o u p s \ L i n k   S t a t e s & l t ; / K e y & g t ; & l t ; / a : K e y & g t ; & l t ; a : V a l u e   i : t y p e = " D i a g r a m D i s p l a y V i e w S t a t e I D i a g r a m T a g G r o u p " / & g t ; & l t ; / a : K e y V a l u e O f D i a g r a m O b j e c t K e y a n y T y p e z b w N T n L X & g t ; & l t ; a : K e y V a l u e O f D i a g r a m O b j e c t K e y a n y T y p e z b w N T n L X & g t ; & l t ; a : K e y & g t ; & l t ; K e y & g t ; D i a g r a m \ T a g G r o u p s \ D e l e t i o n   I m p a c t s & l t ; / K e y & g t ; & l t ; / a : K e y & g t ; & l t ; a : V a l u e   i : t y p e = " D i a g r a m D i s p l a y V i e w S t a t e I D i a g r a m T a g G r o u p " / & g t ; & l t ; / a : K e y V a l u e O f D i a g r a m O b j e c t K e y a n y T y p e z b w N T n L X & g t ; & l t ; a : K e y V a l u e O f D i a g r a m O b j e c t K e y a n y T y p e z b w N T n L X & g t ; & l t ; a : K e y & g t ; & l t ; K e y & g t ; T a g G r o u p s \ H i e r a r c h y   I d e n t i f i e r s & l t ; / K e y & g t ; & l t ; / a : K e y & g t ; & l t ; a : V a l u e   i : t y p e = " D i a g r a m D i s p l a y V i e w S t a t e I D i a g r a m T a g G r o u p " / & g t ; & l t ; / a : K e y V a l u e O f D i a g r a m O b j e c t K e y a n y T y p e z b w N T n L X & g t ; & l t ; a : K e y V a l u e O f D i a g r a m O b j e c t K e y a n y T y p e z b w N T n L X & g t ; & l t ; a : K e y & g t ; & l t ; K e y & g t ; T a g G r o u p s \ T a b l e   I d e n t i f i e r s & l t ; / K e y & g t ; & l t ; / a : K e y & g t ; & l t ; a : V a l u e   i : t y p e = " D i a g r a m D i s p l a y V i e w S t a t e I D i a g r a m T a g G r o u p " / & g t ; & l t ; / a : K e y V a l u e O f D i a g r a m O b j e c t K e y a n y T y p e z b w N T n L X & g t ; & l t ; a : K e y V a l u e O f D i a g r a m O b j e c t K e y a n y T y p e z b w N T n L X & g t ; & l t ; a : K e y & g t ; & l t ; K e y & g t ; T a g G r o u p s \ A c t i o n   D e s c r i p t o r s & l t ; / K e y & g t ; & l t ; / a : K e y & g t ; & l t ; a : V a l u e   i : t y p e = " D i a g r a m D i s p l a y V i e w S t a t e I D i a g r a m T a g G r o u p " / & g t ; & l t ; / a : K e y V a l u e O f D i a g r a m O b j e c t K e y a n y T y p e z b w N T n L X & g t ; & l t ; a : K e y V a l u e O f D i a g r a m O b j e c t K e y a n y T y p e z b w N T n L X & g t ; & l t ; a : K e y & g t ; & l t ; K e y & g t ; T a g G r o u p s \ H i n t   T e x t s & l t ; / K e y & g t ; & l t ; / a : K e y & g t ; & l t ; a : V a l u e   i : t y p e = " D i a g r a m D i s p l a y V i e w S t a t e I D i a g r a m T a g G r o u p " / & g t ; & l t ; / a : K e y V a l u e O f D i a g r a m O b j e c t K e y a n y T y p e z b w N T n L X & g t ; & l t ; a : K e y V a l u e O f D i a g r a m O b j e c t K e y a n y T y p e z b w N T n L X & g t ; & l t ; a : K e y & g t ; & l t ; K e y & g t ; S t a t i c   T a g s \ T a b l e & l t ; / K e y & g t ; & l t ; / a : K e y & g t ; & l t ; a : V a l u e   i : t y p e = " D i a g r a m D i s p l a y T a g V i e w S t a t e " & g t ; & l t ; I s N o t F i l t e r e d O u t & g t ; t r u e & l t ; / I s N o t F i l t e r e d O u t & g t ; & l t ; / a : V a l u e & g t ; & l t ; / a : K e y V a l u e O f D i a g r a m O b j e c t K e y a n y T y p e z b w N T n L X & g t ; & l t ; a : K e y V a l u e O f D i a g r a m O b j e c t K e y a n y T y p e z b w N T n L X & g t ; & l t ; a : K e y & g t ; & l t ; K e y & g t ; S t a t i c   T a g s \ C o l u m n & l t ; / K e y & g t ; & l t ; / a : K e y & g t ; & l t ; a : V a l u e   i : t y p e = " D i a g r a m D i s p l a y T a g V i e w S t a t e " & g t ; & l t ; I s N o t F i l t e r e d O u t & g t ; t r u e & l t ; / I s N o t F i l t e r e d O u t & g t ; & l t ; / a : V a l u e & g t ; & l t ; / a : K e y V a l u e O f D i a g r a m O b j e c t K e y a n y T y p e z b w N T n L X & g t ; & l t ; a : K e y V a l u e O f D i a g r a m O b j e c t K e y a n y T y p e z b w N T n L X & g t ; & l t ; a : K e y & g t ; & l t ; K e y & g t ; S t a t i c   T a g s \ M e a s u r e & l t ; / K e y & g t ; & l t ; / a : K e y & g t ; & l t ; a : V a l u e   i : t y p e = " D i a g r a m D i s p l a y T a g V i e w S t a t e " & g t ; & l t ; I s N o t F i l t e r e d O u t & g t ; t r u e & l t ; / I s N o t F i l t e r e d O u t & g t ; & l t ; / a : V a l u e & g t ; & l t ; / a : K e y V a l u e O f D i a g r a m O b j e c t K e y a n y T y p e z b w N T n L X & g t ; & l t ; a : K e y V a l u e O f D i a g r a m O b j e c t K e y a n y T y p e z b w N T n L X & g t ; & l t ; a : K e y & g t ; & l t ; K e y & g t ; S t a t i c   T a g s \ H i e r a r c h y & l t ; / K e y & g t ; & l t ; / a : K e y & g t ; & l t ; a : V a l u e   i : t y p e = " D i a g r a m D i s p l a y T a g V i e w S t a t e " & g t ; & l t ; I s N o t F i l t e r e d O u t & g t ; t r u e & l t ; / I s N o t F i l t e r e d O u t & g t ; & l t ; / a : V a l u e & g t ; & l t ; / a : K e y V a l u e O f D i a g r a m O b j e c t K e y a n y T y p e z b w N T n L X & g t ; & l t ; a : K e y V a l u e O f D i a g r a m O b j e c t K e y a n y T y p e z b w N T n L X & g t ; & l t ; a : K e y & g t ; & l t ; K e y & g t ; S t a t i c   T a g s \ H i e r a r c h y L e v e l & l t ; / K e y & g t ; & l t ; / a : K e y & g t ; & l t ; a : V a l u e   i : t y p e = " D i a g r a m D i s p l a y T a g V i e w S t a t e " & g t ; & l t ; I s N o t F i l t e r e d O u t & g t ; t r u e & l t ; / I s N o t F i l t e r e d O u t & g t ; & l t ; / a : V a l u e & g t ; & l t ; / a : K e y V a l u e O f D i a g r a m O b j e c t K e y a n y T y p e z b w N T n L X & g t ; & l t ; a : K e y V a l u e O f D i a g r a m O b j e c t K e y a n y T y p e z b w N T n L X & g t ; & l t ; a : K e y & g t ; & l t ; K e y & g t ; S t a t i c   T a g s \ K P I & l t ; / K e y & g t ; & l t ; / a : K e y & g t ; & l t ; a : V a l u e   i : t y p e = " D i a g r a m D i s p l a y T a g V i e w S t a t e " & g t ; & l t ; I s N o t F i l t e r e d O u t & g t ; t r u e & l t ; / I s N o t F i l t e r e d O u t & g t ; & l t ; / a : V a l u e & g t ; & l t ; / a : K e y V a l u e O f D i a g r a m O b j e c t K e y a n y T y p e z b w N T n L X & g t ; & l t ; a : K e y V a l u e O f D i a g r a m O b j e c t K e y a n y T y p e z b w N T n L X & g t ; & l t ; a : K e y & g t ; & l t ; K e y & g t ; S t a t i c   T a g s \ A d d i t i o n a l   I n f o   f o r   S o u r c e   C o l u m n & l t ; / K e y & g t ; & l t ; / a : K e y & g t ; & l t ; a : V a l u e   i : t y p e = " D i a g r a m D i s p l a y T a g V i e w S t a t e " & g t ; & l t ; I s N o t F i l t e r e d O u t & g t ; t r u e & l t ; / I s N o t F i l t e r e d O u t & g t ; & l t ; / a : V a l u e & g t ; & l t ; / a : K e y V a l u e O f D i a g r a m O b j e c t K e y a n y T y p e z b w N T n L X & g t ; & l t ; a : K e y V a l u e O f D i a g r a m O b j e c t K e y a n y T y p e z b w N T n L X & g t ; & l t ; a : K e y & g t ; & l t ; K e y & g t ; S t a t i c   T a g s \ C a l c u l a t e d   C o l u m n & l t ; / K e y & g t ; & l t ; / a : K e y & g t ; & l t ; a : V a l u e   i : t y p e = " D i a g r a m D i s p l a y T a g V i e w S t a t e " & g t ; & l t ; I s N o t F i l t e r e d O u t & g t ; t r u e & l t ; / I s N o t F i l t e r e d O u t & g t ; & l t ; / a : V a l u e & g t ; & l t ; / a : K e y V a l u e O f D i a g r a m O b j e c t K e y a n y T y p e z b w N T n L X & g t ; & l t ; a : K e y V a l u e O f D i a g r a m O b j e c t K e y a n y T y p e z b w N T n L X & g t ; & l t ; a : K e y & g t ; & l t ; K e y & g t ; S t a t i c   T a g s \ E r r o r & l t ; / K e y & g t ; & l t ; / a : K e y & g t ; & l t ; a : V a l u e   i : t y p e = " D i a g r a m D i s p l a y T a g V i e w S t a t e " & g t ; & l t ; I s N o t F i l t e r e d O u t & g t ; t r u e & l t ; / I s N o t F i l t e r e d O u t & g t ; & l t ; / a : V a l u e & g t ; & l t ; / a : K e y V a l u e O f D i a g r a m O b j e c t K e y a n y T y p e z b w N T n L X & g t ; & l t ; a : K e y V a l u e O f D i a g r a m O b j e c t K e y a n y T y p e z b w N T n L X & g t ; & l t ; a : K e y & g t ; & l t ; K e y & g t ; S t a t i c   T a g s \ N o t C a l c u l a t e d & l t ; / K e y & g t ; & l t ; / a : K e y & g t ; & l t ; a : V a l u e   i : t y p e = " D i a g r a m D i s p l a y T a g V i e w S t a t e " & g t ; & l t ; I s N o t F i l t e r e d O u t & g t ; t r u e & l t ; / I s N o t F i l t e r e d O u t & g t ; & l t ; / a : V a l u e & g t ; & l t ; / a : K e y V a l u e O f D i a g r a m O b j e c t K e y a n y T y p e z b w N T n L X & g t ; & l t ; a : K e y V a l u e O f D i a g r a m O b j e c t K e y a n y T y p e z b w N T n L X & g t ; & l t ; a : K e y & g t ; & l t ; K e y & g t ; S t a t i c   T a g s \ I s   I m p l i c i t   M e a s u r e & l t ; / K e y & g t ; & l t ; / a : K e y & g t ; & l t ; a : V a l u e   i : t y p e = " D i a g r a m D i s p l a y T a g V i e w S t a t e " & g t ; & l t ; I s N o t F i l t e r e d O u t & g t ; t r u e & l t ; / I s N o t F i l t e r e d O u t & g t ; & l t ; / a : V a l u e & g t ; & l t ; / a : K e y V a l u e O f D i a g r a m O b j e c t K e y a n y T y p e z b w N T n L X & g t ; & l t ; a : K e y V a l u e O f D i a g r a m O b j e c t K e y a n y T y p e z b w N T n L X & g t ; & l t ; a : K e y & g t ; & l t ; K e y & g t ; S t a t i c   T a g s \ R e l a t e d & l t ; / K e y & g t ; & l t ; / a : K e y & g t ; & l t ; a : V a l u e   i : t y p e = " D i a g r a m D i s p l a y T a g V i e w S t a t e " & g t ; & l t ; I s N o t F i l t e r e d O u t & g t ; t r u e & l t ; / I s N o t F i l t e r e d O u t & g t ; & l t ; / a : V a l u e & g t ; & l t ; / a : K e y V a l u e O f D i a g r a m O b j e c t K e y a n y T y p e z b w N T n L X & g t ; & l t ; a : K e y V a l u e O f D i a g r a m O b j e c t K e y a n y T y p e z b w N T n L X & g t ; & l t ; a : K e y & g t ; & l t ; K e y & g t ; S t a t i c   T a g s \ D e l e t i n g & l t ; / K e y & g t ; & l t ; / a : K e y & g t ; & l t ; a : V a l u e   i : t y p e = " D i a g r a m D i s p l a y T a g V i e w S t a t e " & g t ; & l t ; I s N o t F i l t e r e d O u t & g t ; t r u e & l t ; / I s N o t F i l t e r e d O u t & g t ; & l t ; / a : V a l u e & g t ; & l t ; / a : K e y V a l u e O f D i a g r a m O b j e c t K e y a n y T y p e z b w N T n L X & g t ; & l t ; a : K e y V a l u e O f D i a g r a m O b j e c t K e y a n y T y p e z b w N T n L X & g t ; & l t ; a : K e y & g t ; & l t ; K e y & g t ; S t a t i c   T a g s \ C r e a t i n g   V a l i d   R e l a t i o n s h i p & l t ; / K e y & g t ; & l t ; / a : K e y & g t ; & l t ; a : V a l u e   i : t y p e = " D i a g r a m D i s p l a y T a g V i e w S t a t e " & g t ; & l t ; I s N o t F i l t e r e d O u t & g t ; t r u e & l t ; / I s N o t F i l t e r e d O u t & g t ; & l t ; / a : V a l u e & g t ; & l t ; / a : K e y V a l u e O f D i a g r a m O b j e c t K e y a n y T y p e z b w N T n L X & g t ; & l t ; a : K e y V a l u e O f D i a g r a m O b j e c t K e y a n y T y p e z b w N T n L X & g t ; & l t ; a : K e y & g t ; & l t ; K e y & g t ; S t a t i c   T a g s \ H i d d e n & l t ; / K e y & g t ; & l t ; / a : K e y & g t ; & l t ; a : V a l u e   i : t y p e = " D i a g r a m D i s p l a y T a g V i e w S t a t e " & g t ; & l t ; I s N o t F i l t e r e d O u t & g t ; t r u e & l t ; / I s N o t F i l t e r e d O u t & g t ; & l t ; / a : V a l u e & g t ; & l t ; / a : K e y V a l u e O f D i a g r a m O b j e c t K e y a n y T y p e z b w N T n L X & g t ; & l t ; a : K e y V a l u e O f D i a g r a m O b j e c t K e y a n y T y p e z b w N T n L X & g t ; & l t ; a : K e y & g t ; & l t ; K e y & g t ; S t a t i c   T a g s \ L i n k e d   T a b l e   C o l u m n & l t ; / K e y & g t ; & l t ; / a : K e y & g t ; & l t ; a : V a l u e   i : t y p e = " D i a g r a m D i s p l a y T a g V i e w S t a t e " & g t ; & l t ; I s N o t F i l t e r e d O u t & g t ; t r u e & l t ; / I s N o t F i l t e r e d O u t & g t ; & l t ; / a : V a l u e & g t ; & l t ; / a : K e y V a l u e O f D i a g r a m O b j e c t K e y a n y T y p e z b w N T n L X & g t ; & l t ; a : K e y V a l u e O f D i a g r a m O b j e c t K e y a n y T y p e z b w N T n L X & g t ; & l t ; a : K e y & g t ; & l t ; K e y & g t ; S t a t i c   T a g s \ I s   r e a d o n l y & l t ; / K e y & g t ; & l t ; / a : K e y & g t ; & l t ; a : V a l u e   i : t y p e = " D i a g r a m D i s p l a y T a g V i e w S t a t e " & g t ; & l t ; I s N o t F i l t e r e d O u t & g t ; t r u e & l t ; / I s N o t F i l t e r e d O u t & g t ; & l t ; / a : V a l u e & g t ; & l t ; / a : K e y V a l u e O f D i a g r a m O b j e c t K e y a n y T y p e z b w N T n L X & g t ; & l t ; a : K e y V a l u e O f D i a g r a m O b j e c t K e y a n y T y p e z b w N T n L X & g t ; & l t ; a : K e y & g t ; & l t ; K e y & g t ; S t a t i c   T a g s \ F K & l t ; / K e y & g t ; & l t ; / a : K e y & g t ; & l t ; a : V a l u e   i : t y p e = " D i a g r a m D i s p l a y T a g V i e w S t a t e " & g t ; & l t ; I s N o t F i l t e r e d O u t & g t ; t r u e & l t ; / I s N o t F i l t e r e d O u t & g t ; & l t ; / a : V a l u e & g t ; & l t ; / a : K e y V a l u e O f D i a g r a m O b j e c t K e y a n y T y p e z b w N T n L X & g t ; & l t ; a : K e y V a l u e O f D i a g r a m O b j e c t K e y a n y T y p e z b w N T n L X & g t ; & l t ; a : K e y & g t ; & l t ; K e y & g t ; S t a t i c   T a g s \ P K & l t ; / K e y & g t ; & l t ; / a : K e y & g t ; & l t ; a : V a l u e   i : t y p e = " D i a g r a m D i s p l a y T a g V i e w S t a t e " & g t ; & l t ; I s N o t F i l t e r e d O u t & g t ; t r u e & l t ; / I s N o t F i l t e r e d O u t & g t ; & l t ; / a : V a l u e & g t ; & l t ; / a : K e y V a l u e O f D i a g r a m O b j e c t K e y a n y T y p e z b w N T n L X & g t ; & l t ; a : K e y V a l u e O f D i a g r a m O b j e c t K e y a n y T y p e z b w N T n L X & g t ; & l t ; a : K e y & g t ; & l t ; K e y & g t ; S t a t i c   T a g s \ R e l a t i o n s h i p & l t ; / K e y & g t ; & l t ; / a : K e y & g t ; & l t ; a : V a l u e   i : t y p e = " D i a g r a m D i s p l a y T a g V i e w S t a t e " & g t ; & l t ; I s N o t F i l t e r e d O u t & g t ; t r u e & l t ; / I s N o t F i l t e r e d O u t & g t ; & l t ; / a : V a l u e & g t ; & l t ; / a : K e y V a l u e O f D i a g r a m O b j e c t K e y a n y T y p e z b w N T n L X & g t ; & l t ; a : K e y V a l u e O f D i a g r a m O b j e c t K e y a n y T y p e z b w N T n L X & g t ; & l t ; a : K e y & g t ; & l t ; K e y & g t ; S t a t i c   T a g s \ A c t i v e & l t ; / K e y & g t ; & l t ; / a : K e y & g t ; & l t ; a : V a l u e   i : t y p e = " D i a g r a m D i s p l a y T a g V i e w S t a t e " & g t ; & l t ; I s N o t F i l t e r e d O u t & g t ; t r u e & l t ; / I s N o t F i l t e r e d O u t & g t ; & l t ; / a : V a l u e & g t ; & l t ; / a : K e y V a l u e O f D i a g r a m O b j e c t K e y a n y T y p e z b w N T n L X & g t ; & l t ; a : K e y V a l u e O f D i a g r a m O b j e c t K e y a n y T y p e z b w N T n L X & g t ; & l t ; a : K e y & g t ; & l t ; K e y & g t ; S t a t i c   T a g s \ I n a c t i v e & l t ; / K e y & g t ; & l t ; / a : K e y & g t ; & l t ; a : V a l u e   i : t y p e = " D i a g r a m D i s p l a y T a g V i e w S t a t e " & g t ; & l t ; I s N o t F i l t e r e d O u t & g t ; t r u e & l t ; / I s N o t F i l t e r e d O u t & g t ; & l t ; / a : V a l u e & g t ; & l t ; / a : K e y V a l u e O f D i a g r a m O b j e c t K e y a n y T y p e z b w N T n L X & g t ; & l t ; a : K e y V a l u e O f D i a g r a m O b j e c t K e y a n y T y p e z b w N T n L X & g t ; & l t ; a : K e y & g t ; & l t ; K e y & g t ; S t a t i c   T a g s \ P r e v i e w   A c t i v e & l t ; / K e y & g t ; & l t ; / a : K e y & g t ; & l t ; a : V a l u e   i : t y p e = " D i a g r a m D i s p l a y T a g V i e w S t a t e " & g t ; & l t ; I s N o t F i l t e r e d O u t & g t ; t r u e & l t ; / I s N o t F i l t e r e d O u t & g t ; & l t ; / a : V a l u e & g t ; & l t ; / a : K e y V a l u e O f D i a g r a m O b j e c t K e y a n y T y p e z b w N T n L X & g t ; & l t ; a : K e y V a l u e O f D i a g r a m O b j e c t K e y a n y T y p e z b w N T n L X & g t ; & l t ; a : K e y & g t ; & l t ; K e y & g t ; S t a t i c   T a g s \ P r e v i e w   I n a c t i v e & l t ; / K e y & g t ; & l t ; / a : K e y & g t ; & l t ; a : V a l u e   i : t y p e = " D i a g r a m D i s p l a y T a g V i e w S t a t e " & g t ; & l t ; I s N o t F i l t e r e d O u t & g t ; t r u e & l t ; / I s N o t F i l t e r e d O u t & g t ; & l t ; / a : V a l u e & g t ; & l t ; / a : K e y V a l u e O f D i a g r a m O b j e c t K e y a n y T y p e z b w N T n L X & g t ; & l t ; a : K e y V a l u e O f D i a g r a m O b j e c t K e y a n y T y p e z b w N T n L X & g t ; & l t ; a : K e y & g t ; & l t ; K e y & g t ; S t a t i c   T a g s \ C r o s s F i l t e r D i r e c t i o n & l t ; / K e y & g t ; & l t ; / a : K e y & g t ; & l t ; a : V a l u e   i : t y p e = " D i a g r a m D i s p l a y T a g V i e w S t a t e " & g t ; & l t ; I s N o t F i l t e r e d O u t & g t ; t r u e & l t ; / I s N o t F i l t e r e d O u t & g t ; & l t ; / a : V a l u e & g t ; & l t ; / a : K e y V a l u e O f D i a g r a m O b j e c t K e y a n y T y p e z b w N T n L X & g t ; & l t ; a : K e y V a l u e O f D i a g r a m O b j e c t K e y a n y T y p e z b w N T n L X & g t ; & l t ; a : K e y & g t ; & l t ; K e y & g t ; S t a t i c   T a g s \ C r o s s F i l t e r D i r e c t i o n S i n g l e & l t ; / K e y & g t ; & l t ; / a : K e y & g t ; & l t ; a : V a l u e   i : t y p e = " D i a g r a m D i s p l a y T a g V i e w S t a t e " & g t ; & l t ; I s N o t F i l t e r e d O u t & g t ; t r u e & l t ; / I s N o t F i l t e r e d O u t & g t ; & l t ; / a : V a l u e & g t ; & l t ; / a : K e y V a l u e O f D i a g r a m O b j e c t K e y a n y T y p e z b w N T n L X & g t ; & l t ; a : K e y V a l u e O f D i a g r a m O b j e c t K e y a n y T y p e z b w N T n L X & g t ; & l t ; a : K e y & g t ; & l t ; K e y & g t ; S t a t i c   T a g s \ C r o s s F i l t e r D i r e c t i o n B o t h & l t ; / K e y & g t ; & l t ; / a : K e y & g t ; & l t ; a : V a l u e   i : t y p e = " D i a g r a m D i s p l a y T a g V i e w S t a t e " & g t ; & l t ; I s N o t F i l t e r e d O u t & g t ; t r u e & l t ; / I s N o t F i l t e r e d O u t & g t ; & l t ; / a : V a l u e & g t ; & l t ; / a : K e y V a l u e O f D i a g r a m O b j e c t K e y a n y T y p e z b w N T n L X & g t ; & l t ; a : K e y V a l u e O f D i a g r a m O b j e c t K e y a n y T y p e z b w N T n L X & g t ; & l t ; a : K e y & g t ; & l t ; K e y & g t ; S t a t i c   T a g s \ E n d P o i n t M u l t i p l i c i t y O n e & l t ; / K e y & g t ; & l t ; / a : K e y & g t ; & l t ; a : V a l u e   i : t y p e = " D i a g r a m D i s p l a y T a g V i e w S t a t e " & g t ; & l t ; I s N o t F i l t e r e d O u t & g t ; t r u e & l t ; / I s N o t F i l t e r e d O u t & g t ; & l t ; / a : V a l u e & g t ; & l t ; / a : K e y V a l u e O f D i a g r a m O b j e c t K e y a n y T y p e z b w N T n L X & g t ; & l t ; a : K e y V a l u e O f D i a g r a m O b j e c t K e y a n y T y p e z b w N T n L X & g t ; & l t ; a : K e y & g t ; & l t ; K e y & g t ; S t a t i c   T a g s \ E n d P o i n t M u l t i p l i c i t y M a n y & l t ; / K e y & g t ; & l t ; / a : K e y & g t ; & l t ; a : V a l u e   i : t y p e = " D i a g r a m D i s p l a y T a g V i e w S t a t e " & g t ; & l t ; I s N o t F i l t e r e d O u t & g t ; t r u e & l t ; / I s N o t F i l t e r e d O u t & g t ; & l t ; / a : V a l u e & g t ; & l t ; / a : K e y V a l u e O f D i a g r a m O b j e c t K e y a n y T y p e z b w N T n L X & g t ; & l t ; a : K e y V a l u e O f D i a g r a m O b j e c t K e y a n y T y p e z b w N T n L X & g t ; & l t ; a : K e y & g t ; & l t ; K e y & g t ; D i a g r a m \ T a g G r o u p s \ H i g h l i g h t   R e a s o n s \ T a g s \ H a r d   D e l e t i o n   I m p a c t & l t ; / K e y & g t ; & l t ; / a : K e y & g t ; & l t ; a : V a l u e   i : t y p e = " D i a g r a m D i s p l a y T a g V i e w S t a t e " & g t ; & l t ; I s N o t F i l t e r e d O u t & g t ; t r u e & l t ; / I s N o t F i l t e r e d O u t & g t ; & l t ; / a : V a l u e & g t ; & l t ; / a : K e y V a l u e O f D i a g r a m O b j e c t K e y a n y T y p e z b w N T n L X & g t ; & l t ; a : K e y V a l u e O f D i a g r a m O b j e c t K e y a n y T y p e z b w N T n L X & g t ; & l t ; a : K e y & g t ; & l t ; K e y & g t ; D i a g r a m \ T a g G r o u p s \ H i g h l i g h t   R e a s o n s \ T a g s \ M i n i m u m   D e l e t i o n   I m p a c t & l t ; / K e y & g t ; & l t ; / a : K e y & g t ; & l t ; a : V a l u e   i : t y p e = " D i a g r a m D i s p l a y T a g V i e w S t a t e " & g t ; & l t ; I s N o t F i l t e r e d O u t & g t ; t r u e & l t ; / I s N o t F i l t e r e d O u t & g t ; & l t ; / a : V a l u e & g t ; & l t ; / a : K e y V a l u e O f D i a g r a m O b j e c t K e y a n y T y p e z b w N T n L X & g t ; & l t ; a : K e y V a l u e O f D i a g r a m O b j e c t K e y a n y T y p e z b w N T n L X & g t ; & l t ; a : K e y & g t ; & l t ; K e y & g t ; S t a t i c   T a g s \ C a n   b e   p a r t   o f   r e l a t i o n s h i p & l t ; / K e y & g t ; & l t ; / a : K e y & g t ; & l t ; a : V a l u e   i : t y p e = " D i a g r a m D i s p l a y T a g V i e w S t a t e " & g t ; & l t ; I s N o t F i l t e r e d O u t & g t ; t r u e & l t ; / I s N o t F i l t e r e d O u t & g t ; & l t ; / a : V a l u e & g t ; & l t ; / a : K e y V a l u e O f D i a g r a m O b j e c t K e y a n y T y p e z b w N T n L X & g t ; & l t ; a : K e y V a l u e O f D i a g r a m O b j e c t K e y a n y T y p e z b w N T n L X & g t ; & l t ; a : K e y & g t ; & l t ; K e y & g t ; S t a t i c   T a g s \ H i n t   T e x t & l t ; / K e y & g t ; & l t ; / a : K e y & g t ; & l t ; a : V a l u e   i : t y p e = " D i a g r a m D i s p l a y T a g V i e w S t a t e " & g t ; & l t ; I s N o t F i l t e r e d O u t & g t ; t r u e & l t ; / I s N o t F i l t e r e d O u t & g t ; & l t ; / a : V a l u e & g t ; & l t ; / a : K e y V a l u e O f D i a g r a m O b j e c t K e y a n y T y p e z b w N T n L X & g t ; & l t ; a : K e y V a l u e O f D i a g r a m O b j e c t K e y a n y T y p e z b w N T n L X & g t ; & l t ; a : K e y & g t ; & l t ; K e y & g t ; D y n a m i c   T a g s \ T a b l e s \ & a m p ; l t ; T a b l e s \ R a n g o & a m p ; g t ; & l t ; / K e y & g t ; & l t ; / a : K e y & g t ; & l t ; a : V a l u e   i : t y p e = " D i a g r a m D i s p l a y T a g V i e w S t a t e " & g t ; & l t ; I s N o t F i l t e r e d O u t & g t ; t r u e & l t ; / I s N o t F i l t e r e d O u t & g t ; & l t ; / a : V a l u e & g t ; & l t ; / a : K e y V a l u e O f D i a g r a m O b j e c t K e y a n y T y p e z b w N T n L X & g t ; & l t ; a : K e y V a l u e O f D i a g r a m O b j e c t K e y a n y T y p e z b w N T n L X & g t ; & l t ; a : K e y & g t ; & l t ; K e y & g t ; T a b l e s \ R a n g o & l t ; / K e y & g t ; & l t ; / a : K e y & g t ; & l t ; a : V a l u e   i : t y p e = " D i a g r a m D i s p l a y N o d e V i e w S t a t e " & g t ; & l t ; H e i g h t & g t ; 1 5 0 & l t ; / H e i g h t & g t ; & l t ; I s E x p a n d e d & g t ; t r u e & l t ; / I s E x p a n d e d & g t ; & l t ; L a y e d O u t & g t ; t r u e & l t ; / L a y e d O u t & g t ; & l t ; W i d t h & g t ; 2 0 0 & l t ; / W i d t h & g t ; & l t ; / a : V a l u e & g t ; & l t ; / a : K e y V a l u e O f D i a g r a m O b j e c t K e y a n y T y p e z b w N T n L X & g t ; & l t ; a : K e y V a l u e O f D i a g r a m O b j e c t K e y a n y T y p e z b w N T n L X & g t ; & l t ; a : K e y & g t ; & l t ; K e y & g t ; T a b l e s \ R a n g o \ C o l u m n s \ I M P E R A T I V O S & l t ; / K e y & g t ; & l t ; / a : K e y & g t ; & l t ; a : V a l u e   i : t y p e = " D i a g r a m D i s p l a y N o d e V i e w S t a t e " & g t ; & l t ; H e i g h t & g t ; 1 5 0 & l t ; / H e i g h t & g t ; & l t ; I s E x p a n d e d & g t ; t r u e & l t ; / I s E x p a n d e d & g t ; & l t ; W i d t h & g t ; 2 0 0 & l t ; / W i d t h & g t ; & l t ; / a : V a l u e & g t ; & l t ; / a : K e y V a l u e O f D i a g r a m O b j e c t K e y a n y T y p e z b w N T n L X & g t ; & l t ; a : K e y V a l u e O f D i a g r a m O b j e c t K e y a n y T y p e z b w N T n L X & g t ; & l t ; a : K e y & g t ; & l t ; K e y & g t ; T a b l e s \ R a n g o \ C o l u m n s \ 2 0 1 6 & l t ; / K e y & g t ; & l t ; / a : K e y & g t ; & l t ; a : V a l u e   i : t y p e = " D i a g r a m D i s p l a y N o d e V i e w S t a t e " & g t ; & l t ; H e i g h t & g t ; 1 5 0 & l t ; / H e i g h t & g t ; & l t ; I s E x p a n d e d & g t ; t r u e & l t ; / I s E x p a n d e d & g t ; & l t ; W i d t h & g t ; 2 0 0 & l t ; / W i d t h & g t ; & l t ; / a : V a l u e & g t ; & l t ; / a : K e y V a l u e O f D i a g r a m O b j e c t K e y a n y T y p e z b w N T n L X & g t ; & l t ; a : K e y V a l u e O f D i a g r a m O b j e c t K e y a n y T y p e z b w N T n L X & g t ; & l t ; a : K e y & g t ; & l t ; K e y & g t ; T a b l e s \ R a n g o \ C o l u m n s \ 2 0 1 7 & l t ; / K e y & g t ; & l t ; / a : K e y & g t ; & l t ; a : V a l u e   i : t y p e = " D i a g r a m D i s p l a y N o d e V i e w S t a t e " & g t ; & l t ; H e i g h t & g t ; 1 5 0 & l t ; / H e i g h t & g t ; & l t ; I s E x p a n d e d & g t ; t r u e & l t ; / I s E x p a n d e d & g t ; & l t ; W i d t h & g t ; 2 0 0 & l t ; / W i d t h & g t ; & l t ; / a : V a l u e & g t ; & l t ; / a : K e y V a l u e O f D i a g r a m O b j e c t K e y a n y T y p e z b w N T n L X & g t ; & l t ; / V i e w S t a t e s & g t ; & l t ; / D i a g r a m M a n a g e r . S e r i a l i z a b l e D i a g r a m & g t ; & l t ; D i a g r a m M a n a g e r . S e r i a l i z a b l e D i a g r a m & g t ; & l t ; A d a p t e r   i : t y p e = " M e a s u r e D i a g r a m S a n d b o x A d a p t e r " & g t ; & l t ; T a b l e N a m e & g t ; R a n g o & l t ; / T a b l e N a m e & g t ; & l t ; / A d a p t e r & g t ; & l t ; D i a g r a m T y p e & g t ; M e a s u r e D i a g r a m & l t ; / D i a g r a m T y p e & g t ; & l t ; D i s p l a y C o n t e x t   i : t y p e = " M e a s u r e G r i d D i s p l a y C o n t e x t " & g t ; & l t ; C o l u m n T a g K e y & g t ; & l t ; K e y & g t ; S t a t i c   T a g s \ C o l u m n & l t ; / K e y & g t ; & l t ; / C o l u m n T a g K e y & g t ; & l t ; E r r o r s T a g G r o u p K e y & g t ; & l t ; K e y & g t ; T a g G r o u p s \ E r r o r s & l t ; / K e y & g t ; & l t ; / E r r o r s T a g G r o u p K e y & g t ; & l t ; F o r m u l a T a g K e y & g t ; & l t ; K e y & g t ; S t a t i c   T a g s \ F o r m u l a & l t ; / K e y & g t ; & l t ; / F o r m u l a T a g K e y & g t ; & l t ; H i d d e n T a g K e y & g t ; & l t ; K e y & g t ; S t a t i c   T a g s \ H i d d e n & l t ; / K e y & g t ; & l t ; / H i d d e n T a g K e y & g t ; & l t ; H o s t T y p e & g t ; M o d e l e r W i n d o w & l t ; / H o s t T y p e & g t ; & l t ; I m p l i c i t M e a s u r e S o u r c e C o l u m n L i n k T a g K e y & g t ; & l t ; K e y & g t ; S t a t i c   T a g s \ I m p l i c i t   M e a s u r e   a n d   S o u r c e   C o l u m n   L i n k & l t ; / K e y & g t ; & l t ; / I m p l i c i t M e a s u r e S o u r c e C o l u m n L i n k T a g K e y & g t ; & l t ; I m p l i c i t M e a s u r e T a g K e y & g t ; & l t ; K e y & g t ; S t a t i c   T a g s \ I s   i m p l i c i t   m e a s u r e & l t ; / K e y & g t ; & l t ; / I m p l i c i t M e a s u r e T a g K e y & g t ; & l t ; K p i T a g K e y & g t ; & l t ; K e y & g t ; S t a t i c   T a g s \ K P I & l t ; / K e y & g t ; & l t ; / K p i T a g K e y & g t ; & l t ; M e a s u r e T a g K e y & g t ; & l t ; K e y & g t ; S t a t i c   T a g s \ M e a s u r e & l t ; / K e y & g t ; & l t ; / M e a s u r e T a g K e y & g t ; & l t ; V a l u e T a g K e y & g t ; & l t ; K e y & g t ; S t a t i c   T a g s \ V a l u e & l t ; / K e y & g t ; & l t ; / V a l u e T a g K e y & g t ; & l t ; / D i s p l a y C o n t e x t & g t ; & l t ; D i s p l a y T y p e & g t ; M e a s u r e G r i d & l t ; / D i s p l a y T y p e & g t ; & l t ; K e y   i : t y p e = " S a n d b o x E d i t o r M e a s u r e G r i d K e y " & g t ; & l t ; T a b l e N a m e & g t ; R a n g o & l t ; / T a b l e N a m e & g t ; & l t ; / K e y & g t ; & l t ; M a i n t a i n e r   i : t y p e = " M e a s u r e D i a g r a m . M e a s u r e D i a g r a m M a i n t a i n e r " & g t ; & l t ; A l l K e y s & g t ; & l t ; D i a g r a m O b j e c t K e y & g t ; & l t ; K e y & g t ; M e a s u r e   D i a g r a m & l t ; / K e y & g t ; & l t ; / D i a g r a m O b j e c t K e y & g t ; & l t ; D i a g r a m O b j e c t K e y & g t ; & l t ; K e y & g t ; A c t i o n s \ D e l e t e & l t ; / K e y & g t ; & l t ; / D i a g r a m O b j e c t K e y & g t ; & l t ; D i a g r a m O b j e c t K e y & g t ; & l t ; K e y & g t ; A c t i o n s \ C o n v e r t   t o   K P I & l t ; / K e y & g t ; & l t ; / D i a g r a m O b j e c t K e y & g t ; & l t ; D i a g r a m O b j e c t K e y & g t ; & l t ; K e y & g t ; A c t i o n s \ E d i t   K P I & l t ; / K e y & g t ; & l t ; / D i a g r a m O b j e c t K e y & g t ; & l t ; D i a g r a m O b j e c t K e y & g t ; & l t ; K e y & g t ; A c t i o n s \ R e m o v e   K P I & l t ; / K e y & g t ; & l t ; / D i a g r a m O b j e c t K e y & g t ; & l t ; D i a g r a m O b j e c t K e y & g t ; & l t ; K e y & g t ; A c t i o n s \ C o p y   M e a s u r e & l t ; / K e y & g t ; & l t ; / D i a g r a m O b j e c t K e y & g t ; & l t ; D i a g r a m O b j e c t K e y & g t ; & l t ; K e y & g t ; A c t i o n s \ A u t o M e a s u r e _ S u m & l t ; / K e y & g t ; & l t ; / D i a g r a m O b j e c t K e y & g t ; & l t ; D i a g r a m O b j e c t K e y & g t ; & l t ; K e y & g t ; A c t i o n s \ A u t o M e a s u r e _ C o u n t & l t ; / K e y & g t ; & l t ; / D i a g r a m O b j e c t K e y & g t ; & l t ; D i a g r a m O b j e c t K e y & g t ; & l t ; K e y & g t ; A c t i o n s \ A u t o M e a s u r e _ A v e r a g e & l t ; / K e y & g t ; & l t ; / D i a g r a m O b j e c t K e y & g t ; & l t ; D i a g r a m O b j e c t K e y & g t ; & l t ; K e y & g t ; A c t i o n s \ A u t o M e a s u r e _ M a x & l t ; / K e y & g t ; & l t ; / D i a g r a m O b j e c t K e y & g t ; & l t ; D i a g r a m O b j e c t K e y & g t ; & l t ; K e y & g t ; A c t i o n s \ A u t o M e a s u r e _ M i n & l t ; / K e y & g t ; & l t ; / D i a g r a m O b j e c t K e y & g t ; & l t ; D i a g r a m O b j e c t K e y & g t ; & l t ; K e y & g t ; A c t i o n s \ A u t o M e a s u r e _ S t d D e v & l t ; / K e y & g t ; & l t ; / D i a g r a m O b j e c t K e y & g t ; & l t ; D i a g r a m O b j e c t K e y & g t ; & l t ; K e y & g t ; A c t i o n s \ A u t o M e a s u r e _ S t d D e v p & l t ; / K e y & g t ; & l t ; / D i a g r a m O b j e c t K e y & g t ; & l t ; D i a g r a m O b j e c t K e y & g t ; & l t ; K e y & g t ; A c t i o n s \ A u t o M e a s u r e _ V a r & l t ; / K e y & g t ; & l t ; / D i a g r a m O b j e c t K e y & g t ; & l t ; D i a g r a m O b j e c t K e y & g t ; & l t ; K e y & g t ; A c t i o n s \ A u t o M e a s u r e _ V a r p & l t ; / K e y & g t ; & l t ; / D i a g r a m O b j e c t K e y & g t ; & l t ; D i a g r a m O b j e c t K e y & g t ; & l t ; K e y & g t ; A c t i o n s \ A u t o M e a s u r e _ D i s t i n c t C o u n t & l t ; / K e y & g t ; & l t ; / D i a g r a m O b j e c t K e y & g t ; & l t ; D i a g r a m O b j e c t K e y & g t ; & l t ; K e y & g t ; A c t i o n s \ E d i t & l t ; / K e y & g t ; & l t ; / D i a g r a m O b j e c t K e y & g t ; & l t ; D i a g r a m O b j e c t K e y & g t ; & l t ; K e y & g t ; A c t i o n s \ C r e a t e & l t ; / K e y & g t ; & l t ; / D i a g r a m O b j e c t K e y & g t ; & l t ; D i a g r a m O b j e c t K e y & g t ; & l t ; K e y & g t ; A c t i o n s \ F o r m a t & l t ; / K e y & g t ; & l t ; / D i a g r a m O b j e c t K e y & g t ; & l t ; D i a g r a m O b j e c t K e y & g t ; & l t ; K e y & g t ; A c t i o n s \ E d i t   D e s c r i p t i o n & l t ; / K e y & g t ; & l t ; / D i a g r a m O b j e c t K e y & g t ; & l t ; D i a g r a m O b j e c t K e y & g t ; & l t ; K e y & g t ; A c t i o n s \ H i d e   M e a s u r e s & l t ; / K e y & g t ; & l t ; / D i a g r a m O b j e c t K e y & g t ; & l t ; D i a g r a m O b j e c t K e y & g t ; & l t ; K e y & g t ; A c t i o n s \ U n h i d e   M e a s u r e s & l t ; / K e y & g t ; & l t ; / D i a g r a m O b j e c t K e y & g t ; & l t ; D i a g r a m O b j e c t K e y & g t ; & l t ; K e y & g t ; T a g G r o u p s \ T y p e s & l t ; / K e y & g t ; & l t ; / D i a g r a m O b j e c t K e y & g t ; & l t ; D i a g r a m O b j e c t K e y & g t ; & l t ; K e y & g t ; T a g G r o u p s \ L i n k   T y p e s & l t ; / K e y & g t ; & l t ; / D i a g r a m O b j e c t K e y & g t ; & l t ; D i a g r a m O b j e c t K e y & g t ; & l t ; K e y & g t ; T a g G r o u p s \ K P I & l t ; / K e y & g t ; & l t ; / D i a g r a m O b j e c t K e y & g t ; & l t ; D i a g r a m O b j e c t K e y & g t ; & l t ; K e y & g t ; T a g G r o u p s \ E r r o r s & l t ; / K e y & g t ; & l t ; / D i a g r a m O b j e c t K e y & g t ; & l t ; D i a g r a m O b j e c t K e y & g t ; & l t ; K e y & g t ; T a g G r o u p s \ V a l u e s   a n d   F o r m u l a s & l t ; / K e y & g t ; & l t ; / D i a g r a m O b j e c t K e y & g t ; & l t ; D i a g r a m O b j e c t K e y & g t ; & l t ; K e y & g t ; T a g G r o u p s \ S t a t e & l t ; / K e y & g t ; & l t ; / D i a g r a m O b j e c t K e y & g t ; & l t ; D i a g r a m O b j e c t K e y & g t ; & l t ; K e y & g t ; S t a t i c   T a g s \ C o l u m n & l t ; / K e y & g t ; & l t ; / D i a g r a m O b j e c t K e y & g t ; & l t ; D i a g r a m O b j e c t K e y & g t ; & l t ; K e y & g t ; S t a t i c   T a g s \ M e a s u r e & l t ; / K e y & g t ; & l t ; / D i a g r a m O b j e c t K e y & g t ; & l t ; D i a g r a m O b j e c t K e y & g t ; & l t ; K e y & g t ; S t a t i c   T a g s \ I m p l i c i t   M e a s u r e   a n d   S o u r c e   C o l u m n   L i n k & l t ; / K e y & g t ; & l t ; / D i a g r a m O b j e c t K e y & g t ; & l t ; D i a g r a m O b j e c t K e y & g t ; & l t ; K e y & g t ; S t a t i c   T a g s \ K P I & l t ; / K e y & g t ; & l t ; / D i a g r a m O b j e c t K e y & g t ; & l t ; D i a g r a m O b j e c t K e y & g t ; & l t ; K e y & g t ; S t a t i c   T a g s \ S e m a n t i c   E r r o r & l t ; / K e y & g t ; & l t ; / D i a g r a m O b j e c t K e y & g t ; & l t ; D i a g r a m O b j e c t K e y & g t ; & l t ; K e y & g t ; S t a t i c   T a g s \ C a l c u l a t i o n   E r r o r & l t ; / K e y & g t ; & l t ; / D i a g r a m O b j e c t K e y & g t ; & l t ; D i a g r a m O b j e c t K e y & g t ; & l t ; K e y & g t ; S t a t i c   T a g s \ V a l u e & l t ; / K e y & g t ; & l t ; / D i a g r a m O b j e c t K e y & g t ; & l t ; D i a g r a m O b j e c t K e y & g t ; & l t ; K e y & g t ; S t a t i c   T a g s \ F o r m u l a & l t ; / K e y & g t ; & l t ; / D i a g r a m O b j e c t K e y & g t ; & l t ; D i a g r a m O b j e c t K e y & g t ; & l t ; K e y & g t ; S t a t i c   T a g s \ E v a l u a t i o n   i n   p r o g r e s s & l t ; / K e y & g t ; & l t ; / D i a g r a m O b j e c t K e y & g t ; & l t ; D i a g r a m O b j e c t K e y & g t ; & l t ; K e y & g t ; S t a t i c   T a g s \ I s   i m p l i c i t   m e a s u r e & l t ; / K e y & g t ; & l t ; / D i a g r a m O b j e c t K e y & g t ; & l t ; D i a g r a m O b j e c t K e y & g t ; & l t ; K e y & g t ; S t a t i c   T a g s \ H i d d e n & l t ; / K e y & g t ; & l t ; / D i a g r a m O b j e c t K e y & g t ; & l t ; D i a g r a m O b j e c t K e y & g t ; & l t ; K e y & g t ; S t a t i c   T a g s \ N o t   i n   p e r s p e c t i v e & l t ; / K e y & g t ; & l t ; / D i a g r a m O b j e c t K e y & g t ; & l t ; D i a g r a m O b j e c t K e y & g t ; & l t ; K e y & g t ; S t a t i c   T a g s \ I s   r e a d o n l y & l t ; / K e y & g t ; & l t ; / D i a g r a m O b j e c t K e y & g t ; & l t ; D i a g r a m O b j e c t K e y & g t ; & l t ; K e y & g t ; C o l u m n s \ I M P E R A T I V O S & l t ; / K e y & g t ; & l t ; / D i a g r a m O b j e c t K e y & g t ; & l t ; D i a g r a m O b j e c t K e y & g t ; & l t ; K e y & g t ; C o l u m n s \ 2 0 1 6 & l t ; / K e y & g t ; & l t ; / D i a g r a m O b j e c t K e y & g t ; & l t ; D i a g r a m O b j e c t K e y & g t ; & l t ; K e y & g t ; C o l u m n s \ 2 0 1 7 & l t ; / K e y & g t ; & l t ; / D i a g r a m O b j e c t K e y & g t ; & l t ; / A l l K e y s & g t ; & l t ; S e l e c t e d K e y s / & g t ; & l t ; / M a i n t a i n e r & g t ; & l t ; V i e w S t a t e F a c t o r y T y p e & g t ; M i c r o s o f t . A n a l y s i s S e r v i c e s . C o m m o n . M e a s u r e G r i d V i e w S t a t e F a c t o r y & l t ; / V i e w S t a t e F a c t o r y T y p e & g t ; & l t ; V i e w S t a t e s   x m l n s : a = " h t t p : / / s c h e m a s . m i c r o s o f t . c o m / 2 0 0 3 / 1 0 / S e r i a l i z a t i o n / A r r a y s " & g t ; & l t ; a : K e y V a l u e O f D i a g r a m O b j e c t K e y a n y T y p e z b w N T n L X & g t ; & l t ; a : K e y & g t ; & l t ; K e y & g t ; M e a s u r e   D i a g r a m & l t ; / K e y & g t ; & l t ; / a : K e y & g t ; & l t ; a : V a l u e   i : t y p e = " M e a s u r e G r i d D i a g r a m V i e w S t a t e " & g t ; & l t ; T e x t s / & g t ; & l t ; / a : V a l u e & g t ; & l t ; / a : K e y V a l u e O f D i a g r a m O b j e c t K e y a n y T y p e z b w N T n L X & g t ; & l t ; a : K e y V a l u e O f D i a g r a m O b j e c t K e y a n y T y p e z b w N T n L X & g t ; & l t ; a : K e y & g t ; & l t ; K e y & g t ; A c t i o n s \ D e l e t e & l t ; / K e y & g t ; & l t ; / a : K e y & g t ; & l t ; a : V a l u e   i : t y p e = " M e a s u r e G r i d V i e w S t a t e I D i a g r a m A c t i o n " / & g t ; & l t ; / a : K e y V a l u e O f D i a g r a m O b j e c t K e y a n y T y p e z b w N T n L X & g t ; & l t ; a : K e y V a l u e O f D i a g r a m O b j e c t K e y a n y T y p e z b w N T n L X & g t ; & l t ; a : K e y & g t ; & l t ; K e y & g t ; A c t i o n s \ C o n v e r t   t o   K P I & l t ; / K e y & g t ; & l t ; / a : K e y & g t ; & l t ; a : V a l u e   i : t y p e = " M e a s u r e G r i d V i e w S t a t e I D i a g r a m A c t i o n " / & g t ; & l t ; / a : K e y V a l u e O f D i a g r a m O b j e c t K e y a n y T y p e z b w N T n L X & g t ; & l t ; a : K e y V a l u e O f D i a g r a m O b j e c t K e y a n y T y p e z b w N T n L X & g t ; & l t ; a : K e y & g t ; & l t ; K e y & g t ; A c t i o n s \ E d i t   K P I & l t ; / K e y & g t ; & l t ; / a : K e y & g t ; & l t ; a : V a l u e   i : t y p e = " M e a s u r e G r i d V i e w S t a t e I D i a g r a m A c t i o n " / & g t ; & l t ; / a : K e y V a l u e O f D i a g r a m O b j e c t K e y a n y T y p e z b w N T n L X & g t ; & l t ; a : K e y V a l u e O f D i a g r a m O b j e c t K e y a n y T y p e z b w N T n L X & g t ; & l t ; a : K e y & g t ; & l t ; K e y & g t ; A c t i o n s \ R e m o v e   K P I & l t ; / K e y & g t ; & l t ; / a : K e y & g t ; & l t ; a : V a l u e   i : t y p e = " M e a s u r e G r i d V i e w S t a t e I D i a g r a m A c t i o n " / & g t ; & l t ; / a : K e y V a l u e O f D i a g r a m O b j e c t K e y a n y T y p e z b w N T n L X & g t ; & l t ; a : K e y V a l u e O f D i a g r a m O b j e c t K e y a n y T y p e z b w N T n L X & g t ; & l t ; a : K e y & g t ; & l t ; K e y & g t ; A c t i o n s \ C o p y   M e a s u r e & l t ; / K e y & g t ; & l t ; / a : K e y & g t ; & l t ; a : V a l u e   i : t y p e = " M e a s u r e G r i d V i e w S t a t e I D i a g r a m A c t i o n " / & g t ; & l t ; / a : K e y V a l u e O f D i a g r a m O b j e c t K e y a n y T y p e z b w N T n L X & g t ; & l t ; a : K e y V a l u e O f D i a g r a m O b j e c t K e y a n y T y p e z b w N T n L X & g t ; & l t ; a : K e y & g t ; & l t ; K e y & g t ; A c t i o n s \ A u t o M e a s u r e _ S u m & l t ; / K e y & g t ; & l t ; / a : K e y & g t ; & l t ; a : V a l u e   i : t y p e = " M e a s u r e G r i d V i e w S t a t e I D i a g r a m A c t i o n " / & g t ; & l t ; / a : K e y V a l u e O f D i a g r a m O b j e c t K e y a n y T y p e z b w N T n L X & g t ; & l t ; a : K e y V a l u e O f D i a g r a m O b j e c t K e y a n y T y p e z b w N T n L X & g t ; & l t ; a : K e y & g t ; & l t ; K e y & g t ; A c t i o n s \ A u t o M e a s u r e _ C o u n t & l t ; / K e y & g t ; & l t ; / a : K e y & g t ; & l t ; a : V a l u e   i : t y p e = " M e a s u r e G r i d V i e w S t a t e I D i a g r a m A c t i o n " / & g t ; & l t ; / a : K e y V a l u e O f D i a g r a m O b j e c t K e y a n y T y p e z b w N T n L X & g t ; & l t ; a : K e y V a l u e O f D i a g r a m O b j e c t K e y a n y T y p e z b w N T n L X & g t ; & l t ; a : K e y & g t ; & l t ; K e y & g t ; A c t i o n s \ A u t o M e a s u r e _ A v e r a g e & l t ; / K e y & g t ; & l t ; / a : K e y & g t ; & l t ; a : V a l u e   i : t y p e = " M e a s u r e G r i d V i e w S t a t e I D i a g r a m A c t i o n " / & g t ; & l t ; / a : K e y V a l u e O f D i a g r a m O b j e c t K e y a n y T y p e z b w N T n L X & g t ; & l t ; a : K e y V a l u e O f D i a g r a m O b j e c t K e y a n y T y p e z b w N T n L X & g t ; & l t ; a : K e y & g t ; & l t ; K e y & g t ; A c t i o n s \ A u t o M e a s u r e _ M a x & l t ; / K e y & g t ; & l t ; / a : K e y & g t ; & l t ; a : V a l u e   i : t y p e = " M e a s u r e G r i d V i e w S t a t e I D i a g r a m A c t i o n " / & g t ; & l t ; / a : K e y V a l u e O f D i a g r a m O b j e c t K e y a n y T y p e z b w N T n L X & g t ; & l t ; a : K e y V a l u e O f D i a g r a m O b j e c t K e y a n y T y p e z b w N T n L X & g t ; & l t ; a : K e y & g t ; & l t ; K e y & g t ; A c t i o n s \ A u t o M e a s u r e _ M i n & l t ; / K e y & g t ; & l t ; / a : K e y & g t ; & l t ; a : V a l u e   i : t y p e = " M e a s u r e G r i d V i e w S t a t e I D i a g r a m A c t i o n " / & g t ; & l t ; / a : K e y V a l u e O f D i a g r a m O b j e c t K e y a n y T y p e z b w N T n L X & g t ; & l t ; a : K e y V a l u e O f D i a g r a m O b j e c t K e y a n y T y p e z b w N T n L X & g t ; & l t ; a : K e y & g t ; & l t ; K e y & g t ; A c t i o n s \ A u t o M e a s u r e _ S t d D e v & l t ; / K e y & g t ; & l t ; / a : K e y & g t ; & l t ; a : V a l u e   i : t y p e = " M e a s u r e G r i d V i e w S t a t e I D i a g r a m A c t i o n " / & g t ; & l t ; / a : K e y V a l u e O f D i a g r a m O b j e c t K e y a n y T y p e z b w N T n L X & g t ; & l t ; a : K e y V a l u e O f D i a g r a m O b j e c t K e y a n y T y p e z b w N T n L X & g t ; & l t ; a : K e y & g t ; & l t ; K e y & g t ; A c t i o n s \ A u t o M e a s u r e _ S t d D e v p & l t ; / K e y & g t ; & l t ; / a : K e y & g t ; & l t ; a : V a l u e   i : t y p e = " M e a s u r e G r i d V i e w S t a t e I D i a g r a m A c t i o n " / & g t ; & l t ; / a : K e y V a l u e O f D i a g r a m O b j e c t K e y a n y T y p e z b w N T n L X & g t ; & l t ; a : K e y V a l u e O f D i a g r a m O b j e c t K e y a n y T y p e z b w N T n L X & g t ; & l t ; a : K e y & g t ; & l t ; K e y & g t ; A c t i o n s \ A u t o M e a s u r e _ V a r & l t ; / K e y & g t ; & l t ; / a : K e y & g t ; & l t ; a : V a l u e   i : t y p e = " M e a s u r e G r i d V i e w S t a t e I D i a g r a m A c t i o n " / & g t ; & l t ; / a : K e y V a l u e O f D i a g r a m O b j e c t K e y a n y T y p e z b w N T n L X & g t ; & l t ; a : K e y V a l u e O f D i a g r a m O b j e c t K e y a n y T y p e z b w N T n L X & g t ; & l t ; a : K e y & g t ; & l t ; K e y & g t ; A c t i o n s \ A u t o M e a s u r e _ V a r p & l t ; / K e y & g t ; & l t ; / a : K e y & g t ; & l t ; a : V a l u e   i : t y p e = " M e a s u r e G r i d V i e w S t a t e I D i a g r a m A c t i o n " / & g t ; & l t ; / a : K e y V a l u e O f D i a g r a m O b j e c t K e y a n y T y p e z b w N T n L X & g t ; & l t ; a : K e y V a l u e O f D i a g r a m O b j e c t K e y a n y T y p e z b w N T n L X & g t ; & l t ; a : K e y & g t ; & l t ; K e y & g t ; A c t i o n s \ A u t o M e a s u r e _ D i s t i n c t C o u n t & l t ; / K e y & g t ; & l t ; / a : K e y & g t ; & l t ; a : V a l u e   i : t y p e = " M e a s u r e G r i d V i e w S t a t e I D i a g r a m A c t i o n " / & g t ; & l t ; / a : K e y V a l u e O f D i a g r a m O b j e c t K e y a n y T y p e z b w N T n L X & g t ; & l t ; a : K e y V a l u e O f D i a g r a m O b j e c t K e y a n y T y p e z b w N T n L X & g t ; & l t ; a : K e y & g t ; & l t ; K e y & g t ; A c t i o n s \ E d i t & l t ; / K e y & g t ; & l t ; / a : K e y & g t ; & l t ; a : V a l u e   i : t y p e = " M e a s u r e G r i d V i e w S t a t e I D i a g r a m A c t i o n " / & g t ; & l t ; / a : K e y V a l u e O f D i a g r a m O b j e c t K e y a n y T y p e z b w N T n L X & g t ; & l t ; a : K e y V a l u e O f D i a g r a m O b j e c t K e y a n y T y p e z b w N T n L X & g t ; & l t ; a : K e y & g t ; & l t ; K e y & g t ; A c t i o n s \ C r e a t e & l t ; / K e y & g t ; & l t ; / a : K e y & g t ; & l t ; a : V a l u e   i : t y p e = " M e a s u r e G r i d V i e w S t a t e I D i a g r a m A c t i o n " / & g t ; & l t ; / a : K e y V a l u e O f D i a g r a m O b j e c t K e y a n y T y p e z b w N T n L X & g t ; & l t ; a : K e y V a l u e O f D i a g r a m O b j e c t K e y a n y T y p e z b w N T n L X & g t ; & l t ; a : K e y & g t ; & l t ; K e y & g t ; A c t i o n s \ F o r m a t & l t ; / K e y & g t ; & l t ; / a : K e y & g t ; & l t ; a : V a l u e   i : t y p e = " M e a s u r e G r i d V i e w S t a t e I D i a g r a m A c t i o n " / & g t ; & l t ; / a : K e y V a l u e O f D i a g r a m O b j e c t K e y a n y T y p e z b w N T n L X & g t ; & l t ; a : K e y V a l u e O f D i a g r a m O b j e c t K e y a n y T y p e z b w N T n L X & g t ; & l t ; a : K e y & g t ; & l t ; K e y & g t ; A c t i o n s \ E d i t   D e s c r i p t i o n & l t ; / K e y & g t ; & l t ; / a : K e y & g t ; & l t ; a : V a l u e   i : t y p e = " M e a s u r e G r i d V i e w S t a t e I D i a g r a m A c t i o n " / & g t ; & l t ; / a : K e y V a l u e O f D i a g r a m O b j e c t K e y a n y T y p e z b w N T n L X & g t ; & l t ; a : K e y V a l u e O f D i a g r a m O b j e c t K e y a n y T y p e z b w N T n L X & g t ; & l t ; a : K e y & g t ; & l t ; K e y & g t ; A c t i o n s \ H i d e   M e a s u r e s & l t ; / K e y & g t ; & l t ; / a : K e y & g t ; & l t ; a : V a l u e   i : t y p e = " M e a s u r e G r i d V i e w S t a t e I D i a g r a m A c t i o n " / & g t ; & l t ; / a : K e y V a l u e O f D i a g r a m O b j e c t K e y a n y T y p e z b w N T n L X & g t ; & l t ; a : K e y V a l u e O f D i a g r a m O b j e c t K e y a n y T y p e z b w N T n L X & g t ; & l t ; a : K e y & g t ; & l t ; K e y & g t ; A c t i o n s \ U n h i d e   M e a s u r e s & l t ; / K e y & g t ; & l t ; / a : K e y & g t ; & l t ; a : V a l u e   i : t y p e = " M e a s u r e G r i d V i e w S t a t e I D i a g r a m A c t i o n " / & g t ; & l t ; / a : K e y V a l u e O f D i a g r a m O b j e c t K e y a n y T y p e z b w N T n L X & g t ; & l t ; a : K e y V a l u e O f D i a g r a m O b j e c t K e y a n y T y p e z b w N T n L X & g t ; & l t ; a : K e y & g t ; & l t ; K e y & g t ; T a g G r o u p s \ T y p e s & l t ; / K e y & g t ; & l t ; / a : K e y & g t ; & l t ; a : V a l u e   i : t y p e = " M e a s u r e G r i d V i e w S t a t e I D i a g r a m T a g G r o u p " / & g t ; & l t ; / a : K e y V a l u e O f D i a g r a m O b j e c t K e y a n y T y p e z b w N T n L X & g t ; & l t ; a : K e y V a l u e O f D i a g r a m O b j e c t K e y a n y T y p e z b w N T n L X & g t ; & l t ; a : K e y & g t ; & l t ; K e y & g t ; T a g G r o u p s \ L i n k   T y p e s & l t ; / K e y & g t ; & l t ; / a : K e y & g t ; & l t ; a : V a l u e   i : t y p e = " M e a s u r e G r i d V i e w S t a t e I D i a g r a m T a g G r o u p " / & g t ; & l t ; / a : K e y V a l u e O f D i a g r a m O b j e c t K e y a n y T y p e z b w N T n L X & g t ; & l t ; a : K e y V a l u e O f D i a g r a m O b j e c t K e y a n y T y p e z b w N T n L X & g t ; & l t ; a : K e y & g t ; & l t ; K e y & g t ; T a g G r o u p s \ K P I & l t ; / K e y & g t ; & l t ; / a : K e y & g t ; & l t ; a : V a l u e   i : t y p e = " M e a s u r e G r i d V i e w S t a t e I D i a g r a m T a g G r o u p " / & g t ; & l t ; / a : K e y V a l u e O f D i a g r a m O b j e c t K e y a n y T y p e z b w N T n L X & g t ; & l t ; a : K e y V a l u e O f D i a g r a m O b j e c t K e y a n y T y p e z b w N T n L X & g t ; & l t ; a : K e y & g t ; & l t ; K e y & g t ; T a g G r o u p s \ E r r o r s & l t ; / K e y & g t ; & l t ; / a : K e y & g t ; & l t ; a : V a l u e   i : t y p e = " M e a s u r e G r i d V i e w S t a t e I D i a g r a m T a g G r o u p " / & g t ; & l t ; / a : K e y V a l u e O f D i a g r a m O b j e c t K e y a n y T y p e z b w N T n L X & g t ; & l t ; a : K e y V a l u e O f D i a g r a m O b j e c t K e y a n y T y p e z b w N T n L X & g t ; & l t ; a : K e y & g t ; & l t ; K e y & g t ; T a g G r o u p s \ V a l u e s   a n d   F o r m u l a s & l t ; / K e y & g t ; & l t ; / a : K e y & g t ; & l t ; a : V a l u e   i : t y p e = " M e a s u r e G r i d V i e w S t a t e I D i a g r a m T a g G r o u p " / & g t ; & l t ; / a : K e y V a l u e O f D i a g r a m O b j e c t K e y a n y T y p e z b w N T n L X & g t ; & l t ; a : K e y V a l u e O f D i a g r a m O b j e c t K e y a n y T y p e z b w N T n L X & g t ; & l t ; a : K e y & g t ; & l t ; K e y & g t ; T a g G r o u p s \ S t a t e & l t ; / K e y & g t ; & l t ; / a : K e y & g t ; & l t ; a : V a l u e   i : t y p e = " M e a s u r e G r i d V i e w S t a t e I D i a g r a m T a g G r o u p " / & g t ; & l t ; / a : K e y V a l u e O f D i a g r a m O b j e c t K e y a n y T y p e z b w N T n L X & g t ; & l t ; a : K e y V a l u e O f D i a g r a m O b j e c t K e y a n y T y p e z b w N T n L X & g t ; & l t ; a : K e y & g t ; & l t ; K e y & g t ; S t a t i c   T a g s \ C o l u m n & l t ; / K e y & g t ; & l t ; / a : K e y & g t ; & l t ; a : V a l u e   i : t y p e = " M e a s u r e G r i d V i e w S t a t e I D i a g r a m T a g " / & g t ; & l t ; / a : K e y V a l u e O f D i a g r a m O b j e c t K e y a n y T y p e z b w N T n L X & g t ; & l t ; a : K e y V a l u e O f D i a g r a m O b j e c t K e y a n y T y p e z b w N T n L X & g t ; & l t ; a : K e y & g t ; & l t ; K e y & g t ; S t a t i c   T a g s \ M e a s u r e & l t ; / K e y & g t ; & l t ; / a : K e y & g t ; & l t ; a : V a l u e   i : t y p e = " M e a s u r e G r i d V i e w S t a t e I D i a g r a m T a g " / & g t ; & l t ; / a : K e y V a l u e O f D i a g r a m O b j e c t K e y a n y T y p e z b w N T n L X & g t ; & l t ; a : K e y V a l u e O f D i a g r a m O b j e c t K e y a n y T y p e z b w N T n L X & g t ; & l t ; a : K e y & g t ; & l t ; K e y & g t ; S t a t i c   T a g s \ I m p l i c i t   M e a s u r e   a n d   S o u r c e   C o l u m n   L i n k & l t ; / K e y & g t ; & l t ; / a : K e y & g t ; & l t ; a : V a l u e   i : t y p e = " M e a s u r e G r i d V i e w S t a t e I D i a g r a m T a g " / & g t ; & l t ; / a : K e y V a l u e O f D i a g r a m O b j e c t K e y a n y T y p e z b w N T n L X & g t ; & l t ; a : K e y V a l u e O f D i a g r a m O b j e c t K e y a n y T y p e z b w N T n L X & g t ; & l t ; a : K e y & g t ; & l t ; K e y & g t ; S t a t i c   T a g s \ K P I & l t ; / K e y & g t ; & l t ; / a : K e y & g t ; & l t ; a : V a l u e   i : t y p e = " M e a s u r e G r i d V i e w S t a t e I D i a g r a m T a g " / & g t ; & l t ; / a : K e y V a l u e O f D i a g r a m O b j e c t K e y a n y T y p e z b w N T n L X & g t ; & l t ; a : K e y V a l u e O f D i a g r a m O b j e c t K e y a n y T y p e z b w N T n L X & g t ; & l t ; a : K e y & g t ; & l t ; K e y & g t ; S t a t i c   T a g s \ S e m a n t i c   E r r o r & l t ; / K e y & g t ; & l t ; / a : K e y & g t ; & l t ; a : V a l u e   i : t y p e = " M e a s u r e G r i d V i e w S t a t e I D i a g r a m T a g " / & g t ; & l t ; / a : K e y V a l u e O f D i a g r a m O b j e c t K e y a n y T y p e z b w N T n L X & g t ; & l t ; a : K e y V a l u e O f D i a g r a m O b j e c t K e y a n y T y p e z b w N T n L X & g t ; & l t ; a : K e y & g t ; & l t ; K e y & g t ; S t a t i c   T a g s \ C a l c u l a t i o n   E r r o r & l t ; / K e y & g t ; & l t ; / a : K e y & g t ; & l t ; a : V a l u e   i : t y p e = " M e a s u r e G r i d V i e w S t a t e I D i a g r a m T a g " / & g t ; & l t ; / a : K e y V a l u e O f D i a g r a m O b j e c t K e y a n y T y p e z b w N T n L X & g t ; & l t ; a : K e y V a l u e O f D i a g r a m O b j e c t K e y a n y T y p e z b w N T n L X & g t ; & l t ; a : K e y & g t ; & l t ; K e y & g t ; S t a t i c   T a g s \ V a l u e & l t ; / K e y & g t ; & l t ; / a : K e y & g t ; & l t ; a : V a l u e   i : t y p e = " M e a s u r e G r i d V i e w S t a t e I D i a g r a m T a g " / & g t ; & l t ; / a : K e y V a l u e O f D i a g r a m O b j e c t K e y a n y T y p e z b w N T n L X & g t ; & l t ; a : K e y V a l u e O f D i a g r a m O b j e c t K e y a n y T y p e z b w N T n L X & g t ; & l t ; a : K e y & g t ; & l t ; K e y & g t ; S t a t i c   T a g s \ F o r m u l a & l t ; / K e y & g t ; & l t ; / a : K e y & g t ; & l t ; a : V a l u e   i : t y p e = " M e a s u r e G r i d V i e w S t a t e I D i a g r a m T a g " / & g t ; & l t ; / a : K e y V a l u e O f D i a g r a m O b j e c t K e y a n y T y p e z b w N T n L X & g t ; & l t ; a : K e y V a l u e O f D i a g r a m O b j e c t K e y a n y T y p e z b w N T n L X & g t ; & l t ; a : K e y & g t ; & l t ; K e y & g t ; S t a t i c   T a g s \ E v a l u a t i o n   i n   p r o g r e s s & l t ; / K e y & g t ; & l t ; / a : K e y & g t ; & l t ; a : V a l u e   i : t y p e = " M e a s u r e G r i d V i e w S t a t e I D i a g r a m T a g " / & g t ; & l t ; / a : K e y V a l u e O f D i a g r a m O b j e c t K e y a n y T y p e z b w N T n L X & g t ; & l t ; a : K e y V a l u e O f D i a g r a m O b j e c t K e y a n y T y p e z b w N T n L X & g t ; & l t ; a : K e y & g t ; & l t ; K e y & g t ; S t a t i c   T a g s \ I s   i m p l i c i t   m e a s u r e & l t ; / K e y & g t ; & l t ; / a : K e y & g t ; & l t ; a : V a l u e   i : t y p e = " M e a s u r e G r i d V i e w S t a t e I D i a g r a m T a g " / & g t ; & l t ; / a : K e y V a l u e O f D i a g r a m O b j e c t K e y a n y T y p e z b w N T n L X & g t ; & l t ; a : K e y V a l u e O f D i a g r a m O b j e c t K e y a n y T y p e z b w N T n L X & g t ; & l t ; a : K e y & g t ; & l t ; K e y & g t ; S t a t i c   T a g s \ H i d d e n & l t ; / K e y & g t ; & l t ; / a : K e y & g t ; & l t ; a : V a l u e   i : t y p e = " M e a s u r e G r i d V i e w S t a t e I D i a g r a m T a g " / & g t ; & l t ; / a : K e y V a l u e O f D i a g r a m O b j e c t K e y a n y T y p e z b w N T n L X & g t ; & l t ; a : K e y V a l u e O f D i a g r a m O b j e c t K e y a n y T y p e z b w N T n L X & g t ; & l t ; a : K e y & g t ; & l t ; K e y & g t ; S t a t i c   T a g s \ N o t   i n   p e r s p e c t i v e & l t ; / K e y & g t ; & l t ; / a : K e y & g t ; & l t ; a : V a l u e   i : t y p e = " M e a s u r e G r i d V i e w S t a t e I D i a g r a m T a g " / & g t ; & l t ; / a : K e y V a l u e O f D i a g r a m O b j e c t K e y a n y T y p e z b w N T n L X & g t ; & l t ; a : K e y V a l u e O f D i a g r a m O b j e c t K e y a n y T y p e z b w N T n L X & g t ; & l t ; a : K e y & g t ; & l t ; K e y & g t ; S t a t i c   T a g s \ I s   r e a d o n l y & l t ; / K e y & g t ; & l t ; / a : K e y & g t ; & l t ; a : V a l u e   i : t y p e = " M e a s u r e G r i d V i e w S t a t e I D i a g r a m T a g " / & g t ; & l t ; / a : K e y V a l u e O f D i a g r a m O b j e c t K e y a n y T y p e z b w N T n L X & g t ; & l t ; a : K e y V a l u e O f D i a g r a m O b j e c t K e y a n y T y p e z b w N T n L X & g t ; & l t ; a : K e y & g t ; & l t ; K e y & g t ; C o l u m n s \ I M P E R A T I V O S & l t ; / K e y & g t ; & l t ; / a : K e y & g t ; & l t ; a : V a l u e   i : t y p e = " M e a s u r e G r i d N o d e V i e w S t a t e " & g t ; & l t ; L a y e d O u t & g t ; t r u e & l t ; / L a y e d O u t & g t ; & l t ; / a : V a l u e & g t ; & l t ; / a : K e y V a l u e O f D i a g r a m O b j e c t K e y a n y T y p e z b w N T n L X & g t ; & l t ; a : K e y V a l u e O f D i a g r a m O b j e c t K e y a n y T y p e z b w N T n L X & g t ; & l t ; a : K e y & g t ; & l t ; K e y & g t ; C o l u m n s \ 2 0 1 6 & l t ; / K e y & g t ; & l t ; / a : K e y & g t ; & l t ; a : V a l u e   i : t y p e = " M e a s u r e G r i d N o d e V i e w S t a t e " & g t ; & l t ; C o l u m n & g t ; 1 & l t ; / C o l u m n & g t ; & l t ; L a y e d O u t & g t ; t r u e & l t ; / L a y e d O u t & g t ; & l t ; / a : V a l u e & g t ; & l t ; / a : K e y V a l u e O f D i a g r a m O b j e c t K e y a n y T y p e z b w N T n L X & g t ; & l t ; a : K e y V a l u e O f D i a g r a m O b j e c t K e y a n y T y p e z b w N T n L X & g t ; & l t ; a : K e y & g t ; & l t ; K e y & g t ; C o l u m n s \ 2 0 1 7 & l t ; / K e y & g t ; & l t ; / a : K e y & g t ; & l t ; a : V a l u e   i : t y p e = " M e a s u r e G r i d N o d e V i e w S t a t e " & g t ; & l t ; C o l u m n & g t ; 2 & l t ; / C o l u m n & g t ; & l t ; L a y e d O u t & g t ; t r u e & l t ; / L a y e d O u t & g t ; & l t ; / a : V a l u e & g t ; & l t ; / a : K e y V a l u e O f D i a g r a m O b j e c t K e y a n y T y p e z b w N T n L X & g t ; & l t ; / V i e w S t a t e s & g t ; & l t ; / D i a g r a m M a n a g e r . S e r i a l i z a b l e D i a g r a m & g t ; & l t ; / A r r a y O f D i a g r a m M a n a g e r . S e r i a l i z a b l e D i a g r a m & g t ; < / C u s t o m C o n t e n t > < / G e m i n i > 
</file>

<file path=customXml/item3.xml>��< ? x m l   v e r s i o n = " 1 . 0 "   e n c o d i n g = " u t f - 1 6 " ? > < C u s t o m M a p L i s t   x m l n s : x s d = " h t t p : / / w w w . w 3 . o r g / 2 0 0 1 / X M L S c h e m a "   x m l n s : x s i = " h t t p : / / w w w . w 3 . o r g / 2 0 0 1 / X M L S c h e m a - i n s t a n c e "   x m l n s = " h t t p : / / m i c r o s o f t . d a t a . v i s u a l i z a t i o n . C l i e n t . E x c e l . C u s t o m M a p L i s t / 1 . 0 " > < m l > H 4 s I A A A A A A A E A L V S w W 7 b M A z 9 F U F 3 x 3 a S L k 5 h u y h a B A u Q N s P S Y c m R k W l H m C 1 p l j y n + 7 U e 9 k n 7 h d F 2 l m T Y Y a e d J P I 9 8 T 1 S / P n 2 I 7 4 7 V i X 7 h r W V W i U 8 H A W c o R I 6 k 6 p I e O N y L + J 3 a f z Q W K e r J z B 2 J a 1 j 9 E b Z 2 6 P N E n 5 w z t z 6 f t u 2 o 3 Y y 0 n X h j 4 M g 9 L d P q 4 0 4 Y A X 8 T J b / J n t S W Q d K I L + W v L q z T 0 p + b f B s Z 0 k O p t N g v L 9 5 F 3 h h e D P 3 p l k 0 9 6 L Z V H j j W S Q m s 2 g S 7 n N q 6 h k q T D h 1 A M x Q t 1 p B K b 9 D p l n I 2 b K C A h + l N S W 8 D r x n a r 9 R Z L 6 H P s v M H d Y 0 p P c o i 4 O j M R F g X 7 A y u o b 6 N e E 5 l P b i e W N A 4 C P m a b y 0 m x b M F l S 2 S 1 3 d Y O x f Z w h + I B f 7 G h y u 1 U L W 1 p 1 Z f w F E X m n x B b O 0 F + s q n e L 4 / i j t l m 0 E l P h B D O 7 6 Y J 3 n F l 2 f o g E s 7 X 3 j N N U V T U m C N L j B d Q d Q g U U p j b l k 0 7 7 q R 1 A F s k W t q 4 R 7 Y U R V X j R 1 3 1 3 8 N P Z 7 4 Y G 5 + / / 6 8 5 N 8 d / 5 W 3 5 G L Y R k u Q z 8 l 6 K v P Y L e 4 f w T d F q e / A F 6 2 J U X / A g A A A A A A A A A A A A A A A A A A A A A A A A A A A A A A A A A A A A A A A A A A A A A A A A A A A A A A A A A A A A A A A A A A A A A A A A A A A A A A A A A A A A A A A A A A A A A A A A A A A A A A A A A A A A A A A A A A A A A A A A A A A A A = < / m l > < / C u s t o m M a p L i s t > 
</file>

<file path=customXml/item4.xml>��< ? x m l   v e r s i o n = " 1 . 0 "   e n c o d i n g = " U T F - 1 6 " ? > < G e m i n i   x m l n s = " h t t p : / / g e m i n i / p i v o t c u s t o m i z a t i o n / S h o w H i d d e n " > < C u s t o m C o n t e n t > < ! [ C D A T A [ T r u e ] ] > < / C u s t o m C o n t e n t > < / G e m i n i > 
</file>

<file path=customXml/item5.xml>��< ? x m l   v e r s i o n = " 1 . 0 "   e n c o d i n g = " U T F - 1 6 " ? > < G e m i n i   x m l n s = " h t t p : / / g e m i n i / p i v o t c u s t o m i z a t i o n / M a n u a l C a l c M o d e " > < C u s t o m C o n t e n t > < ! [ C D A T A [ F a l s e ] ] > < / C u s t o m C o n t e n t > < / G e m i n i > 
</file>

<file path=customXml/item6.xml>��< ? x m l   v e r s i o n = " 1 . 0 "   e n c o d i n g = " U T F - 1 6 " ? > < G e m i n i   x m l n s = " h t t p : / / g e m i n i / p i v o t c u s t o m i z a t i o n / P o w e r P i v o t V e r s i o n " > < C u s t o m C o n t e n t > < ! [ C D A T A [ 1 1 . 0 . 9 1 6 5 . 1 1 8 6 ] ] > < / C u s t o m C o n t e n t > < / G e m i n i > 
</file>

<file path=customXml/item7.xml>��< ? x m l   v e r s i o n = " 1 . 0 "   e n c o d i n g = " U T F - 1 6 " ? > < G e m i n i   x m l n s = " h t t p : / / g e m i n i / p i v o t c u s t o m i z a t i o n / T a b l e O r d e r " > < C u s t o m C o n t e n t > < ! [ C D A T A [ R a n g o ] ] > < / C u s t o m C o n t e n t > < / G e m i n i > 
</file>

<file path=customXml/item8.xml>��< ? x m l   v e r s i o n = " 1 . 0 "   e n c o d i n g = " U T F - 1 6 " ? > < G e m i n i   x m l n s = " h t t p : / / g e m i n i / p i v o t c u s t o m i z a t i o n / I s S a n d b o x E m b e d d e d " > < C u s t o m C o n t e n t > < ! [ C D A T A [ y e s ] ] > < / C u s t o m C o n t e n t > < / G e m i n i > 
</file>

<file path=customXml/item9.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Props1.xml><?xml version="1.0" encoding="utf-8"?>
<ds:datastoreItem xmlns:ds="http://schemas.openxmlformats.org/officeDocument/2006/customXml" ds:itemID="{A69ABF63-5B1D-4C18-BAB4-DCC9D4C1A04C}">
  <ds:schemaRefs/>
</ds:datastoreItem>
</file>

<file path=customXml/itemProps10.xml><?xml version="1.0" encoding="utf-8"?>
<ds:datastoreItem xmlns:ds="http://schemas.openxmlformats.org/officeDocument/2006/customXml" ds:itemID="{05CB5C69-D6E3-46ED-BB94-B108EC166917}">
  <ds:schemaRefs/>
</ds:datastoreItem>
</file>

<file path=customXml/itemProps11.xml><?xml version="1.0" encoding="utf-8"?>
<ds:datastoreItem xmlns:ds="http://schemas.openxmlformats.org/officeDocument/2006/customXml" ds:itemID="{039BA1FD-CA80-45EA-AC55-A3A33946457F}">
  <ds:schemaRefs/>
</ds:datastoreItem>
</file>

<file path=customXml/itemProps12.xml><?xml version="1.0" encoding="utf-8"?>
<ds:datastoreItem xmlns:ds="http://schemas.openxmlformats.org/officeDocument/2006/customXml" ds:itemID="{5D6AD86A-9068-4781-9AE6-1849891CD31C}">
  <ds:schemaRefs/>
</ds:datastoreItem>
</file>

<file path=customXml/itemProps13.xml><?xml version="1.0" encoding="utf-8"?>
<ds:datastoreItem xmlns:ds="http://schemas.openxmlformats.org/officeDocument/2006/customXml" ds:itemID="{10E4F06F-06FD-412F-844B-37603470281C}">
  <ds:schemaRefs/>
</ds:datastoreItem>
</file>

<file path=customXml/itemProps14.xml><?xml version="1.0" encoding="utf-8"?>
<ds:datastoreItem xmlns:ds="http://schemas.openxmlformats.org/officeDocument/2006/customXml" ds:itemID="{61B7FD62-D6DA-45B2-96B6-5C45F8BEE75D}">
  <ds:schemaRefs/>
</ds:datastoreItem>
</file>

<file path=customXml/itemProps15.xml><?xml version="1.0" encoding="utf-8"?>
<ds:datastoreItem xmlns:ds="http://schemas.openxmlformats.org/officeDocument/2006/customXml" ds:itemID="{CADA815C-40B5-4864-B2D8-B23878ECE199}">
  <ds:schemaRefs>
    <ds:schemaRef ds:uri="http://www.w3.org/2001/XMLSchema"/>
    <ds:schemaRef ds:uri="http://microsoft.data.visualization.Client.Excel/1.0"/>
  </ds:schemaRefs>
</ds:datastoreItem>
</file>

<file path=customXml/itemProps16.xml><?xml version="1.0" encoding="utf-8"?>
<ds:datastoreItem xmlns:ds="http://schemas.openxmlformats.org/officeDocument/2006/customXml" ds:itemID="{E2FEEF4C-B9F0-43A2-9216-8BD4FB26C295}">
  <ds:schemaRefs>
    <ds:schemaRef ds:uri="http://www.w3.org/2001/XMLSchema"/>
    <ds:schemaRef ds:uri="http://microsoft.data.visualization.engine.tours/1.0"/>
  </ds:schemaRefs>
</ds:datastoreItem>
</file>

<file path=customXml/itemProps17.xml><?xml version="1.0" encoding="utf-8"?>
<ds:datastoreItem xmlns:ds="http://schemas.openxmlformats.org/officeDocument/2006/customXml" ds:itemID="{48224812-863B-4AAD-A824-DA7FD98B6CB8}">
  <ds:schemaRefs/>
</ds:datastoreItem>
</file>

<file path=customXml/itemProps18.xml><?xml version="1.0" encoding="utf-8"?>
<ds:datastoreItem xmlns:ds="http://schemas.openxmlformats.org/officeDocument/2006/customXml" ds:itemID="{AEE46100-637B-434D-8658-9EE21AA048BD}">
  <ds:schemaRefs/>
</ds:datastoreItem>
</file>

<file path=customXml/itemProps19.xml><?xml version="1.0" encoding="utf-8"?>
<ds:datastoreItem xmlns:ds="http://schemas.openxmlformats.org/officeDocument/2006/customXml" ds:itemID="{5BDC76CA-C5D3-4832-B62A-6B219E890253}">
  <ds:schemaRefs/>
</ds:datastoreItem>
</file>

<file path=customXml/itemProps2.xml><?xml version="1.0" encoding="utf-8"?>
<ds:datastoreItem xmlns:ds="http://schemas.openxmlformats.org/officeDocument/2006/customXml" ds:itemID="{BD6B192C-F6C9-4D1E-A271-5A223DED6FFF}">
  <ds:schemaRefs/>
</ds:datastoreItem>
</file>

<file path=customXml/itemProps20.xml><?xml version="1.0" encoding="utf-8"?>
<ds:datastoreItem xmlns:ds="http://schemas.openxmlformats.org/officeDocument/2006/customXml" ds:itemID="{B7ADD66A-76EC-4D59-941A-1FAB5CECDEDC}">
  <ds:schemaRefs/>
</ds:datastoreItem>
</file>

<file path=customXml/itemProps3.xml><?xml version="1.0" encoding="utf-8"?>
<ds:datastoreItem xmlns:ds="http://schemas.openxmlformats.org/officeDocument/2006/customXml" ds:itemID="{FF3C9CAB-FEAC-4AF3-90C4-591B41C946B8}">
  <ds:schemaRefs>
    <ds:schemaRef ds:uri="http://www.w3.org/2001/XMLSchema"/>
    <ds:schemaRef ds:uri="http://microsoft.data.visualization.Client.Excel.CustomMapList/1.0"/>
  </ds:schemaRefs>
</ds:datastoreItem>
</file>

<file path=customXml/itemProps4.xml><?xml version="1.0" encoding="utf-8"?>
<ds:datastoreItem xmlns:ds="http://schemas.openxmlformats.org/officeDocument/2006/customXml" ds:itemID="{7BB185F6-FCF8-4135-9FA5-737E794C6B41}">
  <ds:schemaRefs/>
</ds:datastoreItem>
</file>

<file path=customXml/itemProps5.xml><?xml version="1.0" encoding="utf-8"?>
<ds:datastoreItem xmlns:ds="http://schemas.openxmlformats.org/officeDocument/2006/customXml" ds:itemID="{420B6294-D01E-480B-837C-CBF22773741A}">
  <ds:schemaRefs/>
</ds:datastoreItem>
</file>

<file path=customXml/itemProps6.xml><?xml version="1.0" encoding="utf-8"?>
<ds:datastoreItem xmlns:ds="http://schemas.openxmlformats.org/officeDocument/2006/customXml" ds:itemID="{8AE0B810-62AC-494B-AAE3-AE04F64E83CF}">
  <ds:schemaRefs/>
</ds:datastoreItem>
</file>

<file path=customXml/itemProps7.xml><?xml version="1.0" encoding="utf-8"?>
<ds:datastoreItem xmlns:ds="http://schemas.openxmlformats.org/officeDocument/2006/customXml" ds:itemID="{AD318F79-4BFB-43B5-A34C-414082036AFB}">
  <ds:schemaRefs/>
</ds:datastoreItem>
</file>

<file path=customXml/itemProps8.xml><?xml version="1.0" encoding="utf-8"?>
<ds:datastoreItem xmlns:ds="http://schemas.openxmlformats.org/officeDocument/2006/customXml" ds:itemID="{75CE1070-EEC1-4A48-8C0E-03D05F3DD1E4}">
  <ds:schemaRefs/>
</ds:datastoreItem>
</file>

<file path=customXml/itemProps9.xml><?xml version="1.0" encoding="utf-8"?>
<ds:datastoreItem xmlns:ds="http://schemas.openxmlformats.org/officeDocument/2006/customXml" ds:itemID="{D8ED32AF-0222-4FF7-8A96-752F7FFB36DB}">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Hojas de cálculo</vt:lpstr>
      </vt:variant>
      <vt:variant>
        <vt:i4>21</vt:i4>
      </vt:variant>
      <vt:variant>
        <vt:lpstr>Rangos con nombre</vt:lpstr>
      </vt:variant>
      <vt:variant>
        <vt:i4>109</vt:i4>
      </vt:variant>
    </vt:vector>
  </HeadingPairs>
  <TitlesOfParts>
    <vt:vector size="130" baseType="lpstr">
      <vt:lpstr>Formato para Impresión</vt:lpstr>
      <vt:lpstr>FICHA TÉCNICA</vt:lpstr>
      <vt:lpstr>FICHA INDICADOR</vt:lpstr>
      <vt:lpstr>POR DEPENDENCIA</vt:lpstr>
      <vt:lpstr>POR PROCESO</vt:lpstr>
      <vt:lpstr>TD P. ESTRATEGICO</vt:lpstr>
      <vt:lpstr>PLAN DE GESTIÓN</vt:lpstr>
      <vt:lpstr>TD P DESARROLLO</vt:lpstr>
      <vt:lpstr>POA 2018</vt:lpstr>
      <vt:lpstr>POA 2018 (2)</vt:lpstr>
      <vt:lpstr>PLAN ESTRATÉGICO</vt:lpstr>
      <vt:lpstr>matriz</vt:lpstr>
      <vt:lpstr>PLAN DE DESARROLLO</vt:lpstr>
      <vt:lpstr>CONVEN</vt:lpstr>
      <vt:lpstr>CMI</vt:lpstr>
      <vt:lpstr>INICIO</vt:lpstr>
      <vt:lpstr>IMPERATIVOS</vt:lpstr>
      <vt:lpstr>PLANES</vt:lpstr>
      <vt:lpstr>Hoja2</vt:lpstr>
      <vt:lpstr>listados</vt:lpstr>
      <vt:lpstr>Hoja1</vt:lpstr>
      <vt:lpstr>_1er_trim</vt:lpstr>
      <vt:lpstr>_2do_trim</vt:lpstr>
      <vt:lpstr>_2PR_2019</vt:lpstr>
      <vt:lpstr>_3er_trim</vt:lpstr>
      <vt:lpstr>_422_NÚMERO_DE_DÍAS_PROMEDIO_UTILIZADO_PARA_LA_EXPEDICIÓN_DE_CONCEPTOS</vt:lpstr>
      <vt:lpstr>_423_NÚMERO_DE_ESTUDIOS_JURÍDICOS__REALIZADOS_EN_TEMAS_DE_INTERÉS_PARA_EL_DISTRITO_CAPITAL</vt:lpstr>
      <vt:lpstr>_425_NÚMERO_DE_EVENTOS_DE_ORIENTACIÓN_JURÍDICA_DESARROLLADOS</vt:lpstr>
      <vt:lpstr>_426_NÚMERO_DE_CIUDADANOS_ORIENTADOS_EN_DERECHOS_Y_OBLIGACIONES_DE_LAS_ENTIDADES_SIN_ÁNIMO_DE_LUCRO___ESAL</vt:lpstr>
      <vt:lpstr>_427_PORCENTAJE_DE_PERCEPCIÓN_DE_LOS_SERVICIOS_PRESTADOS_A_ENTIDADES_SIN_ÁNIMO_DE_LUCRO___ESAL</vt:lpstr>
      <vt:lpstr>_428_NÚMERO_DE_DIRECTRICES_EN_MATERIA_DE_POLÍTICA_PÚBLICA_DISCIPLINARIA_DISTRITAL_FORMULADAS_POR_LA_DDAD</vt:lpstr>
      <vt:lpstr>_429_NÚMERO_DE_SERVIDORES_PÚBLICOS_DEL_DISTRITO_ORIENTADOS_EN_TEMAS_DE_RESPONSABILIDAD_DISCIPLINARIA</vt:lpstr>
      <vt:lpstr>_430_NÚMERO_DE_CAPACITACIONES_BRINDADAS_A_LOS_OPERADORES_DISCIPLINARIOS_DISTRITALES_EN_TEMAS_PROPIOS_DEL_DERECHO_DISCIPLINARIO</vt:lpstr>
      <vt:lpstr>_4to_trim</vt:lpstr>
      <vt:lpstr>analiza</vt:lpstr>
      <vt:lpstr>Anualización</vt:lpstr>
      <vt:lpstr>CMI!Área_de_impresión</vt:lpstr>
      <vt:lpstr>'FICHA INDICADOR'!Área_de_impresión</vt:lpstr>
      <vt:lpstr>'FICHA TÉCNICA'!Área_de_impresión</vt:lpstr>
      <vt:lpstr>'Formato para Impresión'!Área_de_impresión</vt:lpstr>
      <vt:lpstr>'PLAN DE DESARROLLO'!Área_de_impresión</vt:lpstr>
      <vt:lpstr>'PLAN DE GESTIÓN'!Área_de_impresión</vt:lpstr>
      <vt:lpstr>'POR DEPENDENCIA'!Área_de_impresión</vt:lpstr>
      <vt:lpstr>'POR PROCESO'!Área_de_impresión</vt:lpstr>
      <vt:lpstr>'TD P DESARROLLO'!Área_de_impresión</vt:lpstr>
      <vt:lpstr>CUMPLIMIENTO_DEL_PLAN_DE_COMUNICACIONES_DE_LA_SECRETARÍA_JURÍDICA_DISTRITAL</vt:lpstr>
      <vt:lpstr>decisiones</vt:lpstr>
      <vt:lpstr>Denominador</vt:lpstr>
      <vt:lpstr>DEPENDENCIA</vt:lpstr>
      <vt:lpstr>DESPACHO_SECRETARÍA_JURÍDICA</vt:lpstr>
      <vt:lpstr>DIRECCIÓN_DE_GESTIÓN_CORPORATIVA</vt:lpstr>
      <vt:lpstr>DIRECCIÓN_DISTRITAL_DE_ASUNTOS_DISCIPLINARIOS</vt:lpstr>
      <vt:lpstr>DIRECCIÓN_DISTRITAL_DE_DEFENSA_JUDICIAL_Y_PREVENCIÓN_DEL_DAÑO_ANTIJURÍDICO</vt:lpstr>
      <vt:lpstr>DIRECCIÓN_DISTRITAL_DE_DOCTRINA_Y_ASUNTOS_NORMATIVOS</vt:lpstr>
      <vt:lpstr>DIRECCIÓN_DISTRITAL_DE_INSPECCIÓN__VIGILANCIA_Y_CONTROL_DE_PERSONAS_JURÍDICAS_SIN_ÁNIMO_DE_LUCRO</vt:lpstr>
      <vt:lpstr>DIRECCIÓN_DISTRITAL_DE_POLÍTICA_E_INFORMÁTICA_JURÍDICA</vt:lpstr>
      <vt:lpstr>DOCTRINA</vt:lpstr>
      <vt:lpstr>EFICIENCIA_FISCAL_EN_LA_DEFENSA_JUDICIAL_DE_LOS_INTERESES_DEL_DISTRITO_CAPITAL</vt:lpstr>
      <vt:lpstr>EJE_1er_trim</vt:lpstr>
      <vt:lpstr>EJE_2016</vt:lpstr>
      <vt:lpstr>EJE_2017</vt:lpstr>
      <vt:lpstr>EJE_2018</vt:lpstr>
      <vt:lpstr>EJE_2019</vt:lpstr>
      <vt:lpstr>EJE_2020</vt:lpstr>
      <vt:lpstr>EJE_2do_trim</vt:lpstr>
      <vt:lpstr>EJE_3er_trim</vt:lpstr>
      <vt:lpstr>EJE_4to_trim</vt:lpstr>
      <vt:lpstr>emitir</vt:lpstr>
      <vt:lpstr>EXP_DENOMINADOR</vt:lpstr>
      <vt:lpstr>EXP_NUMERADOR</vt:lpstr>
      <vt:lpstr>EXPLICACION_DE_LA_VARIABLE_DENOMINADOR</vt:lpstr>
      <vt:lpstr>EXPLICACION_DE_LA_VARIABLE_NUMERADOR</vt:lpstr>
      <vt:lpstr>FORMULA</vt:lpstr>
      <vt:lpstr>FORMULA_DEL_INDICADOR</vt:lpstr>
      <vt:lpstr>FUENTE_DE_INFORMACION_denominador</vt:lpstr>
      <vt:lpstr>Fuente_de_información_línea_base</vt:lpstr>
      <vt:lpstr>FUENTE_DE_INFORMACION_NUMERADOR</vt:lpstr>
      <vt:lpstr>FUENTE_DEN</vt:lpstr>
      <vt:lpstr>FUENTE_LB</vt:lpstr>
      <vt:lpstr>FUENTE_NUM</vt:lpstr>
      <vt:lpstr>IMPERATIVO</vt:lpstr>
      <vt:lpstr>INDICADOR</vt:lpstr>
      <vt:lpstr>Línea_base</vt:lpstr>
      <vt:lpstr>mantener</vt:lpstr>
      <vt:lpstr>MEDIDA</vt:lpstr>
      <vt:lpstr>MIDE</vt:lpstr>
      <vt:lpstr>MIDE1</vt:lpstr>
      <vt:lpstr>MIDE2</vt:lpstr>
      <vt:lpstr>MIDE3</vt:lpstr>
      <vt:lpstr>MIDE4</vt:lpstr>
      <vt:lpstr>NIVEL_DE_ÉXITO_PROCESAL_EN_EL_DISTRITO_CAPITAL</vt:lpstr>
      <vt:lpstr>NOMBRE_DEL_INDICADOR</vt:lpstr>
      <vt:lpstr>Numerador</vt:lpstr>
      <vt:lpstr>OFICINA_ASESORA_DE_PLANEACIÓN</vt:lpstr>
      <vt:lpstr>OFICINA_DE_CONTROL_INTERNO</vt:lpstr>
      <vt:lpstr>OFICINA_DE_TECNOLOGÍAS_DE_LA_INFORMACIÓN_Y_LAS_COMUNICACIONES</vt:lpstr>
      <vt:lpstr>Periodicidad</vt:lpstr>
      <vt:lpstr>PO_001_PLANEACION_Y_MEJORA_CONTINUA</vt:lpstr>
      <vt:lpstr>PO_002_GESTIÓN_DE_LAS_COMUNICACIONES</vt:lpstr>
      <vt:lpstr>PO_003_GESTIÓN_DE_TIC</vt:lpstr>
      <vt:lpstr>PO_004_GESTIÓN_DOCUMENTAL</vt:lpstr>
      <vt:lpstr>PO_005_GESTIÓN_DEL_TALENTO_HUMANO</vt:lpstr>
      <vt:lpstr>PO_006_GESTIÓN_JURÍDICA_DISTRITAL</vt:lpstr>
      <vt:lpstr>PO_007_GESTIÓN_DISCIPLINARIA_DISTRITAL</vt:lpstr>
      <vt:lpstr>PO_008_INSPECCIÓN_VIGILANCIA_Y_CONTROL_ESAL</vt:lpstr>
      <vt:lpstr>PO_009_GESTIÓN_NORMATIVA_Y_CONCEPTUAL</vt:lpstr>
      <vt:lpstr>PO_010_GESTIÓN_JUDICIAL_Y_EXTRAJUDICIAL_DEL_DISTRITO</vt:lpstr>
      <vt:lpstr>PO_011_NOTIFICACIONES</vt:lpstr>
      <vt:lpstr>PO_012_GESTIÓN_FINANCIERA</vt:lpstr>
      <vt:lpstr>PO_013_GESTIÓN_ADMINISTRATIVA</vt:lpstr>
      <vt:lpstr>PO_014_GESTIÓN_CONTRACTUAL</vt:lpstr>
      <vt:lpstr>PO_015_EVALUACIÓN_INDEPENDIENTE</vt:lpstr>
      <vt:lpstr>PO_016_CONTROL_INTERNO_DISCIPLINARIO</vt:lpstr>
      <vt:lpstr>PO_017_ATENCIÓN_A_LA_CIUDADANÍA</vt:lpstr>
      <vt:lpstr>PR_2016</vt:lpstr>
      <vt:lpstr>PR_2017</vt:lpstr>
      <vt:lpstr>PR_2018</vt:lpstr>
      <vt:lpstr>PR_2020</vt:lpstr>
      <vt:lpstr>PROCESO</vt:lpstr>
      <vt:lpstr>recopila</vt:lpstr>
      <vt:lpstr>Resultados_1er_Trimestre</vt:lpstr>
      <vt:lpstr>Resultados_2do_Trimestre</vt:lpstr>
      <vt:lpstr>Resultados_3er_Trimestre</vt:lpstr>
      <vt:lpstr>Resultados_4to_Trimestre</vt:lpstr>
      <vt:lpstr>SUBSECRETARÍA_JURÍDICA_DISTRITAL</vt:lpstr>
      <vt:lpstr>Tipo</vt:lpstr>
      <vt:lpstr>'PLAN DE DESARROLLO'!Títulos_a_imprimir</vt:lpstr>
      <vt:lpstr>'PLAN DE GESTIÓN'!Títulos_a_imprimir</vt:lpstr>
      <vt:lpstr>'TD P. ESTRATEGICO'!Títulos_a_imprimir</vt:lpstr>
      <vt:lpstr>UNIDAD_DE_MEDIDA</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POA 2018 SJD</dc:title>
  <dc:creator>Juan Carlos Cepeda Moncada</dc:creator>
  <cp:lastModifiedBy>Maritza Ortega Sanabria</cp:lastModifiedBy>
  <cp:lastPrinted>2018-07-19T19:43:30Z</cp:lastPrinted>
  <dcterms:created xsi:type="dcterms:W3CDTF">2017-04-27T16:26:56Z</dcterms:created>
  <dcterms:modified xsi:type="dcterms:W3CDTF">2018-08-27T21:50:23Z</dcterms:modified>
</cp:coreProperties>
</file>